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6" Type="http://schemas.openxmlformats.org/package/2006/relationships/meatadata/core-properties" Target="docProps/core0.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0"/>
  <workbookPr defaultThemeVersion="124226"/>
  <mc:AlternateContent xmlns:mc="http://schemas.openxmlformats.org/markup-compatibility/2006">
    <mc:Choice Requires="x15">
      <x15ac:absPath xmlns:x15ac="http://schemas.microsoft.com/office/spreadsheetml/2010/11/ac" url="https://cf.sharepoint.com/teams/ILEPActionandOperationalPlans/Shared Documents/IT Systems Group/Day 1/Pathway 1 - Mobilities/Calculation Tool/2023 Calc Tools/English sectors/"/>
    </mc:Choice>
  </mc:AlternateContent>
  <xr:revisionPtr revIDLastSave="232" documentId="13_ncr:1_{F21FFFCF-900A-42B5-832D-332FE3A2113D}" xr6:coauthVersionLast="47" xr6:coauthVersionMax="47" xr10:uidLastSave="{B6EA8886-6D40-40B0-9501-D196052311AC}"/>
  <workbookProtection workbookAlgorithmName="SHA-512" workbookHashValue="7i6eqOUAN5kK9gnnJlEIsLMlrpI4s3x4XYy1a0/xt3eprZVypXnJsbq46YZsa86eHZ6UlvE/fiheghY1l0ZgdQ==" workbookSaltValue="aKIGl7An/Kw+6sAJxWQ+yA==" workbookSpinCount="100000" lockStructure="1"/>
  <bookViews>
    <workbookView xWindow="28680" yWindow="-120" windowWidth="29040" windowHeight="15840" firstSheet="3" activeTab="11" xr2:uid="{00000000-000D-0000-FFFF-FFFF00000000}"/>
  </bookViews>
  <sheets>
    <sheet name="distancebands" sheetId="9" state="hidden" r:id="rId1"/>
    <sheet name="rates" sheetId="8" state="hidden" r:id="rId2"/>
    <sheet name="staffrate" sheetId="2" state="hidden" r:id="rId3"/>
    <sheet name="Information" sheetId="24" r:id="rId4"/>
    <sheet name="Budget Summary" sheetId="11" r:id="rId5"/>
    <sheet name="GeneralLoVs" sheetId="26" state="hidden" r:id="rId6"/>
    <sheet name="Group mobilities" sheetId="1" r:id="rId7"/>
    <sheet name="Individual mobilities" sheetId="15" r:id="rId8"/>
    <sheet name="Virtual exchanges" sheetId="17" r:id="rId9"/>
    <sheet name="Summer School Work Placements" sheetId="27" state="hidden" r:id="rId10"/>
    <sheet name="Teaching placements&amp;job shad" sheetId="18" r:id="rId11"/>
    <sheet name="Training courses and Prof Devel" sheetId="19" r:id="rId12"/>
    <sheet name="countrygrouping" sheetId="3" state="hidden" r:id="rId13"/>
    <sheet name="System development projects" sheetId="20" r:id="rId14"/>
    <sheet name="Preparatory&amp;Pre-departure visit" sheetId="22" r:id="rId15"/>
    <sheet name="Research placements&amp;secondments" sheetId="28" state="hidden" r:id="rId16"/>
    <sheet name="Exploratory visits" sheetId="29" state="hidden" r:id="rId17"/>
    <sheet name="Inward Mobility" sheetId="25" r:id="rId18"/>
  </sheets>
  <definedNames>
    <definedName name="_xlnm._FilterDatabase" localSheetId="12" hidden="1">countrygrouping!$C$1:$C$139</definedName>
    <definedName name="_xlnm._FilterDatabase" localSheetId="16" hidden="1">'Exploratory visits'!$A$2:$AT$6</definedName>
    <definedName name="_xlnm._FilterDatabase" localSheetId="6" hidden="1">'Group mobilities'!$A$3:$AQ$102</definedName>
    <definedName name="_xlnm._FilterDatabase" localSheetId="7" hidden="1">'Individual mobilities'!$A$3:$AL$53</definedName>
    <definedName name="_xlnm._FilterDatabase" localSheetId="17" hidden="1">'Inward Mobility'!$B$3:$AB$3</definedName>
    <definedName name="_xlnm._FilterDatabase" localSheetId="14" hidden="1">'Preparatory&amp;Pre-departure visit'!$A$2:$AT$6</definedName>
    <definedName name="_xlnm._FilterDatabase" localSheetId="15" hidden="1">'Research placements&amp;secondments'!$A$3:$A$54</definedName>
    <definedName name="_xlnm._FilterDatabase" localSheetId="9" hidden="1">'Summer School Work Placements'!$A$3:$AD$53</definedName>
    <definedName name="_xlnm._FilterDatabase" localSheetId="13" hidden="1">'System development projects'!$A$3:$B$29</definedName>
    <definedName name="_xlnm._FilterDatabase" localSheetId="10" hidden="1">'Teaching placements&amp;job shad'!$A$3:$A$53</definedName>
    <definedName name="_xlnm._FilterDatabase" localSheetId="11" hidden="1">'Training courses and Prof Devel'!$A$3:$A$54</definedName>
    <definedName name="_xlnm._FilterDatabase" localSheetId="8" hidden="1">'Virtual exchanges'!$B$3:$B$29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Y5" i="19" l="1"/>
  <c r="Y6" i="19"/>
  <c r="Y7" i="19"/>
  <c r="Y8" i="19"/>
  <c r="Y9" i="19"/>
  <c r="Y10" i="19"/>
  <c r="Y11" i="19"/>
  <c r="Y12" i="19"/>
  <c r="Y13" i="19"/>
  <c r="Y14" i="19"/>
  <c r="Y15" i="19"/>
  <c r="Y16" i="19"/>
  <c r="Y17" i="19"/>
  <c r="Y18" i="19"/>
  <c r="Y19" i="19"/>
  <c r="Y20" i="19"/>
  <c r="Y21" i="19"/>
  <c r="Y22" i="19"/>
  <c r="Y23" i="19"/>
  <c r="Y24" i="19"/>
  <c r="Y25" i="19"/>
  <c r="Y26" i="19"/>
  <c r="Y27" i="19"/>
  <c r="Y28" i="19"/>
  <c r="Y29" i="19"/>
  <c r="Y30" i="19"/>
  <c r="Y31" i="19"/>
  <c r="Y32" i="19"/>
  <c r="Y33" i="19"/>
  <c r="Y34" i="19"/>
  <c r="Y35" i="19"/>
  <c r="Y36" i="19"/>
  <c r="Y37" i="19"/>
  <c r="Y38" i="19"/>
  <c r="Y39" i="19"/>
  <c r="Y40" i="19"/>
  <c r="Y41" i="19"/>
  <c r="Y42" i="19"/>
  <c r="Y43" i="19"/>
  <c r="Y44" i="19"/>
  <c r="Y45" i="19"/>
  <c r="Y46" i="19"/>
  <c r="Y47" i="19"/>
  <c r="Y48" i="19"/>
  <c r="Y49" i="19"/>
  <c r="Y50" i="19"/>
  <c r="Y51" i="19"/>
  <c r="Y52" i="19"/>
  <c r="Y53" i="19"/>
  <c r="Y54" i="19"/>
  <c r="Y4" i="19"/>
  <c r="T5" i="22"/>
  <c r="T6" i="22"/>
  <c r="T12" i="20"/>
  <c r="T13" i="20"/>
  <c r="T14" i="20"/>
  <c r="T15" i="20"/>
  <c r="T16" i="20"/>
  <c r="T17" i="20"/>
  <c r="T18" i="20"/>
  <c r="T19" i="20"/>
  <c r="T20" i="20"/>
  <c r="T21" i="20"/>
  <c r="T22" i="20"/>
  <c r="T23" i="20"/>
  <c r="T24" i="20"/>
  <c r="T25" i="20"/>
  <c r="T26" i="20"/>
  <c r="T27" i="20"/>
  <c r="T28" i="20"/>
  <c r="T29" i="20"/>
  <c r="T13" i="19"/>
  <c r="T14" i="19"/>
  <c r="T15" i="19"/>
  <c r="T16" i="19"/>
  <c r="T17" i="19"/>
  <c r="T18" i="19"/>
  <c r="T19" i="19"/>
  <c r="T20" i="19"/>
  <c r="T21" i="19"/>
  <c r="T22" i="19"/>
  <c r="T23" i="19"/>
  <c r="T24" i="19"/>
  <c r="T25" i="19"/>
  <c r="T26" i="19"/>
  <c r="T27" i="19"/>
  <c r="T28" i="19"/>
  <c r="T29" i="19"/>
  <c r="T30" i="19"/>
  <c r="T31" i="19"/>
  <c r="T32" i="19"/>
  <c r="T33" i="19"/>
  <c r="T34" i="19"/>
  <c r="T35" i="19"/>
  <c r="T36" i="19"/>
  <c r="T37" i="19"/>
  <c r="T38" i="19"/>
  <c r="T39" i="19"/>
  <c r="T40" i="19"/>
  <c r="T41" i="19"/>
  <c r="T42" i="19"/>
  <c r="T43" i="19"/>
  <c r="T44" i="19"/>
  <c r="T45" i="19"/>
  <c r="T46" i="19"/>
  <c r="T47" i="19"/>
  <c r="T48" i="19"/>
  <c r="T49" i="19"/>
  <c r="T50" i="19"/>
  <c r="T51" i="19"/>
  <c r="T52" i="19"/>
  <c r="T53" i="19"/>
  <c r="T54" i="19"/>
  <c r="T12" i="18"/>
  <c r="T13" i="18"/>
  <c r="T14" i="18"/>
  <c r="T15" i="18"/>
  <c r="T16" i="18"/>
  <c r="T17" i="18"/>
  <c r="T18" i="18"/>
  <c r="T19" i="18"/>
  <c r="T20" i="18"/>
  <c r="T21" i="18"/>
  <c r="T22" i="18"/>
  <c r="T23" i="18"/>
  <c r="T24" i="18"/>
  <c r="T25" i="18"/>
  <c r="T26" i="18"/>
  <c r="T27" i="18"/>
  <c r="T28" i="18"/>
  <c r="T29" i="18"/>
  <c r="T30" i="18"/>
  <c r="T31" i="18"/>
  <c r="T32" i="18"/>
  <c r="T33" i="18"/>
  <c r="T34" i="18"/>
  <c r="T35" i="18"/>
  <c r="T36" i="18"/>
  <c r="T37" i="18"/>
  <c r="T38" i="18"/>
  <c r="T39" i="18"/>
  <c r="T40" i="18"/>
  <c r="T41" i="18"/>
  <c r="T42" i="18"/>
  <c r="T43" i="18"/>
  <c r="T44" i="18"/>
  <c r="T45" i="18"/>
  <c r="T46" i="18"/>
  <c r="T47" i="18"/>
  <c r="T48" i="18"/>
  <c r="T49" i="18"/>
  <c r="T50" i="18"/>
  <c r="T51" i="18"/>
  <c r="T52" i="18"/>
  <c r="T53" i="18"/>
  <c r="P5" i="11"/>
  <c r="Y5" i="29" l="1"/>
  <c r="Y6" i="29"/>
  <c r="Y7" i="29"/>
  <c r="Y8" i="29"/>
  <c r="Y9" i="29"/>
  <c r="Y10" i="29"/>
  <c r="Y11" i="29"/>
  <c r="Y12" i="29"/>
  <c r="Y13" i="29"/>
  <c r="Y14" i="29"/>
  <c r="Y15" i="29"/>
  <c r="Y16" i="29"/>
  <c r="Y17" i="29"/>
  <c r="Y18" i="29"/>
  <c r="Y19" i="29"/>
  <c r="Y20" i="29"/>
  <c r="Y21" i="29"/>
  <c r="Y22" i="29"/>
  <c r="Y23" i="29"/>
  <c r="Y24" i="29"/>
  <c r="Y25" i="29"/>
  <c r="Y26" i="29"/>
  <c r="Y27" i="29"/>
  <c r="Y28" i="29"/>
  <c r="Y29" i="29"/>
  <c r="Y30" i="29"/>
  <c r="Y31" i="29"/>
  <c r="Y32" i="29"/>
  <c r="Y33" i="29"/>
  <c r="Y34" i="29"/>
  <c r="Y35" i="29"/>
  <c r="Y36" i="29"/>
  <c r="Y37" i="29"/>
  <c r="Y38" i="29"/>
  <c r="Y39" i="29"/>
  <c r="Y40" i="29"/>
  <c r="Y41" i="29"/>
  <c r="Y42" i="29"/>
  <c r="Y43" i="29"/>
  <c r="Y44" i="29"/>
  <c r="Y45" i="29"/>
  <c r="Y46" i="29"/>
  <c r="Y47" i="29"/>
  <c r="Y48" i="29"/>
  <c r="Y49" i="29"/>
  <c r="Y50" i="29"/>
  <c r="Y51" i="29"/>
  <c r="Y52" i="29"/>
  <c r="Y53" i="29"/>
  <c r="Y54" i="29"/>
  <c r="Y55" i="29"/>
  <c r="Y56" i="29"/>
  <c r="Y57" i="29"/>
  <c r="Y58" i="29"/>
  <c r="Y59" i="29"/>
  <c r="Y60" i="29"/>
  <c r="Y61" i="29"/>
  <c r="Y62" i="29"/>
  <c r="Y63" i="29"/>
  <c r="Y64" i="29"/>
  <c r="Y65" i="29"/>
  <c r="Y66" i="29"/>
  <c r="Y67" i="29"/>
  <c r="Y68" i="29"/>
  <c r="Y69" i="29"/>
  <c r="Y70" i="29"/>
  <c r="Y71" i="29"/>
  <c r="Y72" i="29"/>
  <c r="Y73" i="29"/>
  <c r="Y74" i="29"/>
  <c r="Y75" i="29"/>
  <c r="Y76" i="29"/>
  <c r="Y77" i="29"/>
  <c r="Y78" i="29"/>
  <c r="Y79" i="29"/>
  <c r="Y80" i="29"/>
  <c r="Y81" i="29"/>
  <c r="Y82" i="29"/>
  <c r="Y83" i="29"/>
  <c r="Y84" i="29"/>
  <c r="Y85" i="29"/>
  <c r="Y86" i="29"/>
  <c r="Y87" i="29"/>
  <c r="Y88" i="29"/>
  <c r="Y89" i="29"/>
  <c r="Y90" i="29"/>
  <c r="Y91" i="29"/>
  <c r="Y92" i="29"/>
  <c r="Y93" i="29"/>
  <c r="Y94" i="29"/>
  <c r="Y95" i="29"/>
  <c r="Y96" i="29"/>
  <c r="Y97" i="29"/>
  <c r="Y98" i="29"/>
  <c r="Y99" i="29"/>
  <c r="Y100" i="29"/>
  <c r="Y101" i="29"/>
  <c r="Y102" i="29"/>
  <c r="Y103" i="29"/>
  <c r="Y104" i="29"/>
  <c r="Y4" i="29"/>
  <c r="Y5" i="28"/>
  <c r="Y6" i="28"/>
  <c r="Y7" i="28"/>
  <c r="Y8" i="28"/>
  <c r="Y9" i="28"/>
  <c r="Y10" i="28"/>
  <c r="Y11" i="28"/>
  <c r="Y12" i="28"/>
  <c r="Y13" i="28"/>
  <c r="Y14" i="28"/>
  <c r="Y15" i="28"/>
  <c r="Y16" i="28"/>
  <c r="Y17" i="28"/>
  <c r="Y18" i="28"/>
  <c r="Y19" i="28"/>
  <c r="Y20" i="28"/>
  <c r="Y21" i="28"/>
  <c r="Y22" i="28"/>
  <c r="Y23" i="28"/>
  <c r="Y24" i="28"/>
  <c r="Y25" i="28"/>
  <c r="Y26" i="28"/>
  <c r="Y27" i="28"/>
  <c r="Y28" i="28"/>
  <c r="Y29" i="28"/>
  <c r="Y30" i="28"/>
  <c r="Y31" i="28"/>
  <c r="Y32" i="28"/>
  <c r="Y33" i="28"/>
  <c r="Y34" i="28"/>
  <c r="Y35" i="28"/>
  <c r="Y36" i="28"/>
  <c r="Y37" i="28"/>
  <c r="Y38" i="28"/>
  <c r="Y39" i="28"/>
  <c r="Y40" i="28"/>
  <c r="Y41" i="28"/>
  <c r="Y42" i="28"/>
  <c r="Y43" i="28"/>
  <c r="Y44" i="28"/>
  <c r="Y45" i="28"/>
  <c r="Y46" i="28"/>
  <c r="Y47" i="28"/>
  <c r="Y48" i="28"/>
  <c r="Y49" i="28"/>
  <c r="Y50" i="28"/>
  <c r="Y51" i="28"/>
  <c r="Y52" i="28"/>
  <c r="Y53" i="28"/>
  <c r="Y54" i="28"/>
  <c r="Y4" i="28"/>
  <c r="AC5" i="27" l="1"/>
  <c r="AC6" i="27"/>
  <c r="AC7" i="27"/>
  <c r="AC8" i="27"/>
  <c r="AC9" i="27"/>
  <c r="AC10" i="27"/>
  <c r="AC11" i="27"/>
  <c r="AC12" i="27"/>
  <c r="AC13" i="27"/>
  <c r="AC14" i="27"/>
  <c r="AC15" i="27"/>
  <c r="AC16" i="27"/>
  <c r="AC17" i="27"/>
  <c r="AC18" i="27"/>
  <c r="AC19" i="27"/>
  <c r="AC20" i="27"/>
  <c r="AC21" i="27"/>
  <c r="AC22" i="27"/>
  <c r="AC23" i="27"/>
  <c r="AC24" i="27"/>
  <c r="AC25" i="27"/>
  <c r="AC26" i="27"/>
  <c r="AC27" i="27"/>
  <c r="AC28" i="27"/>
  <c r="AC29" i="27"/>
  <c r="AC30" i="27"/>
  <c r="AC31" i="27"/>
  <c r="AC32" i="27"/>
  <c r="AC33" i="27"/>
  <c r="AC34" i="27"/>
  <c r="AC35" i="27"/>
  <c r="AC36" i="27"/>
  <c r="AC37" i="27"/>
  <c r="AC38" i="27"/>
  <c r="AC39" i="27"/>
  <c r="AC40" i="27"/>
  <c r="AC41" i="27"/>
  <c r="AC42" i="27"/>
  <c r="AC43" i="27"/>
  <c r="AC44" i="27"/>
  <c r="AC45" i="27"/>
  <c r="AC46" i="27"/>
  <c r="AC47" i="27"/>
  <c r="AC48" i="27"/>
  <c r="AC49" i="27"/>
  <c r="AC50" i="27"/>
  <c r="AC51" i="27"/>
  <c r="AC52" i="27"/>
  <c r="AC53" i="27"/>
  <c r="AC54" i="27"/>
  <c r="AC55" i="27"/>
  <c r="AC56" i="27"/>
  <c r="AC57" i="27"/>
  <c r="AC58" i="27"/>
  <c r="AC59" i="27"/>
  <c r="AC60" i="27"/>
  <c r="AC61" i="27"/>
  <c r="AC62" i="27"/>
  <c r="AC63" i="27"/>
  <c r="AC64" i="27"/>
  <c r="AC65" i="27"/>
  <c r="AC66" i="27"/>
  <c r="AC67" i="27"/>
  <c r="AC68" i="27"/>
  <c r="AC69" i="27"/>
  <c r="AC70" i="27"/>
  <c r="AC71" i="27"/>
  <c r="AC72" i="27"/>
  <c r="AC73" i="27"/>
  <c r="AC74" i="27"/>
  <c r="AC75" i="27"/>
  <c r="AC76" i="27"/>
  <c r="AC77" i="27"/>
  <c r="AC78" i="27"/>
  <c r="AC79" i="27"/>
  <c r="AC80" i="27"/>
  <c r="AC81" i="27"/>
  <c r="AC82" i="27"/>
  <c r="AC83" i="27"/>
  <c r="AC84" i="27"/>
  <c r="AC85" i="27"/>
  <c r="AC86" i="27"/>
  <c r="AC87" i="27"/>
  <c r="AC88" i="27"/>
  <c r="AC89" i="27"/>
  <c r="AC90" i="27"/>
  <c r="AC91" i="27"/>
  <c r="AC92" i="27"/>
  <c r="AC93" i="27"/>
  <c r="AC94" i="27"/>
  <c r="AC95" i="27"/>
  <c r="AC96" i="27"/>
  <c r="AC97" i="27"/>
  <c r="AC98" i="27"/>
  <c r="AC99" i="27"/>
  <c r="AC100" i="27"/>
  <c r="AC101" i="27"/>
  <c r="AC102" i="27"/>
  <c r="AC103" i="27"/>
  <c r="AC104" i="27"/>
  <c r="AC105" i="27"/>
  <c r="AC106" i="27"/>
  <c r="AC107" i="27"/>
  <c r="AC108" i="27"/>
  <c r="AC109" i="27"/>
  <c r="AC110" i="27"/>
  <c r="AC111" i="27"/>
  <c r="AC112" i="27"/>
  <c r="AC113" i="27"/>
  <c r="AC114" i="27"/>
  <c r="AC115" i="27"/>
  <c r="AC116" i="27"/>
  <c r="AC117" i="27"/>
  <c r="AC118" i="27"/>
  <c r="AC119" i="27"/>
  <c r="AC120" i="27"/>
  <c r="AC121" i="27"/>
  <c r="AC122" i="27"/>
  <c r="AC123" i="27"/>
  <c r="AC124" i="27"/>
  <c r="AC125" i="27"/>
  <c r="AC126" i="27"/>
  <c r="AC127" i="27"/>
  <c r="AC128" i="27"/>
  <c r="AC129" i="27"/>
  <c r="AC130" i="27"/>
  <c r="AC131" i="27"/>
  <c r="AC132" i="27"/>
  <c r="AC133" i="27"/>
  <c r="AC134" i="27"/>
  <c r="AC135" i="27"/>
  <c r="AC136" i="27"/>
  <c r="AC137" i="27"/>
  <c r="AC138" i="27"/>
  <c r="AC139" i="27"/>
  <c r="AC140" i="27"/>
  <c r="AC141" i="27"/>
  <c r="AC142" i="27"/>
  <c r="AC143" i="27"/>
  <c r="AC144" i="27"/>
  <c r="AC145" i="27"/>
  <c r="AC146" i="27"/>
  <c r="AC147" i="27"/>
  <c r="AC148" i="27"/>
  <c r="AC149" i="27"/>
  <c r="AC150" i="27"/>
  <c r="AC151" i="27"/>
  <c r="AC152" i="27"/>
  <c r="AC153" i="27"/>
  <c r="AC154" i="27"/>
  <c r="AC155" i="27"/>
  <c r="AC156" i="27"/>
  <c r="AC157" i="27"/>
  <c r="AC158" i="27"/>
  <c r="AC159" i="27"/>
  <c r="AC160" i="27"/>
  <c r="AC161" i="27"/>
  <c r="AC162" i="27"/>
  <c r="AC163" i="27"/>
  <c r="AC164" i="27"/>
  <c r="AC165" i="27"/>
  <c r="AC166" i="27"/>
  <c r="AC167" i="27"/>
  <c r="AC168" i="27"/>
  <c r="AC169" i="27"/>
  <c r="AC170" i="27"/>
  <c r="AC171" i="27"/>
  <c r="AC172" i="27"/>
  <c r="AC173" i="27"/>
  <c r="AC174" i="27"/>
  <c r="AC175" i="27"/>
  <c r="AC176" i="27"/>
  <c r="AC177" i="27"/>
  <c r="AC178" i="27"/>
  <c r="AC179" i="27"/>
  <c r="AC180" i="27"/>
  <c r="AC181" i="27"/>
  <c r="AC182" i="27"/>
  <c r="AC183" i="27"/>
  <c r="AC184" i="27"/>
  <c r="AC185" i="27"/>
  <c r="AC186" i="27"/>
  <c r="AC187" i="27"/>
  <c r="AC188" i="27"/>
  <c r="AC189" i="27"/>
  <c r="AC190" i="27"/>
  <c r="AC191" i="27"/>
  <c r="AC192" i="27"/>
  <c r="AC193" i="27"/>
  <c r="AC194" i="27"/>
  <c r="AC195" i="27"/>
  <c r="AC196" i="27"/>
  <c r="AC197" i="27"/>
  <c r="AC198" i="27"/>
  <c r="AC199" i="27"/>
  <c r="AC200" i="27"/>
  <c r="AC201" i="27"/>
  <c r="AC202" i="27"/>
  <c r="AC203" i="27"/>
  <c r="AC204" i="27"/>
  <c r="AC205" i="27"/>
  <c r="AC206" i="27"/>
  <c r="AC207" i="27"/>
  <c r="AC208" i="27"/>
  <c r="AC209" i="27"/>
  <c r="AC210" i="27"/>
  <c r="AC211" i="27"/>
  <c r="AC212" i="27"/>
  <c r="AC213" i="27"/>
  <c r="AC214" i="27"/>
  <c r="AC215" i="27"/>
  <c r="AC216" i="27"/>
  <c r="AC217" i="27"/>
  <c r="AC218" i="27"/>
  <c r="AC219" i="27"/>
  <c r="AC220" i="27"/>
  <c r="AC221" i="27"/>
  <c r="AC222" i="27"/>
  <c r="AC223" i="27"/>
  <c r="AC224" i="27"/>
  <c r="AC225" i="27"/>
  <c r="AC226" i="27"/>
  <c r="AC227" i="27"/>
  <c r="AC228" i="27"/>
  <c r="AC229" i="27"/>
  <c r="AC230" i="27"/>
  <c r="AC231" i="27"/>
  <c r="AC232" i="27"/>
  <c r="AC233" i="27"/>
  <c r="AC234" i="27"/>
  <c r="AC235" i="27"/>
  <c r="AC236" i="27"/>
  <c r="AC237" i="27"/>
  <c r="AC238" i="27"/>
  <c r="AC239" i="27"/>
  <c r="AC240" i="27"/>
  <c r="AC241" i="27"/>
  <c r="AC242" i="27"/>
  <c r="AC243" i="27"/>
  <c r="AC244" i="27"/>
  <c r="AC245" i="27"/>
  <c r="AC246" i="27"/>
  <c r="AC247" i="27"/>
  <c r="AC248" i="27"/>
  <c r="AC249" i="27"/>
  <c r="AC250" i="27"/>
  <c r="AC251" i="27"/>
  <c r="AC252" i="27"/>
  <c r="AC253" i="27"/>
  <c r="AC254" i="27"/>
  <c r="AC255" i="27"/>
  <c r="AC256" i="27"/>
  <c r="AC257" i="27"/>
  <c r="AC258" i="27"/>
  <c r="AC259" i="27"/>
  <c r="AC260" i="27"/>
  <c r="AC261" i="27"/>
  <c r="AC262" i="27"/>
  <c r="AC263" i="27"/>
  <c r="AC264" i="27"/>
  <c r="AC265" i="27"/>
  <c r="AC266" i="27"/>
  <c r="AC267" i="27"/>
  <c r="AC268" i="27"/>
  <c r="AC269" i="27"/>
  <c r="AC270" i="27"/>
  <c r="AC271" i="27"/>
  <c r="AC272" i="27"/>
  <c r="AC273" i="27"/>
  <c r="AC274" i="27"/>
  <c r="AC275" i="27"/>
  <c r="AC276" i="27"/>
  <c r="AC277" i="27"/>
  <c r="AC278" i="27"/>
  <c r="AC279" i="27"/>
  <c r="AC280" i="27"/>
  <c r="AC281" i="27"/>
  <c r="AC282" i="27"/>
  <c r="AC283" i="27"/>
  <c r="AC284" i="27"/>
  <c r="AC285" i="27"/>
  <c r="AC286" i="27"/>
  <c r="AC287" i="27"/>
  <c r="AC288" i="27"/>
  <c r="AC289" i="27"/>
  <c r="AC290" i="27"/>
  <c r="AC291" i="27"/>
  <c r="AC292" i="27"/>
  <c r="AC293" i="27"/>
  <c r="AC294" i="27"/>
  <c r="AC295" i="27"/>
  <c r="AC296" i="27"/>
  <c r="AC297" i="27"/>
  <c r="AC298" i="27"/>
  <c r="AC299" i="27"/>
  <c r="AC300" i="27"/>
  <c r="AC301" i="27"/>
  <c r="AC302" i="27"/>
  <c r="AC303" i="27"/>
  <c r="AC304" i="27"/>
  <c r="AC4" i="27"/>
  <c r="B3" i="20"/>
  <c r="E4" i="18"/>
  <c r="B3" i="18"/>
  <c r="A1" i="18"/>
  <c r="C100" i="1"/>
  <c r="A103" i="1"/>
  <c r="D103" i="1"/>
  <c r="B3" i="22" l="1"/>
  <c r="A1" i="20"/>
  <c r="A1" i="29"/>
  <c r="AH4" i="27"/>
  <c r="AH5" i="27" l="1"/>
  <c r="AH6" i="27"/>
  <c r="AH7" i="27"/>
  <c r="AH8" i="27"/>
  <c r="AH9" i="27"/>
  <c r="AH10" i="27"/>
  <c r="AH11" i="27"/>
  <c r="AH12" i="27"/>
  <c r="AH13" i="27"/>
  <c r="AH14" i="27"/>
  <c r="AH15" i="27"/>
  <c r="AH16" i="27"/>
  <c r="AH17" i="27"/>
  <c r="AH18" i="27"/>
  <c r="AH19" i="27"/>
  <c r="AH20" i="27"/>
  <c r="AH21" i="27"/>
  <c r="AH22" i="27"/>
  <c r="AH23" i="27"/>
  <c r="AH24" i="27"/>
  <c r="AH25" i="27"/>
  <c r="AH26" i="27"/>
  <c r="AH27" i="27"/>
  <c r="AH28" i="27"/>
  <c r="AH29" i="27"/>
  <c r="AH30" i="27"/>
  <c r="AH31" i="27"/>
  <c r="AH32" i="27"/>
  <c r="AH33" i="27"/>
  <c r="AH34" i="27"/>
  <c r="AH35" i="27"/>
  <c r="AH36" i="27"/>
  <c r="AH37" i="27"/>
  <c r="AH38" i="27"/>
  <c r="AH39" i="27"/>
  <c r="AH40" i="27"/>
  <c r="AH41" i="27"/>
  <c r="AH42" i="27"/>
  <c r="AH43" i="27"/>
  <c r="AH44" i="27"/>
  <c r="AH45" i="27"/>
  <c r="AH46" i="27"/>
  <c r="AH47" i="27"/>
  <c r="AH48" i="27"/>
  <c r="AH49" i="27"/>
  <c r="AH50" i="27"/>
  <c r="AH51" i="27"/>
  <c r="AH52" i="27"/>
  <c r="AH53" i="27"/>
  <c r="AH54" i="27"/>
  <c r="AH55" i="27"/>
  <c r="AH56" i="27"/>
  <c r="AH57" i="27"/>
  <c r="AH58" i="27"/>
  <c r="AH59" i="27"/>
  <c r="AH60" i="27"/>
  <c r="AH61" i="27"/>
  <c r="AH62" i="27"/>
  <c r="AH63" i="27"/>
  <c r="AH64" i="27"/>
  <c r="AH65" i="27"/>
  <c r="AH66" i="27"/>
  <c r="AH67" i="27"/>
  <c r="AH68" i="27"/>
  <c r="AH69" i="27"/>
  <c r="AH70" i="27"/>
  <c r="AH71" i="27"/>
  <c r="AH72" i="27"/>
  <c r="AH73" i="27"/>
  <c r="AH74" i="27"/>
  <c r="AH75" i="27"/>
  <c r="AH76" i="27"/>
  <c r="AH77" i="27"/>
  <c r="AH78" i="27"/>
  <c r="AH79" i="27"/>
  <c r="AH80" i="27"/>
  <c r="AH81" i="27"/>
  <c r="AH82" i="27"/>
  <c r="AH83" i="27"/>
  <c r="AH84" i="27"/>
  <c r="AH85" i="27"/>
  <c r="AH86" i="27"/>
  <c r="AH87" i="27"/>
  <c r="AH88" i="27"/>
  <c r="AH89" i="27"/>
  <c r="AH90" i="27"/>
  <c r="AH91" i="27"/>
  <c r="AH92" i="27"/>
  <c r="AH93" i="27"/>
  <c r="AH94" i="27"/>
  <c r="AH95" i="27"/>
  <c r="AH96" i="27"/>
  <c r="AH97" i="27"/>
  <c r="AH98" i="27"/>
  <c r="AH99" i="27"/>
  <c r="AH100" i="27"/>
  <c r="AH101" i="27"/>
  <c r="AH102" i="27"/>
  <c r="AH103" i="27"/>
  <c r="AH104" i="27"/>
  <c r="AH105" i="27"/>
  <c r="AH106" i="27"/>
  <c r="AH107" i="27"/>
  <c r="AH108" i="27"/>
  <c r="AH109" i="27"/>
  <c r="AH110" i="27"/>
  <c r="AH111" i="27"/>
  <c r="AH112" i="27"/>
  <c r="AH113" i="27"/>
  <c r="AH114" i="27"/>
  <c r="AH115" i="27"/>
  <c r="AH116" i="27"/>
  <c r="AH117" i="27"/>
  <c r="AH118" i="27"/>
  <c r="AH119" i="27"/>
  <c r="AH120" i="27"/>
  <c r="AH121" i="27"/>
  <c r="AH122" i="27"/>
  <c r="AH123" i="27"/>
  <c r="AH124" i="27"/>
  <c r="AH125" i="27"/>
  <c r="AH126" i="27"/>
  <c r="AH127" i="27"/>
  <c r="AH128" i="27"/>
  <c r="AH129" i="27"/>
  <c r="AH130" i="27"/>
  <c r="AH131" i="27"/>
  <c r="AH132" i="27"/>
  <c r="AH133" i="27"/>
  <c r="AH134" i="27"/>
  <c r="AH135" i="27"/>
  <c r="AH136" i="27"/>
  <c r="AH137" i="27"/>
  <c r="AH138" i="27"/>
  <c r="AH139" i="27"/>
  <c r="AH140" i="27"/>
  <c r="AH141" i="27"/>
  <c r="AH142" i="27"/>
  <c r="AH143" i="27"/>
  <c r="AH144" i="27"/>
  <c r="AH145" i="27"/>
  <c r="AH146" i="27"/>
  <c r="AH147" i="27"/>
  <c r="AH148" i="27"/>
  <c r="AH149" i="27"/>
  <c r="AH150" i="27"/>
  <c r="AH151" i="27"/>
  <c r="AH152" i="27"/>
  <c r="AH153" i="27"/>
  <c r="AH154" i="27"/>
  <c r="AH155" i="27"/>
  <c r="AH156" i="27"/>
  <c r="AH157" i="27"/>
  <c r="AH158" i="27"/>
  <c r="AH159" i="27"/>
  <c r="AH160" i="27"/>
  <c r="AH161" i="27"/>
  <c r="AH162" i="27"/>
  <c r="AH163" i="27"/>
  <c r="AH164" i="27"/>
  <c r="AH165" i="27"/>
  <c r="AH166" i="27"/>
  <c r="AH167" i="27"/>
  <c r="AH168" i="27"/>
  <c r="AH169" i="27"/>
  <c r="AH170" i="27"/>
  <c r="AH171" i="27"/>
  <c r="AH172" i="27"/>
  <c r="AH173" i="27"/>
  <c r="AH174" i="27"/>
  <c r="AH175" i="27"/>
  <c r="AH176" i="27"/>
  <c r="AH177" i="27"/>
  <c r="AH178" i="27"/>
  <c r="AH179" i="27"/>
  <c r="AH180" i="27"/>
  <c r="AH181" i="27"/>
  <c r="AH182" i="27"/>
  <c r="AH183" i="27"/>
  <c r="AH184" i="27"/>
  <c r="AH185" i="27"/>
  <c r="AH186" i="27"/>
  <c r="AH187" i="27"/>
  <c r="AH188" i="27"/>
  <c r="AH189" i="27"/>
  <c r="AH190" i="27"/>
  <c r="AH191" i="27"/>
  <c r="AH192" i="27"/>
  <c r="AH193" i="27"/>
  <c r="AH194" i="27"/>
  <c r="AH195" i="27"/>
  <c r="AH196" i="27"/>
  <c r="AH197" i="27"/>
  <c r="AH198" i="27"/>
  <c r="AH199" i="27"/>
  <c r="AH200" i="27"/>
  <c r="AH201" i="27"/>
  <c r="AH202" i="27"/>
  <c r="AH203" i="27"/>
  <c r="AH204" i="27"/>
  <c r="AH205" i="27"/>
  <c r="AH206" i="27"/>
  <c r="AH207" i="27"/>
  <c r="AH208" i="27"/>
  <c r="AH209" i="27"/>
  <c r="AH210" i="27"/>
  <c r="AH211" i="27"/>
  <c r="AH212" i="27"/>
  <c r="AH213" i="27"/>
  <c r="AH214" i="27"/>
  <c r="AH215" i="27"/>
  <c r="AH216" i="27"/>
  <c r="AH217" i="27"/>
  <c r="AH218" i="27"/>
  <c r="AH219" i="27"/>
  <c r="AH220" i="27"/>
  <c r="AH221" i="27"/>
  <c r="AH222" i="27"/>
  <c r="AH223" i="27"/>
  <c r="AH224" i="27"/>
  <c r="AH225" i="27"/>
  <c r="AH226" i="27"/>
  <c r="AH227" i="27"/>
  <c r="AH228" i="27"/>
  <c r="AH229" i="27"/>
  <c r="AH230" i="27"/>
  <c r="AH231" i="27"/>
  <c r="AH232" i="27"/>
  <c r="AH233" i="27"/>
  <c r="AH234" i="27"/>
  <c r="AH235" i="27"/>
  <c r="AH236" i="27"/>
  <c r="AH237" i="27"/>
  <c r="AH238" i="27"/>
  <c r="AH239" i="27"/>
  <c r="AH240" i="27"/>
  <c r="AH241" i="27"/>
  <c r="AH242" i="27"/>
  <c r="AH243" i="27"/>
  <c r="AH244" i="27"/>
  <c r="AH245" i="27"/>
  <c r="AH246" i="27"/>
  <c r="AH247" i="27"/>
  <c r="AH248" i="27"/>
  <c r="AH249" i="27"/>
  <c r="AH250" i="27"/>
  <c r="AH251" i="27"/>
  <c r="AH252" i="27"/>
  <c r="AH253" i="27"/>
  <c r="AH254" i="27"/>
  <c r="AH255" i="27"/>
  <c r="AH256" i="27"/>
  <c r="AH257" i="27"/>
  <c r="AH258" i="27"/>
  <c r="AH259" i="27"/>
  <c r="AH260" i="27"/>
  <c r="AH261" i="27"/>
  <c r="AH262" i="27"/>
  <c r="AH263" i="27"/>
  <c r="AH264" i="27"/>
  <c r="AH265" i="27"/>
  <c r="AH266" i="27"/>
  <c r="AH267" i="27"/>
  <c r="AH268" i="27"/>
  <c r="AH269" i="27"/>
  <c r="AH270" i="27"/>
  <c r="AH271" i="27"/>
  <c r="AH272" i="27"/>
  <c r="AH273" i="27"/>
  <c r="AH274" i="27"/>
  <c r="AH275" i="27"/>
  <c r="AH276" i="27"/>
  <c r="AH277" i="27"/>
  <c r="AH278" i="27"/>
  <c r="AH279" i="27"/>
  <c r="AH280" i="27"/>
  <c r="AH281" i="27"/>
  <c r="AH282" i="27"/>
  <c r="AH283" i="27"/>
  <c r="AH284" i="27"/>
  <c r="AH285" i="27"/>
  <c r="AH286" i="27"/>
  <c r="AH287" i="27"/>
  <c r="AH288" i="27"/>
  <c r="AH289" i="27"/>
  <c r="AH290" i="27"/>
  <c r="AH291" i="27"/>
  <c r="AH292" i="27"/>
  <c r="AH293" i="27"/>
  <c r="AH294" i="27"/>
  <c r="AH295" i="27"/>
  <c r="AH296" i="27"/>
  <c r="AH297" i="27"/>
  <c r="AH298" i="27"/>
  <c r="AH299" i="27"/>
  <c r="AH300" i="27"/>
  <c r="AH301" i="27"/>
  <c r="AH302" i="27"/>
  <c r="AH303" i="27"/>
  <c r="AH304" i="27"/>
  <c r="AF5" i="15"/>
  <c r="AF6" i="15"/>
  <c r="AF7" i="15"/>
  <c r="AF8" i="15"/>
  <c r="AF54" i="15"/>
  <c r="AF96" i="15"/>
  <c r="AF97" i="15"/>
  <c r="AF98" i="15"/>
  <c r="AF99" i="15"/>
  <c r="AF100" i="15"/>
  <c r="AF101" i="15"/>
  <c r="AF102" i="15"/>
  <c r="AF4" i="15"/>
  <c r="AH5" i="1"/>
  <c r="AH6" i="1"/>
  <c r="AH98" i="1"/>
  <c r="AH99" i="1"/>
  <c r="AH100" i="1"/>
  <c r="AH101" i="1"/>
  <c r="AH102" i="1"/>
  <c r="AA5" i="27"/>
  <c r="AA6" i="27"/>
  <c r="AA7" i="27"/>
  <c r="AA8" i="27"/>
  <c r="AA9" i="27"/>
  <c r="AA10" i="27"/>
  <c r="AA11" i="27"/>
  <c r="AA12" i="27"/>
  <c r="AA13" i="27"/>
  <c r="AA14" i="27"/>
  <c r="AA15" i="27"/>
  <c r="AA16" i="27"/>
  <c r="AA17" i="27"/>
  <c r="AA18" i="27"/>
  <c r="AA19" i="27"/>
  <c r="AA20" i="27"/>
  <c r="AA21" i="27"/>
  <c r="AA22" i="27"/>
  <c r="AA23" i="27"/>
  <c r="AA24" i="27"/>
  <c r="AA25" i="27"/>
  <c r="AA26" i="27"/>
  <c r="AA27" i="27"/>
  <c r="AA28" i="27"/>
  <c r="AA29" i="27"/>
  <c r="AA30" i="27"/>
  <c r="AA31" i="27"/>
  <c r="AA32" i="27"/>
  <c r="AA33" i="27"/>
  <c r="AA34" i="27"/>
  <c r="AA35" i="27"/>
  <c r="AA36" i="27"/>
  <c r="AA37" i="27"/>
  <c r="AA38" i="27"/>
  <c r="AA39" i="27"/>
  <c r="AA40" i="27"/>
  <c r="AA41" i="27"/>
  <c r="AA42" i="27"/>
  <c r="AA43" i="27"/>
  <c r="AA44" i="27"/>
  <c r="AA45" i="27"/>
  <c r="AA46" i="27"/>
  <c r="AA47" i="27"/>
  <c r="AA48" i="27"/>
  <c r="AA49" i="27"/>
  <c r="AA50" i="27"/>
  <c r="AA51" i="27"/>
  <c r="AA52" i="27"/>
  <c r="AA53" i="27"/>
  <c r="AA54" i="27"/>
  <c r="AA55" i="27"/>
  <c r="AA56" i="27"/>
  <c r="AA57" i="27"/>
  <c r="AA58" i="27"/>
  <c r="AA59" i="27"/>
  <c r="AA60" i="27"/>
  <c r="AA61" i="27"/>
  <c r="AA62" i="27"/>
  <c r="AA63" i="27"/>
  <c r="AA64" i="27"/>
  <c r="AA65" i="27"/>
  <c r="AA66" i="27"/>
  <c r="AA67" i="27"/>
  <c r="AA68" i="27"/>
  <c r="AA69" i="27"/>
  <c r="AA70" i="27"/>
  <c r="AA71" i="27"/>
  <c r="AA72" i="27"/>
  <c r="AA73" i="27"/>
  <c r="AA74" i="27"/>
  <c r="AA75" i="27"/>
  <c r="AA76" i="27"/>
  <c r="AA77" i="27"/>
  <c r="AA78" i="27"/>
  <c r="AA79" i="27"/>
  <c r="AA80" i="27"/>
  <c r="AA81" i="27"/>
  <c r="AA82" i="27"/>
  <c r="AA83" i="27"/>
  <c r="AA84" i="27"/>
  <c r="AA85" i="27"/>
  <c r="AA86" i="27"/>
  <c r="AA87" i="27"/>
  <c r="AA88" i="27"/>
  <c r="AA89" i="27"/>
  <c r="AA90" i="27"/>
  <c r="AA91" i="27"/>
  <c r="AA92" i="27"/>
  <c r="AA93" i="27"/>
  <c r="AA94" i="27"/>
  <c r="AA95" i="27"/>
  <c r="AA96" i="27"/>
  <c r="AA97" i="27"/>
  <c r="AA98" i="27"/>
  <c r="AA99" i="27"/>
  <c r="AA100" i="27"/>
  <c r="AA101" i="27"/>
  <c r="AA102" i="27"/>
  <c r="AA103" i="27"/>
  <c r="AA104" i="27"/>
  <c r="AA105" i="27"/>
  <c r="AA106" i="27"/>
  <c r="AA107" i="27"/>
  <c r="AA108" i="27"/>
  <c r="AA109" i="27"/>
  <c r="AA110" i="27"/>
  <c r="AA111" i="27"/>
  <c r="AA112" i="27"/>
  <c r="AA113" i="27"/>
  <c r="AA114" i="27"/>
  <c r="AA115" i="27"/>
  <c r="AA116" i="27"/>
  <c r="AA117" i="27"/>
  <c r="AA118" i="27"/>
  <c r="AA119" i="27"/>
  <c r="AA120" i="27"/>
  <c r="AA121" i="27"/>
  <c r="AA122" i="27"/>
  <c r="AA123" i="27"/>
  <c r="AA124" i="27"/>
  <c r="AA125" i="27"/>
  <c r="AA126" i="27"/>
  <c r="AA127" i="27"/>
  <c r="AA128" i="27"/>
  <c r="AA129" i="27"/>
  <c r="AA130" i="27"/>
  <c r="AA131" i="27"/>
  <c r="AA132" i="27"/>
  <c r="AA133" i="27"/>
  <c r="AA134" i="27"/>
  <c r="AA135" i="27"/>
  <c r="AA136" i="27"/>
  <c r="AA137" i="27"/>
  <c r="AA138" i="27"/>
  <c r="AA139" i="27"/>
  <c r="AA140" i="27"/>
  <c r="AA141" i="27"/>
  <c r="AA142" i="27"/>
  <c r="AA143" i="27"/>
  <c r="AA144" i="27"/>
  <c r="AA145" i="27"/>
  <c r="AA146" i="27"/>
  <c r="AA147" i="27"/>
  <c r="AA148" i="27"/>
  <c r="AA149" i="27"/>
  <c r="AA150" i="27"/>
  <c r="AA151" i="27"/>
  <c r="AA152" i="27"/>
  <c r="AA153" i="27"/>
  <c r="AA154" i="27"/>
  <c r="AA155" i="27"/>
  <c r="AA156" i="27"/>
  <c r="AA157" i="27"/>
  <c r="AA158" i="27"/>
  <c r="AA159" i="27"/>
  <c r="AA160" i="27"/>
  <c r="AA161" i="27"/>
  <c r="AA162" i="27"/>
  <c r="AA163" i="27"/>
  <c r="AA164" i="27"/>
  <c r="AA165" i="27"/>
  <c r="AA166" i="27"/>
  <c r="AA167" i="27"/>
  <c r="AA168" i="27"/>
  <c r="AA169" i="27"/>
  <c r="AA170" i="27"/>
  <c r="AA171" i="27"/>
  <c r="AA172" i="27"/>
  <c r="AA173" i="27"/>
  <c r="AA174" i="27"/>
  <c r="AA175" i="27"/>
  <c r="AA176" i="27"/>
  <c r="AA177" i="27"/>
  <c r="AA178" i="27"/>
  <c r="AA179" i="27"/>
  <c r="AA180" i="27"/>
  <c r="AA181" i="27"/>
  <c r="AA182" i="27"/>
  <c r="AA183" i="27"/>
  <c r="AA184" i="27"/>
  <c r="AA185" i="27"/>
  <c r="AA186" i="27"/>
  <c r="AA187" i="27"/>
  <c r="AA188" i="27"/>
  <c r="AA189" i="27"/>
  <c r="AA190" i="27"/>
  <c r="AA191" i="27"/>
  <c r="AA192" i="27"/>
  <c r="AA193" i="27"/>
  <c r="AA194" i="27"/>
  <c r="AA195" i="27"/>
  <c r="AA196" i="27"/>
  <c r="AA197" i="27"/>
  <c r="AA198" i="27"/>
  <c r="AA199" i="27"/>
  <c r="AA200" i="27"/>
  <c r="AA201" i="27"/>
  <c r="AA202" i="27"/>
  <c r="AA203" i="27"/>
  <c r="AA204" i="27"/>
  <c r="AA205" i="27"/>
  <c r="AA206" i="27"/>
  <c r="AA207" i="27"/>
  <c r="AA208" i="27"/>
  <c r="AA209" i="27"/>
  <c r="AA210" i="27"/>
  <c r="AA211" i="27"/>
  <c r="AA212" i="27"/>
  <c r="AA213" i="27"/>
  <c r="AA214" i="27"/>
  <c r="AA215" i="27"/>
  <c r="AA216" i="27"/>
  <c r="AA217" i="27"/>
  <c r="AA218" i="27"/>
  <c r="AA219" i="27"/>
  <c r="AA220" i="27"/>
  <c r="AA221" i="27"/>
  <c r="AA222" i="27"/>
  <c r="AA223" i="27"/>
  <c r="AA224" i="27"/>
  <c r="AA225" i="27"/>
  <c r="AA226" i="27"/>
  <c r="AA227" i="27"/>
  <c r="AA228" i="27"/>
  <c r="AA229" i="27"/>
  <c r="AA230" i="27"/>
  <c r="AA231" i="27"/>
  <c r="AA232" i="27"/>
  <c r="AA233" i="27"/>
  <c r="AA234" i="27"/>
  <c r="AA235" i="27"/>
  <c r="AA236" i="27"/>
  <c r="AA237" i="27"/>
  <c r="AA238" i="27"/>
  <c r="AA239" i="27"/>
  <c r="AA240" i="27"/>
  <c r="AA241" i="27"/>
  <c r="AA242" i="27"/>
  <c r="AA243" i="27"/>
  <c r="AA244" i="27"/>
  <c r="AA245" i="27"/>
  <c r="AA246" i="27"/>
  <c r="AA247" i="27"/>
  <c r="AA248" i="27"/>
  <c r="AA249" i="27"/>
  <c r="AA250" i="27"/>
  <c r="AA251" i="27"/>
  <c r="AA252" i="27"/>
  <c r="AA253" i="27"/>
  <c r="AA254" i="27"/>
  <c r="AA255" i="27"/>
  <c r="AA256" i="27"/>
  <c r="AA257" i="27"/>
  <c r="AA258" i="27"/>
  <c r="AA259" i="27"/>
  <c r="AA260" i="27"/>
  <c r="AA261" i="27"/>
  <c r="AA262" i="27"/>
  <c r="AA263" i="27"/>
  <c r="AA264" i="27"/>
  <c r="AA265" i="27"/>
  <c r="AA266" i="27"/>
  <c r="AA267" i="27"/>
  <c r="AA268" i="27"/>
  <c r="AA269" i="27"/>
  <c r="AA270" i="27"/>
  <c r="AA271" i="27"/>
  <c r="AA272" i="27"/>
  <c r="AA273" i="27"/>
  <c r="AA274" i="27"/>
  <c r="AA275" i="27"/>
  <c r="AA276" i="27"/>
  <c r="AA277" i="27"/>
  <c r="AA278" i="27"/>
  <c r="AA279" i="27"/>
  <c r="AA280" i="27"/>
  <c r="AA281" i="27"/>
  <c r="AA282" i="27"/>
  <c r="AA283" i="27"/>
  <c r="AA284" i="27"/>
  <c r="AA285" i="27"/>
  <c r="AA286" i="27"/>
  <c r="AA287" i="27"/>
  <c r="AA288" i="27"/>
  <c r="AA289" i="27"/>
  <c r="AA290" i="27"/>
  <c r="AA291" i="27"/>
  <c r="AA292" i="27"/>
  <c r="AA293" i="27"/>
  <c r="AA294" i="27"/>
  <c r="AA295" i="27"/>
  <c r="AA296" i="27"/>
  <c r="AA297" i="27"/>
  <c r="AA298" i="27"/>
  <c r="AA299" i="27"/>
  <c r="AA300" i="27"/>
  <c r="AA301" i="27"/>
  <c r="AA302" i="27"/>
  <c r="AA303" i="27"/>
  <c r="AA304" i="27"/>
  <c r="AA4" i="27"/>
  <c r="G5" i="29" l="1"/>
  <c r="G6" i="29"/>
  <c r="G7" i="29"/>
  <c r="G8" i="29"/>
  <c r="G9" i="29"/>
  <c r="G10" i="29"/>
  <c r="G11" i="29"/>
  <c r="G12" i="29"/>
  <c r="G13" i="29"/>
  <c r="G14" i="29"/>
  <c r="G15" i="29"/>
  <c r="G16" i="29"/>
  <c r="G17" i="29"/>
  <c r="G18" i="29"/>
  <c r="G19" i="29"/>
  <c r="G20" i="29"/>
  <c r="G21" i="29"/>
  <c r="G22" i="29"/>
  <c r="G23" i="29"/>
  <c r="G24" i="29"/>
  <c r="G25" i="29"/>
  <c r="G26" i="29"/>
  <c r="G27" i="29"/>
  <c r="G28" i="29"/>
  <c r="G29" i="29"/>
  <c r="G30" i="29"/>
  <c r="G31" i="29"/>
  <c r="G32" i="29"/>
  <c r="G33" i="29"/>
  <c r="G34" i="29"/>
  <c r="G35" i="29"/>
  <c r="G36" i="29"/>
  <c r="G37" i="29"/>
  <c r="G38" i="29"/>
  <c r="G39" i="29"/>
  <c r="G40" i="29"/>
  <c r="G41" i="29"/>
  <c r="G42" i="29"/>
  <c r="G43" i="29"/>
  <c r="G44" i="29"/>
  <c r="G45" i="29"/>
  <c r="G46" i="29"/>
  <c r="G47" i="29"/>
  <c r="G48" i="29"/>
  <c r="G49" i="29"/>
  <c r="G50" i="29"/>
  <c r="G51" i="29"/>
  <c r="G52" i="29"/>
  <c r="G53" i="29"/>
  <c r="G54" i="29"/>
  <c r="G55" i="29"/>
  <c r="G56" i="29"/>
  <c r="G57" i="29"/>
  <c r="G58" i="29"/>
  <c r="G59" i="29"/>
  <c r="G60" i="29"/>
  <c r="G61" i="29"/>
  <c r="G62" i="29"/>
  <c r="G63" i="29"/>
  <c r="G64" i="29"/>
  <c r="G65" i="29"/>
  <c r="G66" i="29"/>
  <c r="G67" i="29"/>
  <c r="G68" i="29"/>
  <c r="G69" i="29"/>
  <c r="G70" i="29"/>
  <c r="G71" i="29"/>
  <c r="G72" i="29"/>
  <c r="G73" i="29"/>
  <c r="G74" i="29"/>
  <c r="G75" i="29"/>
  <c r="G76" i="29"/>
  <c r="G77" i="29"/>
  <c r="G78" i="29"/>
  <c r="G79" i="29"/>
  <c r="G80" i="29"/>
  <c r="G81" i="29"/>
  <c r="G82" i="29"/>
  <c r="G83" i="29"/>
  <c r="G84" i="29"/>
  <c r="G85" i="29"/>
  <c r="G86" i="29"/>
  <c r="G87" i="29"/>
  <c r="G88" i="29"/>
  <c r="G89" i="29"/>
  <c r="G90" i="29"/>
  <c r="G91" i="29"/>
  <c r="G92" i="29"/>
  <c r="G93" i="29"/>
  <c r="G94" i="29"/>
  <c r="G95" i="29"/>
  <c r="G96" i="29"/>
  <c r="G97" i="29"/>
  <c r="G98" i="29"/>
  <c r="G99" i="29"/>
  <c r="G100" i="29"/>
  <c r="G101" i="29"/>
  <c r="G102" i="29"/>
  <c r="G103" i="29"/>
  <c r="G104" i="29"/>
  <c r="G4" i="29"/>
  <c r="G5" i="28"/>
  <c r="G6" i="28"/>
  <c r="G7" i="28"/>
  <c r="G8" i="28"/>
  <c r="G9" i="28"/>
  <c r="G10" i="28"/>
  <c r="G11" i="28"/>
  <c r="G12" i="28"/>
  <c r="G13" i="28"/>
  <c r="G14" i="28"/>
  <c r="G15" i="28"/>
  <c r="G16" i="28"/>
  <c r="G17" i="28"/>
  <c r="G18" i="28"/>
  <c r="G19" i="28"/>
  <c r="G20" i="28"/>
  <c r="G21" i="28"/>
  <c r="G22" i="28"/>
  <c r="G23" i="28"/>
  <c r="G24" i="28"/>
  <c r="G25" i="28"/>
  <c r="G26" i="28"/>
  <c r="G27" i="28"/>
  <c r="G28" i="28"/>
  <c r="G29" i="28"/>
  <c r="G30" i="28"/>
  <c r="G31" i="28"/>
  <c r="G32" i="28"/>
  <c r="G33" i="28"/>
  <c r="G34" i="28"/>
  <c r="G35" i="28"/>
  <c r="G36" i="28"/>
  <c r="G37" i="28"/>
  <c r="G38" i="28"/>
  <c r="G39" i="28"/>
  <c r="G40" i="28"/>
  <c r="G41" i="28"/>
  <c r="G42" i="28"/>
  <c r="G43" i="28"/>
  <c r="G44" i="28"/>
  <c r="G45" i="28"/>
  <c r="G46" i="28"/>
  <c r="G47" i="28"/>
  <c r="G48" i="28"/>
  <c r="G49" i="28"/>
  <c r="G50" i="28"/>
  <c r="G51" i="28"/>
  <c r="G52" i="28"/>
  <c r="G53" i="28"/>
  <c r="G54" i="28"/>
  <c r="G4" i="28"/>
  <c r="I5" i="27"/>
  <c r="I6" i="27"/>
  <c r="I7" i="27"/>
  <c r="I8" i="27"/>
  <c r="I9" i="27"/>
  <c r="I10" i="27"/>
  <c r="I11" i="27"/>
  <c r="I12" i="27"/>
  <c r="I13" i="27"/>
  <c r="I14" i="27"/>
  <c r="I15" i="27"/>
  <c r="I16" i="27"/>
  <c r="I17" i="27"/>
  <c r="I18" i="27"/>
  <c r="I19" i="27"/>
  <c r="I20" i="27"/>
  <c r="I21" i="27"/>
  <c r="I22" i="27"/>
  <c r="I23" i="27"/>
  <c r="I24" i="27"/>
  <c r="I25" i="27"/>
  <c r="I26" i="27"/>
  <c r="I27" i="27"/>
  <c r="I28" i="27"/>
  <c r="I29" i="27"/>
  <c r="I30" i="27"/>
  <c r="I31" i="27"/>
  <c r="I32" i="27"/>
  <c r="I33" i="27"/>
  <c r="I34" i="27"/>
  <c r="I35" i="27"/>
  <c r="I36" i="27"/>
  <c r="I37" i="27"/>
  <c r="I38" i="27"/>
  <c r="I39" i="27"/>
  <c r="I40" i="27"/>
  <c r="I41" i="27"/>
  <c r="I42" i="27"/>
  <c r="I43" i="27"/>
  <c r="I44" i="27"/>
  <c r="I45" i="27"/>
  <c r="I46" i="27"/>
  <c r="I47" i="27"/>
  <c r="I48" i="27"/>
  <c r="I49" i="27"/>
  <c r="I50" i="27"/>
  <c r="I51" i="27"/>
  <c r="I52" i="27"/>
  <c r="I53" i="27"/>
  <c r="I54" i="27"/>
  <c r="I55" i="27"/>
  <c r="I56" i="27"/>
  <c r="I57" i="27"/>
  <c r="I58" i="27"/>
  <c r="I59" i="27"/>
  <c r="I60" i="27"/>
  <c r="I61" i="27"/>
  <c r="I62" i="27"/>
  <c r="I63" i="27"/>
  <c r="I64" i="27"/>
  <c r="I65" i="27"/>
  <c r="I66" i="27"/>
  <c r="I67" i="27"/>
  <c r="I68" i="27"/>
  <c r="I69" i="27"/>
  <c r="I70" i="27"/>
  <c r="I71" i="27"/>
  <c r="I72" i="27"/>
  <c r="I73" i="27"/>
  <c r="I74" i="27"/>
  <c r="I75" i="27"/>
  <c r="I76" i="27"/>
  <c r="I77" i="27"/>
  <c r="I78" i="27"/>
  <c r="I79" i="27"/>
  <c r="I80" i="27"/>
  <c r="I81" i="27"/>
  <c r="I82" i="27"/>
  <c r="I83" i="27"/>
  <c r="I84" i="27"/>
  <c r="I85" i="27"/>
  <c r="I86" i="27"/>
  <c r="I87" i="27"/>
  <c r="I88" i="27"/>
  <c r="I89" i="27"/>
  <c r="I90" i="27"/>
  <c r="I91" i="27"/>
  <c r="I92" i="27"/>
  <c r="I93" i="27"/>
  <c r="I94" i="27"/>
  <c r="I95" i="27"/>
  <c r="I96" i="27"/>
  <c r="I97" i="27"/>
  <c r="I98" i="27"/>
  <c r="I99" i="27"/>
  <c r="I100" i="27"/>
  <c r="I101" i="27"/>
  <c r="I102" i="27"/>
  <c r="I103" i="27"/>
  <c r="I104" i="27"/>
  <c r="I105" i="27"/>
  <c r="I106" i="27"/>
  <c r="I107" i="27"/>
  <c r="I108" i="27"/>
  <c r="I109" i="27"/>
  <c r="I110" i="27"/>
  <c r="I111" i="27"/>
  <c r="I112" i="27"/>
  <c r="I113" i="27"/>
  <c r="I114" i="27"/>
  <c r="I115" i="27"/>
  <c r="I116" i="27"/>
  <c r="I117" i="27"/>
  <c r="I118" i="27"/>
  <c r="I119" i="27"/>
  <c r="I120" i="27"/>
  <c r="I121" i="27"/>
  <c r="I122" i="27"/>
  <c r="I123" i="27"/>
  <c r="I124" i="27"/>
  <c r="I125" i="27"/>
  <c r="I126" i="27"/>
  <c r="I127" i="27"/>
  <c r="I128" i="27"/>
  <c r="I129" i="27"/>
  <c r="I130" i="27"/>
  <c r="I131" i="27"/>
  <c r="I132" i="27"/>
  <c r="I133" i="27"/>
  <c r="I134" i="27"/>
  <c r="I135" i="27"/>
  <c r="I136" i="27"/>
  <c r="I137" i="27"/>
  <c r="I138" i="27"/>
  <c r="I139" i="27"/>
  <c r="I140" i="27"/>
  <c r="I141" i="27"/>
  <c r="I142" i="27"/>
  <c r="I143" i="27"/>
  <c r="I144" i="27"/>
  <c r="I145" i="27"/>
  <c r="I146" i="27"/>
  <c r="I147" i="27"/>
  <c r="I148" i="27"/>
  <c r="I149" i="27"/>
  <c r="I150" i="27"/>
  <c r="I151" i="27"/>
  <c r="I152" i="27"/>
  <c r="I153" i="27"/>
  <c r="I154" i="27"/>
  <c r="I155" i="27"/>
  <c r="I156" i="27"/>
  <c r="I157" i="27"/>
  <c r="I158" i="27"/>
  <c r="I159" i="27"/>
  <c r="I160" i="27"/>
  <c r="I161" i="27"/>
  <c r="I162" i="27"/>
  <c r="I163" i="27"/>
  <c r="I164" i="27"/>
  <c r="I165" i="27"/>
  <c r="I166" i="27"/>
  <c r="I167" i="27"/>
  <c r="I168" i="27"/>
  <c r="I169" i="27"/>
  <c r="I170" i="27"/>
  <c r="I171" i="27"/>
  <c r="I172" i="27"/>
  <c r="I173" i="27"/>
  <c r="I174" i="27"/>
  <c r="I175" i="27"/>
  <c r="I176" i="27"/>
  <c r="I177" i="27"/>
  <c r="I178" i="27"/>
  <c r="I179" i="27"/>
  <c r="I180" i="27"/>
  <c r="I181" i="27"/>
  <c r="I182" i="27"/>
  <c r="I183" i="27"/>
  <c r="I184" i="27"/>
  <c r="I185" i="27"/>
  <c r="I186" i="27"/>
  <c r="I187" i="27"/>
  <c r="I188" i="27"/>
  <c r="I189" i="27"/>
  <c r="I190" i="27"/>
  <c r="I191" i="27"/>
  <c r="I192" i="27"/>
  <c r="I193" i="27"/>
  <c r="I194" i="27"/>
  <c r="I195" i="27"/>
  <c r="I196" i="27"/>
  <c r="I197" i="27"/>
  <c r="I198" i="27"/>
  <c r="I199" i="27"/>
  <c r="I200" i="27"/>
  <c r="I201" i="27"/>
  <c r="I202" i="27"/>
  <c r="I203" i="27"/>
  <c r="I204" i="27"/>
  <c r="I205" i="27"/>
  <c r="I206" i="27"/>
  <c r="I207" i="27"/>
  <c r="I208" i="27"/>
  <c r="I209" i="27"/>
  <c r="I210" i="27"/>
  <c r="I211" i="27"/>
  <c r="I212" i="27"/>
  <c r="I213" i="27"/>
  <c r="I214" i="27"/>
  <c r="I215" i="27"/>
  <c r="I216" i="27"/>
  <c r="I217" i="27"/>
  <c r="I218" i="27"/>
  <c r="I219" i="27"/>
  <c r="I220" i="27"/>
  <c r="I221" i="27"/>
  <c r="I222" i="27"/>
  <c r="I223" i="27"/>
  <c r="I224" i="27"/>
  <c r="I225" i="27"/>
  <c r="I226" i="27"/>
  <c r="I227" i="27"/>
  <c r="I228" i="27"/>
  <c r="I229" i="27"/>
  <c r="I230" i="27"/>
  <c r="I231" i="27"/>
  <c r="I232" i="27"/>
  <c r="I233" i="27"/>
  <c r="I234" i="27"/>
  <c r="I235" i="27"/>
  <c r="I236" i="27"/>
  <c r="I237" i="27"/>
  <c r="I238" i="27"/>
  <c r="I239" i="27"/>
  <c r="I240" i="27"/>
  <c r="I241" i="27"/>
  <c r="I242" i="27"/>
  <c r="I243" i="27"/>
  <c r="I244" i="27"/>
  <c r="I245" i="27"/>
  <c r="I246" i="27"/>
  <c r="I247" i="27"/>
  <c r="I248" i="27"/>
  <c r="I249" i="27"/>
  <c r="I250" i="27"/>
  <c r="I251" i="27"/>
  <c r="I252" i="27"/>
  <c r="I253" i="27"/>
  <c r="I254" i="27"/>
  <c r="I255" i="27"/>
  <c r="I256" i="27"/>
  <c r="I257" i="27"/>
  <c r="I258" i="27"/>
  <c r="I259" i="27"/>
  <c r="I260" i="27"/>
  <c r="I261" i="27"/>
  <c r="I262" i="27"/>
  <c r="I263" i="27"/>
  <c r="I264" i="27"/>
  <c r="I265" i="27"/>
  <c r="I266" i="27"/>
  <c r="I267" i="27"/>
  <c r="I268" i="27"/>
  <c r="I269" i="27"/>
  <c r="I270" i="27"/>
  <c r="I271" i="27"/>
  <c r="I272" i="27"/>
  <c r="I273" i="27"/>
  <c r="I274" i="27"/>
  <c r="I275" i="27"/>
  <c r="I276" i="27"/>
  <c r="I277" i="27"/>
  <c r="I278" i="27"/>
  <c r="I279" i="27"/>
  <c r="I280" i="27"/>
  <c r="I281" i="27"/>
  <c r="I282" i="27"/>
  <c r="I283" i="27"/>
  <c r="I284" i="27"/>
  <c r="I285" i="27"/>
  <c r="I286" i="27"/>
  <c r="I287" i="27"/>
  <c r="I288" i="27"/>
  <c r="I289" i="27"/>
  <c r="I290" i="27"/>
  <c r="I291" i="27"/>
  <c r="I292" i="27"/>
  <c r="I293" i="27"/>
  <c r="I294" i="27"/>
  <c r="I295" i="27"/>
  <c r="I296" i="27"/>
  <c r="I297" i="27"/>
  <c r="I298" i="27"/>
  <c r="I299" i="27"/>
  <c r="I300" i="27"/>
  <c r="I301" i="27"/>
  <c r="I302" i="27"/>
  <c r="I303" i="27"/>
  <c r="I304" i="27"/>
  <c r="I4" i="27"/>
  <c r="A1" i="22"/>
  <c r="A1" i="19"/>
  <c r="A1" i="1"/>
  <c r="M98" i="1"/>
  <c r="M99" i="1"/>
  <c r="M100" i="1"/>
  <c r="M101" i="1"/>
  <c r="M102" i="1"/>
  <c r="C5" i="29" l="1"/>
  <c r="D5" i="29"/>
  <c r="C6" i="29"/>
  <c r="D6" i="29"/>
  <c r="C7" i="29"/>
  <c r="D7" i="29"/>
  <c r="C8" i="29"/>
  <c r="D8" i="29"/>
  <c r="C9" i="29"/>
  <c r="D9" i="29"/>
  <c r="C10" i="29"/>
  <c r="D10" i="29"/>
  <c r="C11" i="29"/>
  <c r="D11" i="29"/>
  <c r="C12" i="29"/>
  <c r="D12" i="29"/>
  <c r="C13" i="29"/>
  <c r="D13" i="29"/>
  <c r="C14" i="29"/>
  <c r="D14" i="29"/>
  <c r="C15" i="29"/>
  <c r="D15" i="29"/>
  <c r="C16" i="29"/>
  <c r="D16" i="29"/>
  <c r="C17" i="29"/>
  <c r="D17" i="29"/>
  <c r="C18" i="29"/>
  <c r="D18" i="29"/>
  <c r="C19" i="29"/>
  <c r="D19" i="29"/>
  <c r="C20" i="29"/>
  <c r="D20" i="29"/>
  <c r="C21" i="29"/>
  <c r="D21" i="29"/>
  <c r="C22" i="29"/>
  <c r="D22" i="29"/>
  <c r="C23" i="29"/>
  <c r="D23" i="29"/>
  <c r="C24" i="29"/>
  <c r="D24" i="29"/>
  <c r="C25" i="29"/>
  <c r="D25" i="29"/>
  <c r="C26" i="29"/>
  <c r="D26" i="29"/>
  <c r="C27" i="29"/>
  <c r="D27" i="29"/>
  <c r="C28" i="29"/>
  <c r="D28" i="29"/>
  <c r="C29" i="29"/>
  <c r="D29" i="29"/>
  <c r="C30" i="29"/>
  <c r="D30" i="29"/>
  <c r="C31" i="29"/>
  <c r="D31" i="29"/>
  <c r="C32" i="29"/>
  <c r="D32" i="29"/>
  <c r="C33" i="29"/>
  <c r="D33" i="29"/>
  <c r="C34" i="29"/>
  <c r="D34" i="29"/>
  <c r="C35" i="29"/>
  <c r="D35" i="29"/>
  <c r="C36" i="29"/>
  <c r="D36" i="29"/>
  <c r="C37" i="29"/>
  <c r="D37" i="29"/>
  <c r="C38" i="29"/>
  <c r="D38" i="29"/>
  <c r="C39" i="29"/>
  <c r="D39" i="29"/>
  <c r="C40" i="29"/>
  <c r="D40" i="29"/>
  <c r="C41" i="29"/>
  <c r="D41" i="29"/>
  <c r="C42" i="29"/>
  <c r="D42" i="29"/>
  <c r="C43" i="29"/>
  <c r="D43" i="29"/>
  <c r="C44" i="29"/>
  <c r="D44" i="29"/>
  <c r="C45" i="29"/>
  <c r="D45" i="29"/>
  <c r="C46" i="29"/>
  <c r="D46" i="29"/>
  <c r="C47" i="29"/>
  <c r="D47" i="29"/>
  <c r="C48" i="29"/>
  <c r="D48" i="29"/>
  <c r="C49" i="29"/>
  <c r="D49" i="29"/>
  <c r="C50" i="29"/>
  <c r="D50" i="29"/>
  <c r="C51" i="29"/>
  <c r="D51" i="29"/>
  <c r="C52" i="29"/>
  <c r="D52" i="29"/>
  <c r="C53" i="29"/>
  <c r="D53" i="29"/>
  <c r="C54" i="29"/>
  <c r="D54" i="29"/>
  <c r="C55" i="29"/>
  <c r="D55" i="29"/>
  <c r="C56" i="29"/>
  <c r="D56" i="29"/>
  <c r="C57" i="29"/>
  <c r="D57" i="29"/>
  <c r="C58" i="29"/>
  <c r="D58" i="29"/>
  <c r="C59" i="29"/>
  <c r="D59" i="29"/>
  <c r="C60" i="29"/>
  <c r="D60" i="29"/>
  <c r="C61" i="29"/>
  <c r="D61" i="29"/>
  <c r="C62" i="29"/>
  <c r="D62" i="29"/>
  <c r="C63" i="29"/>
  <c r="D63" i="29"/>
  <c r="C64" i="29"/>
  <c r="D64" i="29"/>
  <c r="C65" i="29"/>
  <c r="D65" i="29"/>
  <c r="C66" i="29"/>
  <c r="D66" i="29"/>
  <c r="C67" i="29"/>
  <c r="D67" i="29"/>
  <c r="C68" i="29"/>
  <c r="D68" i="29"/>
  <c r="C69" i="29"/>
  <c r="D69" i="29"/>
  <c r="C70" i="29"/>
  <c r="D70" i="29"/>
  <c r="C71" i="29"/>
  <c r="D71" i="29"/>
  <c r="C72" i="29"/>
  <c r="D72" i="29"/>
  <c r="C73" i="29"/>
  <c r="D73" i="29"/>
  <c r="C74" i="29"/>
  <c r="D74" i="29"/>
  <c r="C75" i="29"/>
  <c r="D75" i="29"/>
  <c r="C76" i="29"/>
  <c r="D76" i="29"/>
  <c r="C77" i="29"/>
  <c r="D77" i="29"/>
  <c r="C78" i="29"/>
  <c r="D78" i="29"/>
  <c r="C79" i="29"/>
  <c r="D79" i="29"/>
  <c r="C80" i="29"/>
  <c r="D80" i="29"/>
  <c r="C81" i="29"/>
  <c r="D81" i="29"/>
  <c r="C82" i="29"/>
  <c r="D82" i="29"/>
  <c r="C83" i="29"/>
  <c r="D83" i="29"/>
  <c r="C84" i="29"/>
  <c r="D84" i="29"/>
  <c r="C85" i="29"/>
  <c r="D85" i="29"/>
  <c r="C86" i="29"/>
  <c r="D86" i="29"/>
  <c r="C87" i="29"/>
  <c r="D87" i="29"/>
  <c r="C88" i="29"/>
  <c r="D88" i="29"/>
  <c r="C89" i="29"/>
  <c r="D89" i="29"/>
  <c r="C90" i="29"/>
  <c r="D90" i="29"/>
  <c r="C91" i="29"/>
  <c r="D91" i="29"/>
  <c r="C92" i="29"/>
  <c r="D92" i="29"/>
  <c r="C93" i="29"/>
  <c r="D93" i="29"/>
  <c r="C94" i="29"/>
  <c r="D94" i="29"/>
  <c r="C95" i="29"/>
  <c r="D95" i="29"/>
  <c r="C96" i="29"/>
  <c r="D96" i="29"/>
  <c r="C97" i="29"/>
  <c r="D97" i="29"/>
  <c r="C98" i="29"/>
  <c r="D98" i="29"/>
  <c r="C99" i="29"/>
  <c r="D99" i="29"/>
  <c r="C100" i="29"/>
  <c r="D100" i="29"/>
  <c r="C101" i="29"/>
  <c r="D101" i="29"/>
  <c r="C102" i="29"/>
  <c r="D102" i="29"/>
  <c r="C103" i="29"/>
  <c r="D103" i="29"/>
  <c r="C104" i="29"/>
  <c r="D104" i="29"/>
  <c r="X5" i="29"/>
  <c r="X6" i="29"/>
  <c r="X7" i="29"/>
  <c r="X8" i="29"/>
  <c r="X9" i="29"/>
  <c r="X10" i="29"/>
  <c r="X11" i="29"/>
  <c r="X12" i="29"/>
  <c r="X13" i="29"/>
  <c r="X14" i="29"/>
  <c r="X15" i="29"/>
  <c r="X16" i="29"/>
  <c r="X17" i="29"/>
  <c r="X18" i="29"/>
  <c r="X19" i="29"/>
  <c r="X20" i="29"/>
  <c r="X21" i="29"/>
  <c r="X22" i="29"/>
  <c r="X23" i="29"/>
  <c r="X24" i="29"/>
  <c r="X25" i="29"/>
  <c r="X26" i="29"/>
  <c r="X27" i="29"/>
  <c r="X28" i="29"/>
  <c r="X29" i="29"/>
  <c r="X30" i="29"/>
  <c r="X31" i="29"/>
  <c r="X32" i="29"/>
  <c r="X33" i="29"/>
  <c r="X34" i="29"/>
  <c r="X35" i="29"/>
  <c r="X36" i="29"/>
  <c r="X37" i="29"/>
  <c r="X38" i="29"/>
  <c r="X39" i="29"/>
  <c r="X40" i="29"/>
  <c r="X41" i="29"/>
  <c r="X42" i="29"/>
  <c r="X43" i="29"/>
  <c r="X44" i="29"/>
  <c r="X45" i="29"/>
  <c r="X46" i="29"/>
  <c r="X47" i="29"/>
  <c r="X48" i="29"/>
  <c r="X49" i="29"/>
  <c r="X50" i="29"/>
  <c r="X51" i="29"/>
  <c r="X52" i="29"/>
  <c r="X53" i="29"/>
  <c r="X54" i="29"/>
  <c r="X55" i="29"/>
  <c r="X56" i="29"/>
  <c r="X57" i="29"/>
  <c r="X58" i="29"/>
  <c r="X59" i="29"/>
  <c r="X60" i="29"/>
  <c r="X61" i="29"/>
  <c r="X62" i="29"/>
  <c r="X63" i="29"/>
  <c r="X64" i="29"/>
  <c r="X65" i="29"/>
  <c r="X66" i="29"/>
  <c r="X67" i="29"/>
  <c r="X68" i="29"/>
  <c r="X69" i="29"/>
  <c r="X70" i="29"/>
  <c r="X71" i="29"/>
  <c r="X72" i="29"/>
  <c r="X73" i="29"/>
  <c r="X74" i="29"/>
  <c r="X75" i="29"/>
  <c r="X76" i="29"/>
  <c r="X77" i="29"/>
  <c r="X78" i="29"/>
  <c r="X79" i="29"/>
  <c r="X80" i="29"/>
  <c r="X81" i="29"/>
  <c r="X82" i="29"/>
  <c r="X83" i="29"/>
  <c r="X84" i="29"/>
  <c r="X85" i="29"/>
  <c r="X86" i="29"/>
  <c r="X87" i="29"/>
  <c r="X88" i="29"/>
  <c r="X89" i="29"/>
  <c r="X90" i="29"/>
  <c r="X91" i="29"/>
  <c r="X92" i="29"/>
  <c r="X93" i="29"/>
  <c r="X94" i="29"/>
  <c r="X95" i="29"/>
  <c r="X96" i="29"/>
  <c r="X97" i="29"/>
  <c r="X98" i="29"/>
  <c r="X99" i="29"/>
  <c r="X100" i="29"/>
  <c r="X101" i="29"/>
  <c r="X102" i="29"/>
  <c r="X103" i="29"/>
  <c r="X104" i="29"/>
  <c r="X4" i="29"/>
  <c r="S5" i="29"/>
  <c r="T5" i="29" s="1"/>
  <c r="S6" i="29"/>
  <c r="T6" i="29" s="1"/>
  <c r="S7" i="29"/>
  <c r="T7" i="29" s="1"/>
  <c r="S8" i="29"/>
  <c r="T8" i="29" s="1"/>
  <c r="S9" i="29"/>
  <c r="T9" i="29" s="1"/>
  <c r="S10" i="29"/>
  <c r="T10" i="29" s="1"/>
  <c r="S11" i="29"/>
  <c r="T11" i="29" s="1"/>
  <c r="S12" i="29"/>
  <c r="T12" i="29" s="1"/>
  <c r="S13" i="29"/>
  <c r="T13" i="29" s="1"/>
  <c r="S14" i="29"/>
  <c r="T14" i="29" s="1"/>
  <c r="S15" i="29"/>
  <c r="T15" i="29" s="1"/>
  <c r="S16" i="29"/>
  <c r="T16" i="29" s="1"/>
  <c r="S17" i="29"/>
  <c r="T17" i="29" s="1"/>
  <c r="S18" i="29"/>
  <c r="T18" i="29" s="1"/>
  <c r="S19" i="29"/>
  <c r="T19" i="29" s="1"/>
  <c r="S20" i="29"/>
  <c r="T20" i="29" s="1"/>
  <c r="S21" i="29"/>
  <c r="T21" i="29" s="1"/>
  <c r="S22" i="29"/>
  <c r="T22" i="29" s="1"/>
  <c r="S23" i="29"/>
  <c r="T23" i="29" s="1"/>
  <c r="S24" i="29"/>
  <c r="T24" i="29" s="1"/>
  <c r="S25" i="29"/>
  <c r="T25" i="29" s="1"/>
  <c r="S26" i="29"/>
  <c r="T26" i="29" s="1"/>
  <c r="S27" i="29"/>
  <c r="T27" i="29" s="1"/>
  <c r="S28" i="29"/>
  <c r="T28" i="29" s="1"/>
  <c r="S29" i="29"/>
  <c r="T29" i="29" s="1"/>
  <c r="S30" i="29"/>
  <c r="T30" i="29" s="1"/>
  <c r="S31" i="29"/>
  <c r="T31" i="29" s="1"/>
  <c r="S32" i="29"/>
  <c r="T32" i="29" s="1"/>
  <c r="S33" i="29"/>
  <c r="T33" i="29" s="1"/>
  <c r="S34" i="29"/>
  <c r="T34" i="29" s="1"/>
  <c r="S35" i="29"/>
  <c r="T35" i="29" s="1"/>
  <c r="S36" i="29"/>
  <c r="T36" i="29" s="1"/>
  <c r="S37" i="29"/>
  <c r="T37" i="29" s="1"/>
  <c r="S38" i="29"/>
  <c r="T38" i="29" s="1"/>
  <c r="S39" i="29"/>
  <c r="T39" i="29" s="1"/>
  <c r="S40" i="29"/>
  <c r="T40" i="29" s="1"/>
  <c r="S41" i="29"/>
  <c r="T41" i="29" s="1"/>
  <c r="S42" i="29"/>
  <c r="T42" i="29" s="1"/>
  <c r="S43" i="29"/>
  <c r="T43" i="29" s="1"/>
  <c r="S44" i="29"/>
  <c r="T44" i="29" s="1"/>
  <c r="S45" i="29"/>
  <c r="T45" i="29" s="1"/>
  <c r="S46" i="29"/>
  <c r="T46" i="29" s="1"/>
  <c r="S47" i="29"/>
  <c r="T47" i="29" s="1"/>
  <c r="S48" i="29"/>
  <c r="T48" i="29" s="1"/>
  <c r="S49" i="29"/>
  <c r="T49" i="29" s="1"/>
  <c r="S50" i="29"/>
  <c r="T50" i="29" s="1"/>
  <c r="S51" i="29"/>
  <c r="T51" i="29" s="1"/>
  <c r="S52" i="29"/>
  <c r="T52" i="29" s="1"/>
  <c r="S53" i="29"/>
  <c r="T53" i="29" s="1"/>
  <c r="S54" i="29"/>
  <c r="T54" i="29" s="1"/>
  <c r="S55" i="29"/>
  <c r="T55" i="29" s="1"/>
  <c r="S56" i="29"/>
  <c r="T56" i="29" s="1"/>
  <c r="S57" i="29"/>
  <c r="T57" i="29" s="1"/>
  <c r="S58" i="29"/>
  <c r="T58" i="29" s="1"/>
  <c r="S59" i="29"/>
  <c r="T59" i="29" s="1"/>
  <c r="S60" i="29"/>
  <c r="T60" i="29" s="1"/>
  <c r="S61" i="29"/>
  <c r="T61" i="29" s="1"/>
  <c r="S62" i="29"/>
  <c r="T62" i="29" s="1"/>
  <c r="S63" i="29"/>
  <c r="T63" i="29" s="1"/>
  <c r="S64" i="29"/>
  <c r="T64" i="29" s="1"/>
  <c r="S65" i="29"/>
  <c r="T65" i="29" s="1"/>
  <c r="S66" i="29"/>
  <c r="T66" i="29" s="1"/>
  <c r="S67" i="29"/>
  <c r="T67" i="29" s="1"/>
  <c r="S68" i="29"/>
  <c r="T68" i="29" s="1"/>
  <c r="S69" i="29"/>
  <c r="T69" i="29" s="1"/>
  <c r="S70" i="29"/>
  <c r="T70" i="29" s="1"/>
  <c r="S71" i="29"/>
  <c r="T71" i="29" s="1"/>
  <c r="S72" i="29"/>
  <c r="T72" i="29" s="1"/>
  <c r="S73" i="29"/>
  <c r="T73" i="29" s="1"/>
  <c r="S74" i="29"/>
  <c r="T74" i="29" s="1"/>
  <c r="S75" i="29"/>
  <c r="T75" i="29" s="1"/>
  <c r="S76" i="29"/>
  <c r="T76" i="29" s="1"/>
  <c r="S77" i="29"/>
  <c r="T77" i="29" s="1"/>
  <c r="S78" i="29"/>
  <c r="T78" i="29" s="1"/>
  <c r="S79" i="29"/>
  <c r="T79" i="29" s="1"/>
  <c r="S80" i="29"/>
  <c r="T80" i="29" s="1"/>
  <c r="S81" i="29"/>
  <c r="T81" i="29" s="1"/>
  <c r="S82" i="29"/>
  <c r="T82" i="29" s="1"/>
  <c r="S83" i="29"/>
  <c r="T83" i="29" s="1"/>
  <c r="S84" i="29"/>
  <c r="T84" i="29" s="1"/>
  <c r="S85" i="29"/>
  <c r="T85" i="29" s="1"/>
  <c r="S86" i="29"/>
  <c r="T86" i="29" s="1"/>
  <c r="S87" i="29"/>
  <c r="T87" i="29" s="1"/>
  <c r="S88" i="29"/>
  <c r="T88" i="29" s="1"/>
  <c r="S89" i="29"/>
  <c r="T89" i="29" s="1"/>
  <c r="S90" i="29"/>
  <c r="T90" i="29" s="1"/>
  <c r="S91" i="29"/>
  <c r="T91" i="29" s="1"/>
  <c r="S92" i="29"/>
  <c r="T92" i="29" s="1"/>
  <c r="S93" i="29"/>
  <c r="T93" i="29" s="1"/>
  <c r="S94" i="29"/>
  <c r="T94" i="29" s="1"/>
  <c r="S95" i="29"/>
  <c r="T95" i="29" s="1"/>
  <c r="S96" i="29"/>
  <c r="T96" i="29" s="1"/>
  <c r="S97" i="29"/>
  <c r="T97" i="29" s="1"/>
  <c r="S98" i="29"/>
  <c r="T98" i="29" s="1"/>
  <c r="S99" i="29"/>
  <c r="T99" i="29" s="1"/>
  <c r="S100" i="29"/>
  <c r="T100" i="29" s="1"/>
  <c r="S101" i="29"/>
  <c r="T101" i="29" s="1"/>
  <c r="S102" i="29"/>
  <c r="T102" i="29" s="1"/>
  <c r="S103" i="29"/>
  <c r="T103" i="29" s="1"/>
  <c r="S104" i="29"/>
  <c r="T104" i="29" s="1"/>
  <c r="S4" i="29"/>
  <c r="T4" i="29" s="1"/>
  <c r="S5" i="28"/>
  <c r="S6" i="28"/>
  <c r="S7" i="28"/>
  <c r="S8" i="28"/>
  <c r="S9" i="28"/>
  <c r="S10" i="28"/>
  <c r="S11" i="28"/>
  <c r="S12" i="28"/>
  <c r="S13" i="28"/>
  <c r="S14" i="28"/>
  <c r="S15" i="28"/>
  <c r="S16" i="28"/>
  <c r="S17" i="28"/>
  <c r="S18" i="28"/>
  <c r="S19" i="28"/>
  <c r="S20" i="28"/>
  <c r="S21" i="28"/>
  <c r="S22" i="28"/>
  <c r="S23" i="28"/>
  <c r="S24" i="28"/>
  <c r="S25" i="28"/>
  <c r="S26" i="28"/>
  <c r="S27" i="28"/>
  <c r="S28" i="28"/>
  <c r="S29" i="28"/>
  <c r="S30" i="28"/>
  <c r="S31" i="28"/>
  <c r="S32" i="28"/>
  <c r="S33" i="28"/>
  <c r="S34" i="28"/>
  <c r="S35" i="28"/>
  <c r="S36" i="28"/>
  <c r="S37" i="28"/>
  <c r="S38" i="28"/>
  <c r="S39" i="28"/>
  <c r="S40" i="28"/>
  <c r="S41" i="28"/>
  <c r="S42" i="28"/>
  <c r="S43" i="28"/>
  <c r="S44" i="28"/>
  <c r="S45" i="28"/>
  <c r="S46" i="28"/>
  <c r="S47" i="28"/>
  <c r="S48" i="28"/>
  <c r="S49" i="28"/>
  <c r="S50" i="28"/>
  <c r="S51" i="28"/>
  <c r="S52" i="28"/>
  <c r="S53" i="28"/>
  <c r="S54" i="28"/>
  <c r="S4" i="28"/>
  <c r="T4" i="28" s="1"/>
  <c r="S4" i="22"/>
  <c r="T4" i="22" s="1"/>
  <c r="X5" i="28" l="1"/>
  <c r="X6" i="28"/>
  <c r="X7" i="28"/>
  <c r="X8" i="28"/>
  <c r="X9" i="28"/>
  <c r="X10" i="28"/>
  <c r="X11" i="28"/>
  <c r="X12" i="28"/>
  <c r="X13" i="28"/>
  <c r="X14" i="28"/>
  <c r="X15" i="28"/>
  <c r="X16" i="28"/>
  <c r="X17" i="28"/>
  <c r="X18" i="28"/>
  <c r="X19" i="28"/>
  <c r="X20" i="28"/>
  <c r="X21" i="28"/>
  <c r="X22" i="28"/>
  <c r="X23" i="28"/>
  <c r="X24" i="28"/>
  <c r="X25" i="28"/>
  <c r="X26" i="28"/>
  <c r="X27" i="28"/>
  <c r="X28" i="28"/>
  <c r="X29" i="28"/>
  <c r="X30" i="28"/>
  <c r="X31" i="28"/>
  <c r="X32" i="28"/>
  <c r="X33" i="28"/>
  <c r="X34" i="28"/>
  <c r="X35" i="28"/>
  <c r="X36" i="28"/>
  <c r="X37" i="28"/>
  <c r="X38" i="28"/>
  <c r="X39" i="28"/>
  <c r="X40" i="28"/>
  <c r="X41" i="28"/>
  <c r="X42" i="28"/>
  <c r="X43" i="28"/>
  <c r="X44" i="28"/>
  <c r="X45" i="28"/>
  <c r="X46" i="28"/>
  <c r="X47" i="28"/>
  <c r="X48" i="28"/>
  <c r="X49" i="28"/>
  <c r="X50" i="28"/>
  <c r="X51" i="28"/>
  <c r="X52" i="28"/>
  <c r="X53" i="28"/>
  <c r="X54" i="28"/>
  <c r="X4" i="28"/>
  <c r="A1" i="28"/>
  <c r="X5" i="19"/>
  <c r="X6" i="19"/>
  <c r="X7" i="19"/>
  <c r="X8" i="19"/>
  <c r="X9" i="19"/>
  <c r="X10" i="19"/>
  <c r="X11" i="19"/>
  <c r="X12" i="19"/>
  <c r="X13" i="19"/>
  <c r="X14" i="19"/>
  <c r="X15" i="19"/>
  <c r="X16" i="19"/>
  <c r="X17" i="19"/>
  <c r="X18" i="19"/>
  <c r="X19" i="19"/>
  <c r="X20" i="19"/>
  <c r="X21" i="19"/>
  <c r="X22" i="19"/>
  <c r="X23" i="19"/>
  <c r="X24" i="19"/>
  <c r="X25" i="19"/>
  <c r="X26" i="19"/>
  <c r="X27" i="19"/>
  <c r="X28" i="19"/>
  <c r="X29" i="19"/>
  <c r="X30" i="19"/>
  <c r="X31" i="19"/>
  <c r="X32" i="19"/>
  <c r="X33" i="19"/>
  <c r="X34" i="19"/>
  <c r="X35" i="19"/>
  <c r="X36" i="19"/>
  <c r="X37" i="19"/>
  <c r="X38" i="19"/>
  <c r="X39" i="19"/>
  <c r="X40" i="19"/>
  <c r="X41" i="19"/>
  <c r="X42" i="19"/>
  <c r="X43" i="19"/>
  <c r="X44" i="19"/>
  <c r="X45" i="19"/>
  <c r="X46" i="19"/>
  <c r="X47" i="19"/>
  <c r="X48" i="19"/>
  <c r="X49" i="19"/>
  <c r="X50" i="19"/>
  <c r="X51" i="19"/>
  <c r="X52" i="19"/>
  <c r="X53" i="19"/>
  <c r="X54" i="19"/>
  <c r="X4" i="19"/>
  <c r="B3" i="19"/>
  <c r="C5" i="27" l="1"/>
  <c r="C6" i="27"/>
  <c r="C7" i="27"/>
  <c r="C8" i="27"/>
  <c r="C9" i="27"/>
  <c r="C10" i="27"/>
  <c r="C11" i="27"/>
  <c r="C12" i="27"/>
  <c r="C13" i="27"/>
  <c r="C14" i="27"/>
  <c r="C15" i="27"/>
  <c r="C16" i="27"/>
  <c r="C17" i="27"/>
  <c r="C18" i="27"/>
  <c r="C19" i="27"/>
  <c r="C20" i="27"/>
  <c r="C21" i="27"/>
  <c r="C22" i="27"/>
  <c r="C23" i="27"/>
  <c r="C24" i="27"/>
  <c r="C25" i="27"/>
  <c r="C26" i="27"/>
  <c r="C27" i="27"/>
  <c r="C28" i="27"/>
  <c r="C29" i="27"/>
  <c r="C30" i="27"/>
  <c r="C31" i="27"/>
  <c r="C32" i="27"/>
  <c r="C33" i="27"/>
  <c r="C34" i="27"/>
  <c r="C35" i="27"/>
  <c r="C36" i="27"/>
  <c r="C37" i="27"/>
  <c r="C38" i="27"/>
  <c r="C39" i="27"/>
  <c r="C40" i="27"/>
  <c r="C41" i="27"/>
  <c r="C42" i="27"/>
  <c r="C43" i="27"/>
  <c r="C44" i="27"/>
  <c r="C45" i="27"/>
  <c r="C46" i="27"/>
  <c r="C47" i="27"/>
  <c r="C48" i="27"/>
  <c r="C49" i="27"/>
  <c r="C50" i="27"/>
  <c r="C51" i="27"/>
  <c r="C52" i="27"/>
  <c r="C53" i="27"/>
  <c r="C54" i="27"/>
  <c r="C55" i="27"/>
  <c r="C56" i="27"/>
  <c r="C57" i="27"/>
  <c r="C58" i="27"/>
  <c r="C59" i="27"/>
  <c r="C60" i="27"/>
  <c r="C61" i="27"/>
  <c r="C62" i="27"/>
  <c r="C63" i="27"/>
  <c r="C64" i="27"/>
  <c r="C65" i="27"/>
  <c r="C66" i="27"/>
  <c r="C67" i="27"/>
  <c r="C68" i="27"/>
  <c r="C69" i="27"/>
  <c r="C70" i="27"/>
  <c r="C71" i="27"/>
  <c r="C72" i="27"/>
  <c r="C73" i="27"/>
  <c r="C74" i="27"/>
  <c r="C75" i="27"/>
  <c r="C76" i="27"/>
  <c r="C77" i="27"/>
  <c r="C78" i="27"/>
  <c r="C79" i="27"/>
  <c r="C80" i="27"/>
  <c r="C81" i="27"/>
  <c r="C82" i="27"/>
  <c r="C83" i="27"/>
  <c r="C84" i="27"/>
  <c r="C85" i="27"/>
  <c r="C86" i="27"/>
  <c r="C87" i="27"/>
  <c r="C88" i="27"/>
  <c r="C89" i="27"/>
  <c r="C90" i="27"/>
  <c r="C91" i="27"/>
  <c r="C92" i="27"/>
  <c r="C93" i="27"/>
  <c r="C94" i="27"/>
  <c r="C95" i="27"/>
  <c r="C96" i="27"/>
  <c r="C97" i="27"/>
  <c r="C98" i="27"/>
  <c r="C99" i="27"/>
  <c r="C100" i="27"/>
  <c r="C101" i="27"/>
  <c r="C102" i="27"/>
  <c r="C103" i="27"/>
  <c r="C104" i="27"/>
  <c r="C105" i="27"/>
  <c r="C106" i="27"/>
  <c r="C107" i="27"/>
  <c r="C108" i="27"/>
  <c r="C109" i="27"/>
  <c r="C110" i="27"/>
  <c r="C111" i="27"/>
  <c r="C112" i="27"/>
  <c r="C113" i="27"/>
  <c r="C114" i="27"/>
  <c r="C115" i="27"/>
  <c r="C116" i="27"/>
  <c r="C117" i="27"/>
  <c r="C118" i="27"/>
  <c r="C119" i="27"/>
  <c r="C120" i="27"/>
  <c r="C121" i="27"/>
  <c r="C122" i="27"/>
  <c r="C123" i="27"/>
  <c r="C124" i="27"/>
  <c r="C125" i="27"/>
  <c r="C126" i="27"/>
  <c r="C127" i="27"/>
  <c r="C128" i="27"/>
  <c r="C129" i="27"/>
  <c r="C130" i="27"/>
  <c r="C131" i="27"/>
  <c r="C132" i="27"/>
  <c r="C133" i="27"/>
  <c r="C134" i="27"/>
  <c r="C135" i="27"/>
  <c r="C136" i="27"/>
  <c r="C137" i="27"/>
  <c r="C138" i="27"/>
  <c r="C139" i="27"/>
  <c r="C140" i="27"/>
  <c r="C141" i="27"/>
  <c r="C142" i="27"/>
  <c r="C143" i="27"/>
  <c r="C144" i="27"/>
  <c r="C145" i="27"/>
  <c r="C146" i="27"/>
  <c r="C147" i="27"/>
  <c r="C148" i="27"/>
  <c r="C149" i="27"/>
  <c r="C150" i="27"/>
  <c r="C151" i="27"/>
  <c r="C152" i="27"/>
  <c r="C153" i="27"/>
  <c r="C154" i="27"/>
  <c r="C155" i="27"/>
  <c r="C156" i="27"/>
  <c r="C157" i="27"/>
  <c r="C158" i="27"/>
  <c r="C159" i="27"/>
  <c r="C160" i="27"/>
  <c r="C161" i="27"/>
  <c r="C162" i="27"/>
  <c r="C163" i="27"/>
  <c r="C164" i="27"/>
  <c r="C165" i="27"/>
  <c r="C166" i="27"/>
  <c r="C167" i="27"/>
  <c r="C168" i="27"/>
  <c r="C169" i="27"/>
  <c r="C170" i="27"/>
  <c r="C171" i="27"/>
  <c r="C172" i="27"/>
  <c r="C173" i="27"/>
  <c r="C174" i="27"/>
  <c r="C175" i="27"/>
  <c r="C176" i="27"/>
  <c r="C177" i="27"/>
  <c r="C178" i="27"/>
  <c r="C179" i="27"/>
  <c r="C180" i="27"/>
  <c r="C181" i="27"/>
  <c r="C182" i="27"/>
  <c r="C183" i="27"/>
  <c r="C184" i="27"/>
  <c r="C185" i="27"/>
  <c r="C186" i="27"/>
  <c r="C187" i="27"/>
  <c r="C188" i="27"/>
  <c r="C189" i="27"/>
  <c r="C190" i="27"/>
  <c r="C191" i="27"/>
  <c r="C192" i="27"/>
  <c r="C193" i="27"/>
  <c r="C194" i="27"/>
  <c r="C195" i="27"/>
  <c r="C196" i="27"/>
  <c r="C197" i="27"/>
  <c r="C198" i="27"/>
  <c r="C199" i="27"/>
  <c r="C200" i="27"/>
  <c r="C201" i="27"/>
  <c r="C202" i="27"/>
  <c r="C203" i="27"/>
  <c r="C204" i="27"/>
  <c r="C205" i="27"/>
  <c r="C206" i="27"/>
  <c r="C207" i="27"/>
  <c r="C208" i="27"/>
  <c r="C209" i="27"/>
  <c r="C210" i="27"/>
  <c r="C211" i="27"/>
  <c r="C212" i="27"/>
  <c r="C213" i="27"/>
  <c r="C214" i="27"/>
  <c r="C215" i="27"/>
  <c r="C216" i="27"/>
  <c r="C217" i="27"/>
  <c r="C218" i="27"/>
  <c r="C219" i="27"/>
  <c r="C220" i="27"/>
  <c r="C221" i="27"/>
  <c r="C222" i="27"/>
  <c r="C223" i="27"/>
  <c r="C224" i="27"/>
  <c r="C225" i="27"/>
  <c r="C226" i="27"/>
  <c r="C227" i="27"/>
  <c r="C228" i="27"/>
  <c r="C229" i="27"/>
  <c r="C230" i="27"/>
  <c r="C231" i="27"/>
  <c r="C232" i="27"/>
  <c r="C233" i="27"/>
  <c r="C234" i="27"/>
  <c r="C235" i="27"/>
  <c r="C236" i="27"/>
  <c r="C237" i="27"/>
  <c r="C238" i="27"/>
  <c r="C239" i="27"/>
  <c r="C240" i="27"/>
  <c r="C241" i="27"/>
  <c r="C242" i="27"/>
  <c r="C243" i="27"/>
  <c r="C244" i="27"/>
  <c r="C245" i="27"/>
  <c r="C246" i="27"/>
  <c r="C247" i="27"/>
  <c r="C248" i="27"/>
  <c r="C249" i="27"/>
  <c r="C250" i="27"/>
  <c r="C251" i="27"/>
  <c r="C252" i="27"/>
  <c r="C253" i="27"/>
  <c r="C254" i="27"/>
  <c r="C255" i="27"/>
  <c r="C256" i="27"/>
  <c r="C257" i="27"/>
  <c r="C258" i="27"/>
  <c r="C259" i="27"/>
  <c r="C260" i="27"/>
  <c r="C261" i="27"/>
  <c r="C262" i="27"/>
  <c r="C263" i="27"/>
  <c r="C264" i="27"/>
  <c r="C265" i="27"/>
  <c r="C266" i="27"/>
  <c r="C267" i="27"/>
  <c r="C268" i="27"/>
  <c r="C269" i="27"/>
  <c r="C270" i="27"/>
  <c r="C271" i="27"/>
  <c r="C272" i="27"/>
  <c r="C273" i="27"/>
  <c r="C274" i="27"/>
  <c r="C275" i="27"/>
  <c r="C276" i="27"/>
  <c r="C277" i="27"/>
  <c r="C278" i="27"/>
  <c r="C279" i="27"/>
  <c r="C280" i="27"/>
  <c r="C281" i="27"/>
  <c r="C282" i="27"/>
  <c r="C283" i="27"/>
  <c r="C284" i="27"/>
  <c r="C285" i="27"/>
  <c r="C286" i="27"/>
  <c r="C287" i="27"/>
  <c r="C288" i="27"/>
  <c r="C289" i="27"/>
  <c r="C290" i="27"/>
  <c r="C291" i="27"/>
  <c r="C292" i="27"/>
  <c r="C293" i="27"/>
  <c r="C294" i="27"/>
  <c r="C295" i="27"/>
  <c r="C296" i="27"/>
  <c r="C297" i="27"/>
  <c r="C298" i="27"/>
  <c r="C299" i="27"/>
  <c r="C300" i="27"/>
  <c r="C301" i="27"/>
  <c r="C302" i="27"/>
  <c r="C303" i="27"/>
  <c r="C304" i="27"/>
  <c r="C4" i="27"/>
  <c r="AE305" i="27"/>
  <c r="AF305" i="27"/>
  <c r="AG304" i="27"/>
  <c r="AG303" i="27"/>
  <c r="AG302" i="27"/>
  <c r="AG301" i="27"/>
  <c r="AG300" i="27"/>
  <c r="AG299" i="27"/>
  <c r="AG298" i="27"/>
  <c r="AG297" i="27"/>
  <c r="AG296" i="27"/>
  <c r="AG295" i="27"/>
  <c r="AG294" i="27"/>
  <c r="AG293" i="27"/>
  <c r="AG292" i="27"/>
  <c r="AG291" i="27"/>
  <c r="AG290" i="27"/>
  <c r="AG289" i="27"/>
  <c r="AG288" i="27"/>
  <c r="AG287" i="27"/>
  <c r="AG286" i="27"/>
  <c r="AG285" i="27"/>
  <c r="AG284" i="27"/>
  <c r="AG283" i="27"/>
  <c r="AG282" i="27"/>
  <c r="AG281" i="27"/>
  <c r="AG280" i="27"/>
  <c r="AG279" i="27"/>
  <c r="AG278" i="27"/>
  <c r="AG277" i="27"/>
  <c r="AG276" i="27"/>
  <c r="AG275" i="27"/>
  <c r="AG274" i="27"/>
  <c r="AG273" i="27"/>
  <c r="AG272" i="27"/>
  <c r="AG271" i="27"/>
  <c r="AG270" i="27"/>
  <c r="AG269" i="27"/>
  <c r="AG268" i="27"/>
  <c r="AG267" i="27"/>
  <c r="AG266" i="27"/>
  <c r="AG265" i="27"/>
  <c r="AG264" i="27"/>
  <c r="AG263" i="27"/>
  <c r="AG262" i="27"/>
  <c r="AG261" i="27"/>
  <c r="AG260" i="27"/>
  <c r="AG259" i="27"/>
  <c r="AG258" i="27"/>
  <c r="AG257" i="27"/>
  <c r="AG256" i="27"/>
  <c r="AG255" i="27"/>
  <c r="AG254" i="27"/>
  <c r="AG253" i="27"/>
  <c r="AG252" i="27"/>
  <c r="AG251" i="27"/>
  <c r="AG250" i="27"/>
  <c r="AG249" i="27"/>
  <c r="AG248" i="27"/>
  <c r="AG247" i="27"/>
  <c r="AG246" i="27"/>
  <c r="AG245" i="27"/>
  <c r="AG244" i="27"/>
  <c r="AG243" i="27"/>
  <c r="AG242" i="27"/>
  <c r="AG241" i="27"/>
  <c r="AG240" i="27"/>
  <c r="AG239" i="27"/>
  <c r="AG238" i="27"/>
  <c r="AG237" i="27"/>
  <c r="AG236" i="27"/>
  <c r="AG235" i="27"/>
  <c r="AG234" i="27"/>
  <c r="AG233" i="27"/>
  <c r="AG232" i="27"/>
  <c r="AG231" i="27"/>
  <c r="AG230" i="27"/>
  <c r="AG229" i="27"/>
  <c r="AG228" i="27"/>
  <c r="AG227" i="27"/>
  <c r="AG226" i="27"/>
  <c r="AG225" i="27"/>
  <c r="AG224" i="27"/>
  <c r="AG223" i="27"/>
  <c r="AG222" i="27"/>
  <c r="AG221" i="27"/>
  <c r="AG220" i="27"/>
  <c r="AG219" i="27"/>
  <c r="AG218" i="27"/>
  <c r="AG217" i="27"/>
  <c r="AG216" i="27"/>
  <c r="AG215" i="27"/>
  <c r="AG214" i="27"/>
  <c r="AG213" i="27"/>
  <c r="AG212" i="27"/>
  <c r="AG211" i="27"/>
  <c r="AG210" i="27"/>
  <c r="AG209" i="27"/>
  <c r="AG208" i="27"/>
  <c r="AG207" i="27"/>
  <c r="AG206" i="27"/>
  <c r="AG205" i="27"/>
  <c r="AG204" i="27"/>
  <c r="AG203" i="27"/>
  <c r="AG202" i="27"/>
  <c r="AG201" i="27"/>
  <c r="AG200" i="27"/>
  <c r="AG199" i="27"/>
  <c r="AG198" i="27"/>
  <c r="AG197" i="27"/>
  <c r="AG196" i="27"/>
  <c r="AG195" i="27"/>
  <c r="AG194" i="27"/>
  <c r="AG193" i="27"/>
  <c r="AG192" i="27"/>
  <c r="AG191" i="27"/>
  <c r="AG190" i="27"/>
  <c r="AG189" i="27"/>
  <c r="AG188" i="27"/>
  <c r="AG187" i="27"/>
  <c r="AG186" i="27"/>
  <c r="AG185" i="27"/>
  <c r="AG184" i="27"/>
  <c r="AG183" i="27"/>
  <c r="AG182" i="27"/>
  <c r="AG181" i="27"/>
  <c r="AG180" i="27"/>
  <c r="AG179" i="27"/>
  <c r="AG178" i="27"/>
  <c r="AG177" i="27"/>
  <c r="AG176" i="27"/>
  <c r="AG175" i="27"/>
  <c r="AG174" i="27"/>
  <c r="AG173" i="27"/>
  <c r="AG172" i="27"/>
  <c r="AG171" i="27"/>
  <c r="AG170" i="27"/>
  <c r="AG169" i="27"/>
  <c r="AG168" i="27"/>
  <c r="AG167" i="27"/>
  <c r="AG166" i="27"/>
  <c r="AG165" i="27"/>
  <c r="AG164" i="27"/>
  <c r="AG163" i="27"/>
  <c r="AG162" i="27"/>
  <c r="AG161" i="27"/>
  <c r="AG160" i="27"/>
  <c r="AG159" i="27"/>
  <c r="AG158" i="27"/>
  <c r="AG157" i="27"/>
  <c r="AG156" i="27"/>
  <c r="AG155" i="27"/>
  <c r="AG154" i="27"/>
  <c r="AG153" i="27"/>
  <c r="AG152" i="27"/>
  <c r="AG151" i="27"/>
  <c r="AG150" i="27"/>
  <c r="AG149" i="27"/>
  <c r="AG148" i="27"/>
  <c r="AG147" i="27"/>
  <c r="AG146" i="27"/>
  <c r="AG145" i="27"/>
  <c r="AG144" i="27"/>
  <c r="AG143" i="27"/>
  <c r="AG142" i="27"/>
  <c r="AG141" i="27"/>
  <c r="AG140" i="27"/>
  <c r="AG139" i="27"/>
  <c r="AG138" i="27"/>
  <c r="AG137" i="27"/>
  <c r="AG136" i="27"/>
  <c r="AG135" i="27"/>
  <c r="AG134" i="27"/>
  <c r="AG133" i="27"/>
  <c r="AG132" i="27"/>
  <c r="AG131" i="27"/>
  <c r="AG130" i="27"/>
  <c r="AG129" i="27"/>
  <c r="AG128" i="27"/>
  <c r="AG127" i="27"/>
  <c r="AG126" i="27"/>
  <c r="AG125" i="27"/>
  <c r="AG124" i="27"/>
  <c r="AG123" i="27"/>
  <c r="AG122" i="27"/>
  <c r="AG121" i="27"/>
  <c r="AG120" i="27"/>
  <c r="AG119" i="27"/>
  <c r="AG118" i="27"/>
  <c r="AG117" i="27"/>
  <c r="AG116" i="27"/>
  <c r="AG115" i="27"/>
  <c r="AG114" i="27"/>
  <c r="AG113" i="27"/>
  <c r="AG112" i="27"/>
  <c r="AG111" i="27"/>
  <c r="AG110" i="27"/>
  <c r="AG109" i="27"/>
  <c r="AG108" i="27"/>
  <c r="AG107" i="27"/>
  <c r="AG106" i="27"/>
  <c r="AG105" i="27"/>
  <c r="AG104" i="27"/>
  <c r="AG103" i="27"/>
  <c r="AG102" i="27"/>
  <c r="AG101" i="27"/>
  <c r="AG100" i="27"/>
  <c r="AG99" i="27"/>
  <c r="AG98" i="27"/>
  <c r="AG97" i="27"/>
  <c r="AG96" i="27"/>
  <c r="AG95" i="27"/>
  <c r="AG94" i="27"/>
  <c r="AG93" i="27"/>
  <c r="AG92" i="27"/>
  <c r="AG91" i="27"/>
  <c r="AG90" i="27"/>
  <c r="AG89" i="27"/>
  <c r="AG88" i="27"/>
  <c r="AG87" i="27"/>
  <c r="AG86" i="27"/>
  <c r="AG85" i="27"/>
  <c r="AG84" i="27"/>
  <c r="AG83" i="27"/>
  <c r="AG82" i="27"/>
  <c r="AG81" i="27"/>
  <c r="AG80" i="27"/>
  <c r="AG79" i="27"/>
  <c r="AG78" i="27"/>
  <c r="AG77" i="27"/>
  <c r="AG76" i="27"/>
  <c r="AG75" i="27"/>
  <c r="AG74" i="27"/>
  <c r="AG73" i="27"/>
  <c r="AG72" i="27"/>
  <c r="AG71" i="27"/>
  <c r="AG70" i="27"/>
  <c r="AG69" i="27"/>
  <c r="AG68" i="27"/>
  <c r="AG67" i="27"/>
  <c r="AG66" i="27"/>
  <c r="AG65" i="27"/>
  <c r="AG64" i="27"/>
  <c r="AG63" i="27"/>
  <c r="AG62" i="27"/>
  <c r="AG61" i="27"/>
  <c r="AG60" i="27"/>
  <c r="AG59" i="27"/>
  <c r="AG58" i="27"/>
  <c r="AG57" i="27"/>
  <c r="AG56" i="27"/>
  <c r="AG55" i="27"/>
  <c r="AG54" i="27"/>
  <c r="AG53" i="27"/>
  <c r="AG52" i="27"/>
  <c r="AG51" i="27"/>
  <c r="AG50" i="27"/>
  <c r="AG49" i="27"/>
  <c r="AG48" i="27"/>
  <c r="AG47" i="27"/>
  <c r="AG46" i="27"/>
  <c r="AG45" i="27"/>
  <c r="AG44" i="27"/>
  <c r="AG43" i="27"/>
  <c r="AG42" i="27"/>
  <c r="AG41" i="27"/>
  <c r="AG40" i="27"/>
  <c r="AG39" i="27"/>
  <c r="AG38" i="27"/>
  <c r="AG37" i="27"/>
  <c r="AG36" i="27"/>
  <c r="AG35" i="27"/>
  <c r="AG34" i="27"/>
  <c r="AG33" i="27"/>
  <c r="AG32" i="27"/>
  <c r="AG31" i="27"/>
  <c r="AG30" i="27"/>
  <c r="AG29" i="27"/>
  <c r="AG28" i="27"/>
  <c r="AG27" i="27"/>
  <c r="AG26" i="27"/>
  <c r="AG25" i="27"/>
  <c r="AG24" i="27"/>
  <c r="AG23" i="27"/>
  <c r="AG22" i="27"/>
  <c r="AG21" i="27"/>
  <c r="AG20" i="27"/>
  <c r="AG19" i="27"/>
  <c r="AG18" i="27"/>
  <c r="AG17" i="27"/>
  <c r="AG16" i="27"/>
  <c r="AG15" i="27"/>
  <c r="AG14" i="27"/>
  <c r="AG13" i="27"/>
  <c r="AG12" i="27"/>
  <c r="AG11" i="27"/>
  <c r="AG10" i="27"/>
  <c r="AG9" i="27"/>
  <c r="AG8" i="27"/>
  <c r="AG7" i="27"/>
  <c r="AG6" i="27"/>
  <c r="AG5" i="27"/>
  <c r="AG4" i="27"/>
  <c r="D30" i="17"/>
  <c r="D31" i="17" s="1"/>
  <c r="C3" i="17"/>
  <c r="A1" i="17"/>
  <c r="AI52" i="15"/>
  <c r="AJ52" i="15" s="1"/>
  <c r="AI53" i="15"/>
  <c r="AJ53" i="15" s="1"/>
  <c r="AI54" i="15"/>
  <c r="AJ54" i="15" s="1"/>
  <c r="AI55" i="15"/>
  <c r="AJ55" i="15" s="1"/>
  <c r="AI56" i="15"/>
  <c r="AJ56" i="15" s="1"/>
  <c r="AI57" i="15"/>
  <c r="AJ57" i="15" s="1"/>
  <c r="AI58" i="15"/>
  <c r="AJ58" i="15" s="1"/>
  <c r="AI59" i="15"/>
  <c r="AJ59" i="15" s="1"/>
  <c r="AI60" i="15"/>
  <c r="AJ60" i="15" s="1"/>
  <c r="AI61" i="15"/>
  <c r="AJ61" i="15" s="1"/>
  <c r="AI62" i="15"/>
  <c r="AJ62" i="15" s="1"/>
  <c r="AI63" i="15"/>
  <c r="AJ63" i="15" s="1"/>
  <c r="AI64" i="15"/>
  <c r="AJ64" i="15" s="1"/>
  <c r="AI65" i="15"/>
  <c r="AJ65" i="15" s="1"/>
  <c r="AI66" i="15"/>
  <c r="AJ66" i="15" s="1"/>
  <c r="AI67" i="15"/>
  <c r="AJ67" i="15" s="1"/>
  <c r="AI68" i="15"/>
  <c r="AJ68" i="15" s="1"/>
  <c r="AI69" i="15"/>
  <c r="AJ69" i="15" s="1"/>
  <c r="AI70" i="15"/>
  <c r="AJ70" i="15" s="1"/>
  <c r="AI71" i="15"/>
  <c r="AJ71" i="15" s="1"/>
  <c r="AI72" i="15"/>
  <c r="AJ72" i="15" s="1"/>
  <c r="AI73" i="15"/>
  <c r="AJ73" i="15" s="1"/>
  <c r="AI74" i="15"/>
  <c r="AJ74" i="15" s="1"/>
  <c r="AI75" i="15"/>
  <c r="AJ75" i="15" s="1"/>
  <c r="AI76" i="15"/>
  <c r="AJ76" i="15" s="1"/>
  <c r="AI77" i="15"/>
  <c r="AJ77" i="15" s="1"/>
  <c r="AI78" i="15"/>
  <c r="AJ78" i="15" s="1"/>
  <c r="AI79" i="15"/>
  <c r="AJ79" i="15" s="1"/>
  <c r="AI80" i="15"/>
  <c r="AJ80" i="15" s="1"/>
  <c r="AI81" i="15"/>
  <c r="AJ81" i="15" s="1"/>
  <c r="AI82" i="15"/>
  <c r="AJ82" i="15" s="1"/>
  <c r="AI83" i="15"/>
  <c r="AJ83" i="15" s="1"/>
  <c r="AI84" i="15"/>
  <c r="AJ84" i="15" s="1"/>
  <c r="AI85" i="15"/>
  <c r="AJ85" i="15" s="1"/>
  <c r="AI86" i="15"/>
  <c r="AJ86" i="15" s="1"/>
  <c r="AI87" i="15"/>
  <c r="AJ87" i="15" s="1"/>
  <c r="AI88" i="15"/>
  <c r="AJ88" i="15" s="1"/>
  <c r="AI89" i="15"/>
  <c r="AJ89" i="15" s="1"/>
  <c r="AI90" i="15"/>
  <c r="AJ90" i="15" s="1"/>
  <c r="AI91" i="15"/>
  <c r="AJ91" i="15" s="1"/>
  <c r="AI92" i="15"/>
  <c r="AJ92" i="15" s="1"/>
  <c r="AI93" i="15"/>
  <c r="AJ93" i="15" s="1"/>
  <c r="AI94" i="15"/>
  <c r="AJ94" i="15" s="1"/>
  <c r="AI95" i="15"/>
  <c r="AJ95" i="15" s="1"/>
  <c r="AI96" i="15"/>
  <c r="AJ96" i="15" s="1"/>
  <c r="AI97" i="15"/>
  <c r="AJ97" i="15" s="1"/>
  <c r="AI98" i="15"/>
  <c r="AJ98" i="15" s="1"/>
  <c r="AI99" i="15"/>
  <c r="AJ99" i="15" s="1"/>
  <c r="AI100" i="15"/>
  <c r="AJ100" i="15" s="1"/>
  <c r="AI101" i="15"/>
  <c r="AJ101" i="15" s="1"/>
  <c r="AI102" i="15"/>
  <c r="AJ102" i="15" s="1"/>
  <c r="I5" i="15"/>
  <c r="J5" i="15" s="1"/>
  <c r="L5" i="15"/>
  <c r="M5" i="15" s="1"/>
  <c r="I6" i="15"/>
  <c r="J6" i="15" s="1"/>
  <c r="L6" i="15"/>
  <c r="K6" i="15" s="1"/>
  <c r="I7" i="15"/>
  <c r="J7" i="15" s="1"/>
  <c r="L7" i="15"/>
  <c r="M7" i="15" s="1"/>
  <c r="I8" i="15"/>
  <c r="J8" i="15" s="1"/>
  <c r="L8" i="15"/>
  <c r="M8" i="15" s="1"/>
  <c r="I9" i="15"/>
  <c r="J9" i="15" s="1"/>
  <c r="L9" i="15"/>
  <c r="M9" i="15" s="1"/>
  <c r="I10" i="15"/>
  <c r="J10" i="15" s="1"/>
  <c r="L10" i="15"/>
  <c r="K10" i="15" s="1"/>
  <c r="I11" i="15"/>
  <c r="J11" i="15" s="1"/>
  <c r="L11" i="15"/>
  <c r="K11" i="15" s="1"/>
  <c r="I12" i="15"/>
  <c r="J12" i="15" s="1"/>
  <c r="L12" i="15"/>
  <c r="K12" i="15" s="1"/>
  <c r="I13" i="15"/>
  <c r="J13" i="15" s="1"/>
  <c r="AD13" i="15" s="1"/>
  <c r="K13" i="15"/>
  <c r="L13" i="15"/>
  <c r="M13" i="15" s="1"/>
  <c r="I14" i="15"/>
  <c r="J14" i="15" s="1"/>
  <c r="L14" i="15"/>
  <c r="K14" i="15" s="1"/>
  <c r="I15" i="15"/>
  <c r="J15" i="15" s="1"/>
  <c r="L15" i="15"/>
  <c r="M15" i="15" s="1"/>
  <c r="I16" i="15"/>
  <c r="J16" i="15" s="1"/>
  <c r="K16" i="15"/>
  <c r="L16" i="15"/>
  <c r="M16" i="15" s="1"/>
  <c r="I17" i="15"/>
  <c r="J17" i="15" s="1"/>
  <c r="L17" i="15"/>
  <c r="M17" i="15" s="1"/>
  <c r="I18" i="15"/>
  <c r="J18" i="15" s="1"/>
  <c r="L18" i="15"/>
  <c r="K18" i="15" s="1"/>
  <c r="I19" i="15"/>
  <c r="J19" i="15" s="1"/>
  <c r="L19" i="15"/>
  <c r="K19" i="15" s="1"/>
  <c r="I20" i="15"/>
  <c r="J20" i="15" s="1"/>
  <c r="T20" i="15" s="1"/>
  <c r="L20" i="15"/>
  <c r="K20" i="15" s="1"/>
  <c r="I21" i="15"/>
  <c r="J21" i="15" s="1"/>
  <c r="L21" i="15"/>
  <c r="M21" i="15" s="1"/>
  <c r="I22" i="15"/>
  <c r="J22" i="15" s="1"/>
  <c r="L22" i="15"/>
  <c r="K22" i="15" s="1"/>
  <c r="I23" i="15"/>
  <c r="J23" i="15" s="1"/>
  <c r="K23" i="15"/>
  <c r="L23" i="15"/>
  <c r="M23" i="15" s="1"/>
  <c r="I24" i="15"/>
  <c r="J24" i="15" s="1"/>
  <c r="L24" i="15"/>
  <c r="M24" i="15" s="1"/>
  <c r="I25" i="15"/>
  <c r="J25" i="15" s="1"/>
  <c r="L25" i="15"/>
  <c r="M25" i="15" s="1"/>
  <c r="I26" i="15"/>
  <c r="J26" i="15" s="1"/>
  <c r="AC26" i="15" s="1"/>
  <c r="L26" i="15"/>
  <c r="K26" i="15" s="1"/>
  <c r="I27" i="15"/>
  <c r="J27" i="15" s="1"/>
  <c r="L27" i="15"/>
  <c r="K27" i="15" s="1"/>
  <c r="I28" i="15"/>
  <c r="J28" i="15" s="1"/>
  <c r="L28" i="15"/>
  <c r="K28" i="15" s="1"/>
  <c r="I29" i="15"/>
  <c r="J29" i="15" s="1"/>
  <c r="L29" i="15"/>
  <c r="M29" i="15" s="1"/>
  <c r="I30" i="15"/>
  <c r="J30" i="15" s="1"/>
  <c r="L30" i="15"/>
  <c r="K30" i="15" s="1"/>
  <c r="I31" i="15"/>
  <c r="J31" i="15" s="1"/>
  <c r="L31" i="15"/>
  <c r="M31" i="15" s="1"/>
  <c r="I32" i="15"/>
  <c r="J32" i="15" s="1"/>
  <c r="K32" i="15"/>
  <c r="L32" i="15"/>
  <c r="M32" i="15" s="1"/>
  <c r="I33" i="15"/>
  <c r="J33" i="15" s="1"/>
  <c r="K33" i="15"/>
  <c r="L33" i="15"/>
  <c r="M33" i="15" s="1"/>
  <c r="I34" i="15"/>
  <c r="J34" i="15" s="1"/>
  <c r="L34" i="15"/>
  <c r="K34" i="15" s="1"/>
  <c r="I35" i="15"/>
  <c r="J35" i="15" s="1"/>
  <c r="L35" i="15"/>
  <c r="M35" i="15" s="1"/>
  <c r="I36" i="15"/>
  <c r="J36" i="15" s="1"/>
  <c r="K36" i="15"/>
  <c r="L36" i="15"/>
  <c r="M36" i="15" s="1"/>
  <c r="I37" i="15"/>
  <c r="J37" i="15" s="1"/>
  <c r="L37" i="15"/>
  <c r="M37" i="15" s="1"/>
  <c r="I38" i="15"/>
  <c r="J38" i="15" s="1"/>
  <c r="L38" i="15"/>
  <c r="K38" i="15" s="1"/>
  <c r="I39" i="15"/>
  <c r="J39" i="15" s="1"/>
  <c r="K39" i="15"/>
  <c r="L39" i="15"/>
  <c r="M39" i="15" s="1"/>
  <c r="I40" i="15"/>
  <c r="J40" i="15" s="1"/>
  <c r="L40" i="15"/>
  <c r="M40" i="15" s="1"/>
  <c r="I41" i="15"/>
  <c r="J41" i="15" s="1"/>
  <c r="L41" i="15"/>
  <c r="M41" i="15" s="1"/>
  <c r="I42" i="15"/>
  <c r="J42" i="15" s="1"/>
  <c r="L42" i="15"/>
  <c r="K42" i="15" s="1"/>
  <c r="I43" i="15"/>
  <c r="J43" i="15" s="1"/>
  <c r="K43" i="15"/>
  <c r="L43" i="15"/>
  <c r="M43" i="15" s="1"/>
  <c r="O43" i="15" s="1"/>
  <c r="I44" i="15"/>
  <c r="J44" i="15" s="1"/>
  <c r="K44" i="15"/>
  <c r="L44" i="15"/>
  <c r="M44" i="15" s="1"/>
  <c r="I45" i="15"/>
  <c r="J45" i="15" s="1"/>
  <c r="K45" i="15"/>
  <c r="L45" i="15"/>
  <c r="M45" i="15" s="1"/>
  <c r="I46" i="15"/>
  <c r="J46" i="15" s="1"/>
  <c r="L46" i="15"/>
  <c r="K46" i="15" s="1"/>
  <c r="I47" i="15"/>
  <c r="J47" i="15" s="1"/>
  <c r="K47" i="15"/>
  <c r="L47" i="15"/>
  <c r="M47" i="15" s="1"/>
  <c r="O47" i="15" s="1"/>
  <c r="I48" i="15"/>
  <c r="J48" i="15" s="1"/>
  <c r="K48" i="15"/>
  <c r="L48" i="15"/>
  <c r="M48" i="15" s="1"/>
  <c r="I49" i="15"/>
  <c r="J49" i="15" s="1"/>
  <c r="K49" i="15"/>
  <c r="L49" i="15"/>
  <c r="M49" i="15" s="1"/>
  <c r="I50" i="15"/>
  <c r="J50" i="15" s="1"/>
  <c r="L50" i="15"/>
  <c r="K50" i="15" s="1"/>
  <c r="I51" i="15"/>
  <c r="J51" i="15" s="1"/>
  <c r="K51" i="15"/>
  <c r="L51" i="15"/>
  <c r="M51" i="15" s="1"/>
  <c r="I52" i="15"/>
  <c r="J52" i="15" s="1"/>
  <c r="K52" i="15"/>
  <c r="L52" i="15"/>
  <c r="M52" i="15" s="1"/>
  <c r="I53" i="15"/>
  <c r="J53" i="15" s="1"/>
  <c r="K53" i="15"/>
  <c r="L53" i="15"/>
  <c r="M53" i="15" s="1"/>
  <c r="I54" i="15"/>
  <c r="J54" i="15" s="1"/>
  <c r="L54" i="15"/>
  <c r="K54" i="15" s="1"/>
  <c r="I55" i="15"/>
  <c r="J55" i="15" s="1"/>
  <c r="K55" i="15"/>
  <c r="L55" i="15"/>
  <c r="M55" i="15" s="1"/>
  <c r="I56" i="15"/>
  <c r="J56" i="15" s="1"/>
  <c r="K56" i="15"/>
  <c r="L56" i="15"/>
  <c r="M56" i="15" s="1"/>
  <c r="I57" i="15"/>
  <c r="J57" i="15" s="1"/>
  <c r="K57" i="15"/>
  <c r="L57" i="15"/>
  <c r="M57" i="15" s="1"/>
  <c r="I58" i="15"/>
  <c r="J58" i="15" s="1"/>
  <c r="L58" i="15"/>
  <c r="K58" i="15" s="1"/>
  <c r="I59" i="15"/>
  <c r="J59" i="15" s="1"/>
  <c r="K59" i="15"/>
  <c r="L59" i="15"/>
  <c r="M59" i="15" s="1"/>
  <c r="I60" i="15"/>
  <c r="J60" i="15" s="1"/>
  <c r="K60" i="15"/>
  <c r="L60" i="15"/>
  <c r="M60" i="15" s="1"/>
  <c r="I61" i="15"/>
  <c r="J61" i="15" s="1"/>
  <c r="T61" i="15" s="1"/>
  <c r="K61" i="15"/>
  <c r="L61" i="15"/>
  <c r="I62" i="15"/>
  <c r="J62" i="15" s="1"/>
  <c r="L62" i="15"/>
  <c r="K62" i="15" s="1"/>
  <c r="I63" i="15"/>
  <c r="J63" i="15" s="1"/>
  <c r="K63" i="15"/>
  <c r="L63" i="15"/>
  <c r="M63" i="15" s="1"/>
  <c r="O63" i="15" s="1"/>
  <c r="I64" i="15"/>
  <c r="J64" i="15" s="1"/>
  <c r="K64" i="15"/>
  <c r="L64" i="15"/>
  <c r="I65" i="15"/>
  <c r="J65" i="15" s="1"/>
  <c r="K65" i="15"/>
  <c r="L65" i="15"/>
  <c r="I66" i="15"/>
  <c r="J66" i="15" s="1"/>
  <c r="L66" i="15"/>
  <c r="K66" i="15" s="1"/>
  <c r="I67" i="15"/>
  <c r="J67" i="15" s="1"/>
  <c r="K67" i="15"/>
  <c r="L67" i="15"/>
  <c r="M67" i="15"/>
  <c r="O67" i="15" s="1"/>
  <c r="I68" i="15"/>
  <c r="J68" i="15" s="1"/>
  <c r="AC68" i="15" s="1"/>
  <c r="K68" i="15"/>
  <c r="L68" i="15"/>
  <c r="I69" i="15"/>
  <c r="J69" i="15" s="1"/>
  <c r="X69" i="15" s="1"/>
  <c r="K69" i="15"/>
  <c r="L69" i="15"/>
  <c r="I70" i="15"/>
  <c r="J70" i="15" s="1"/>
  <c r="L70" i="15"/>
  <c r="K70" i="15" s="1"/>
  <c r="I71" i="15"/>
  <c r="J71" i="15" s="1"/>
  <c r="K71" i="15"/>
  <c r="L71" i="15"/>
  <c r="M71" i="15" s="1"/>
  <c r="O71" i="15" s="1"/>
  <c r="I72" i="15"/>
  <c r="J72" i="15" s="1"/>
  <c r="AC72" i="15" s="1"/>
  <c r="K72" i="15"/>
  <c r="L72" i="15"/>
  <c r="I73" i="15"/>
  <c r="J73" i="15" s="1"/>
  <c r="K73" i="15"/>
  <c r="L73" i="15"/>
  <c r="I74" i="15"/>
  <c r="J74" i="15" s="1"/>
  <c r="L74" i="15"/>
  <c r="K74" i="15" s="1"/>
  <c r="I75" i="15"/>
  <c r="J75" i="15" s="1"/>
  <c r="K75" i="15"/>
  <c r="L75" i="15"/>
  <c r="M75" i="15"/>
  <c r="O75" i="15" s="1"/>
  <c r="I76" i="15"/>
  <c r="J76" i="15" s="1"/>
  <c r="P76" i="15" s="1"/>
  <c r="K76" i="15"/>
  <c r="L76" i="15"/>
  <c r="I77" i="15"/>
  <c r="J77" i="15" s="1"/>
  <c r="K77" i="15"/>
  <c r="M77" i="15" s="1"/>
  <c r="L77" i="15"/>
  <c r="O77" i="15"/>
  <c r="I78" i="15"/>
  <c r="J78" i="15" s="1"/>
  <c r="L78" i="15"/>
  <c r="K78" i="15" s="1"/>
  <c r="I79" i="15"/>
  <c r="J79" i="15" s="1"/>
  <c r="K79" i="15"/>
  <c r="L79" i="15"/>
  <c r="M79" i="15" s="1"/>
  <c r="I80" i="15"/>
  <c r="J80" i="15" s="1"/>
  <c r="K80" i="15"/>
  <c r="L80" i="15"/>
  <c r="I81" i="15"/>
  <c r="J81" i="15" s="1"/>
  <c r="K81" i="15"/>
  <c r="L81" i="15"/>
  <c r="I82" i="15"/>
  <c r="J82" i="15" s="1"/>
  <c r="L82" i="15"/>
  <c r="K82" i="15" s="1"/>
  <c r="I83" i="15"/>
  <c r="J83" i="15" s="1"/>
  <c r="L83" i="15"/>
  <c r="K83" i="15" s="1"/>
  <c r="M83" i="15" s="1"/>
  <c r="O83" i="15" s="1"/>
  <c r="I84" i="15"/>
  <c r="J84" i="15" s="1"/>
  <c r="K84" i="15"/>
  <c r="M84" i="15" s="1"/>
  <c r="O84" i="15" s="1"/>
  <c r="L84" i="15"/>
  <c r="I85" i="15"/>
  <c r="J85" i="15" s="1"/>
  <c r="K85" i="15"/>
  <c r="L85" i="15"/>
  <c r="I86" i="15"/>
  <c r="J86" i="15" s="1"/>
  <c r="L86" i="15"/>
  <c r="K86" i="15" s="1"/>
  <c r="I87" i="15"/>
  <c r="J87" i="15" s="1"/>
  <c r="K87" i="15"/>
  <c r="L87" i="15"/>
  <c r="M87" i="15" s="1"/>
  <c r="I88" i="15"/>
  <c r="J88" i="15" s="1"/>
  <c r="K88" i="15"/>
  <c r="L88" i="15"/>
  <c r="I89" i="15"/>
  <c r="J89" i="15" s="1"/>
  <c r="L89" i="15"/>
  <c r="K89" i="15" s="1"/>
  <c r="I90" i="15"/>
  <c r="J90" i="15" s="1"/>
  <c r="L90" i="15"/>
  <c r="K90" i="15" s="1"/>
  <c r="I91" i="15"/>
  <c r="J91" i="15" s="1"/>
  <c r="L91" i="15"/>
  <c r="K91" i="15" s="1"/>
  <c r="I92" i="15"/>
  <c r="J92" i="15" s="1"/>
  <c r="K92" i="15"/>
  <c r="M92" i="15" s="1"/>
  <c r="O92" i="15" s="1"/>
  <c r="L92" i="15"/>
  <c r="I93" i="15"/>
  <c r="J93" i="15" s="1"/>
  <c r="K93" i="15"/>
  <c r="L93" i="15"/>
  <c r="I94" i="15"/>
  <c r="J94" i="15" s="1"/>
  <c r="L94" i="15"/>
  <c r="K94" i="15" s="1"/>
  <c r="I95" i="15"/>
  <c r="J95" i="15" s="1"/>
  <c r="K95" i="15"/>
  <c r="L95" i="15"/>
  <c r="M95" i="15" s="1"/>
  <c r="I96" i="15"/>
  <c r="J96" i="15" s="1"/>
  <c r="K96" i="15"/>
  <c r="L96" i="15"/>
  <c r="I97" i="15"/>
  <c r="J97" i="15" s="1"/>
  <c r="T97" i="15" s="1"/>
  <c r="K97" i="15"/>
  <c r="L97" i="15"/>
  <c r="I98" i="15"/>
  <c r="J98" i="15" s="1"/>
  <c r="L98" i="15"/>
  <c r="K98" i="15" s="1"/>
  <c r="I99" i="15"/>
  <c r="J99" i="15" s="1"/>
  <c r="K99" i="15"/>
  <c r="L99" i="15"/>
  <c r="M99" i="15"/>
  <c r="I100" i="15"/>
  <c r="J100" i="15" s="1"/>
  <c r="L100" i="15"/>
  <c r="K100" i="15" s="1"/>
  <c r="I101" i="15"/>
  <c r="J101" i="15" s="1"/>
  <c r="K101" i="15"/>
  <c r="L101" i="15"/>
  <c r="I102" i="15"/>
  <c r="J102" i="15" s="1"/>
  <c r="X102" i="15" s="1"/>
  <c r="L102" i="15"/>
  <c r="K102" i="15" s="1"/>
  <c r="C5" i="15"/>
  <c r="E5" i="15"/>
  <c r="F5" i="15"/>
  <c r="G5" i="15"/>
  <c r="C6" i="15"/>
  <c r="AG6" i="15" s="1"/>
  <c r="E6" i="15"/>
  <c r="F6" i="15"/>
  <c r="G6" i="15"/>
  <c r="C7" i="15"/>
  <c r="E7" i="15"/>
  <c r="F7" i="15"/>
  <c r="G7" i="15"/>
  <c r="C8" i="15"/>
  <c r="AG8" i="15" s="1"/>
  <c r="E8" i="15"/>
  <c r="F8" i="15"/>
  <c r="G8" i="15"/>
  <c r="C9" i="15"/>
  <c r="E9" i="15"/>
  <c r="F9" i="15"/>
  <c r="G9" i="15"/>
  <c r="C10" i="15"/>
  <c r="E10" i="15"/>
  <c r="F10" i="15"/>
  <c r="G10" i="15"/>
  <c r="C11" i="15"/>
  <c r="E11" i="15"/>
  <c r="F11" i="15"/>
  <c r="G11" i="15"/>
  <c r="C12" i="15"/>
  <c r="E12" i="15"/>
  <c r="F12" i="15"/>
  <c r="G12" i="15"/>
  <c r="C13" i="15"/>
  <c r="E13" i="15"/>
  <c r="F13" i="15"/>
  <c r="G13" i="15"/>
  <c r="C14" i="15"/>
  <c r="E14" i="15"/>
  <c r="F14" i="15"/>
  <c r="G14" i="15"/>
  <c r="C15" i="15"/>
  <c r="E15" i="15"/>
  <c r="F15" i="15"/>
  <c r="G15" i="15"/>
  <c r="C16" i="15"/>
  <c r="E16" i="15"/>
  <c r="F16" i="15"/>
  <c r="G16" i="15"/>
  <c r="C17" i="15"/>
  <c r="E17" i="15"/>
  <c r="F17" i="15"/>
  <c r="G17" i="15"/>
  <c r="C18" i="15"/>
  <c r="E18" i="15"/>
  <c r="F18" i="15"/>
  <c r="G18" i="15"/>
  <c r="C19" i="15"/>
  <c r="E19" i="15"/>
  <c r="F19" i="15"/>
  <c r="G19" i="15"/>
  <c r="C20" i="15"/>
  <c r="E20" i="15"/>
  <c r="F20" i="15"/>
  <c r="G20" i="15"/>
  <c r="C21" i="15"/>
  <c r="E21" i="15"/>
  <c r="F21" i="15"/>
  <c r="G21" i="15"/>
  <c r="C22" i="15"/>
  <c r="E22" i="15"/>
  <c r="F22" i="15"/>
  <c r="G22" i="15"/>
  <c r="C23" i="15"/>
  <c r="E23" i="15"/>
  <c r="F23" i="15"/>
  <c r="G23" i="15"/>
  <c r="C24" i="15"/>
  <c r="E24" i="15"/>
  <c r="F24" i="15"/>
  <c r="G24" i="15"/>
  <c r="C25" i="15"/>
  <c r="E25" i="15"/>
  <c r="F25" i="15"/>
  <c r="G25" i="15"/>
  <c r="C26" i="15"/>
  <c r="E26" i="15"/>
  <c r="F26" i="15"/>
  <c r="G26" i="15"/>
  <c r="C27" i="15"/>
  <c r="E27" i="15"/>
  <c r="F27" i="15"/>
  <c r="G27" i="15"/>
  <c r="C28" i="15"/>
  <c r="E28" i="15"/>
  <c r="F28" i="15"/>
  <c r="G28" i="15"/>
  <c r="C29" i="15"/>
  <c r="E29" i="15"/>
  <c r="F29" i="15"/>
  <c r="G29" i="15"/>
  <c r="C30" i="15"/>
  <c r="E30" i="15"/>
  <c r="F30" i="15"/>
  <c r="G30" i="15"/>
  <c r="C31" i="15"/>
  <c r="E31" i="15"/>
  <c r="F31" i="15"/>
  <c r="G31" i="15"/>
  <c r="C32" i="15"/>
  <c r="E32" i="15"/>
  <c r="F32" i="15"/>
  <c r="G32" i="15"/>
  <c r="C33" i="15"/>
  <c r="E33" i="15"/>
  <c r="F33" i="15"/>
  <c r="G33" i="15"/>
  <c r="C34" i="15"/>
  <c r="E34" i="15"/>
  <c r="F34" i="15"/>
  <c r="G34" i="15"/>
  <c r="C35" i="15"/>
  <c r="E35" i="15"/>
  <c r="F35" i="15"/>
  <c r="G35" i="15"/>
  <c r="C36" i="15"/>
  <c r="E36" i="15"/>
  <c r="F36" i="15"/>
  <c r="G36" i="15"/>
  <c r="C37" i="15"/>
  <c r="E37" i="15"/>
  <c r="F37" i="15"/>
  <c r="G37" i="15"/>
  <c r="C38" i="15"/>
  <c r="E38" i="15"/>
  <c r="F38" i="15"/>
  <c r="G38" i="15"/>
  <c r="C39" i="15"/>
  <c r="E39" i="15"/>
  <c r="F39" i="15"/>
  <c r="G39" i="15"/>
  <c r="C40" i="15"/>
  <c r="E40" i="15"/>
  <c r="F40" i="15"/>
  <c r="G40" i="15"/>
  <c r="C41" i="15"/>
  <c r="E41" i="15"/>
  <c r="F41" i="15"/>
  <c r="G41" i="15"/>
  <c r="C42" i="15"/>
  <c r="E42" i="15"/>
  <c r="F42" i="15"/>
  <c r="G42" i="15"/>
  <c r="C43" i="15"/>
  <c r="E43" i="15"/>
  <c r="F43" i="15"/>
  <c r="G43" i="15"/>
  <c r="C44" i="15"/>
  <c r="E44" i="15"/>
  <c r="F44" i="15"/>
  <c r="G44" i="15"/>
  <c r="C45" i="15"/>
  <c r="E45" i="15"/>
  <c r="F45" i="15"/>
  <c r="G45" i="15"/>
  <c r="C46" i="15"/>
  <c r="E46" i="15"/>
  <c r="F46" i="15"/>
  <c r="G46" i="15"/>
  <c r="C47" i="15"/>
  <c r="E47" i="15"/>
  <c r="F47" i="15"/>
  <c r="G47" i="15"/>
  <c r="C48" i="15"/>
  <c r="E48" i="15"/>
  <c r="F48" i="15"/>
  <c r="G48" i="15"/>
  <c r="C49" i="15"/>
  <c r="E49" i="15"/>
  <c r="F49" i="15"/>
  <c r="G49" i="15"/>
  <c r="C50" i="15"/>
  <c r="E50" i="15"/>
  <c r="F50" i="15"/>
  <c r="G50" i="15"/>
  <c r="C51" i="15"/>
  <c r="E51" i="15"/>
  <c r="F51" i="15"/>
  <c r="G51" i="15"/>
  <c r="C52" i="15"/>
  <c r="E52" i="15"/>
  <c r="F52" i="15"/>
  <c r="G52" i="15"/>
  <c r="C53" i="15"/>
  <c r="E53" i="15"/>
  <c r="F53" i="15"/>
  <c r="G53" i="15"/>
  <c r="C54" i="15"/>
  <c r="E54" i="15"/>
  <c r="F54" i="15"/>
  <c r="G54" i="15"/>
  <c r="C55" i="15"/>
  <c r="E55" i="15"/>
  <c r="F55" i="15"/>
  <c r="G55" i="15"/>
  <c r="C56" i="15"/>
  <c r="E56" i="15"/>
  <c r="F56" i="15"/>
  <c r="G56" i="15"/>
  <c r="C57" i="15"/>
  <c r="E57" i="15"/>
  <c r="F57" i="15"/>
  <c r="G57" i="15"/>
  <c r="C58" i="15"/>
  <c r="E58" i="15"/>
  <c r="F58" i="15"/>
  <c r="G58" i="15"/>
  <c r="C59" i="15"/>
  <c r="E59" i="15"/>
  <c r="F59" i="15"/>
  <c r="G59" i="15"/>
  <c r="C60" i="15"/>
  <c r="E60" i="15"/>
  <c r="F60" i="15"/>
  <c r="G60" i="15"/>
  <c r="C61" i="15"/>
  <c r="E61" i="15"/>
  <c r="F61" i="15"/>
  <c r="G61" i="15"/>
  <c r="C62" i="15"/>
  <c r="E62" i="15"/>
  <c r="F62" i="15"/>
  <c r="G62" i="15"/>
  <c r="C63" i="15"/>
  <c r="E63" i="15"/>
  <c r="F63" i="15"/>
  <c r="G63" i="15"/>
  <c r="C64" i="15"/>
  <c r="E64" i="15"/>
  <c r="F64" i="15"/>
  <c r="G64" i="15"/>
  <c r="C65" i="15"/>
  <c r="E65" i="15"/>
  <c r="F65" i="15"/>
  <c r="G65" i="15"/>
  <c r="C66" i="15"/>
  <c r="E66" i="15"/>
  <c r="F66" i="15"/>
  <c r="G66" i="15"/>
  <c r="C67" i="15"/>
  <c r="E67" i="15"/>
  <c r="F67" i="15"/>
  <c r="G67" i="15"/>
  <c r="C68" i="15"/>
  <c r="E68" i="15"/>
  <c r="F68" i="15"/>
  <c r="G68" i="15"/>
  <c r="C69" i="15"/>
  <c r="E69" i="15"/>
  <c r="F69" i="15"/>
  <c r="G69" i="15"/>
  <c r="C70" i="15"/>
  <c r="E70" i="15"/>
  <c r="F70" i="15"/>
  <c r="G70" i="15"/>
  <c r="C71" i="15"/>
  <c r="E71" i="15"/>
  <c r="F71" i="15"/>
  <c r="G71" i="15"/>
  <c r="C72" i="15"/>
  <c r="E72" i="15"/>
  <c r="F72" i="15"/>
  <c r="G72" i="15"/>
  <c r="C73" i="15"/>
  <c r="E73" i="15"/>
  <c r="F73" i="15"/>
  <c r="G73" i="15"/>
  <c r="C74" i="15"/>
  <c r="E74" i="15"/>
  <c r="F74" i="15"/>
  <c r="G74" i="15"/>
  <c r="C75" i="15"/>
  <c r="E75" i="15"/>
  <c r="F75" i="15"/>
  <c r="G75" i="15"/>
  <c r="C76" i="15"/>
  <c r="E76" i="15"/>
  <c r="F76" i="15"/>
  <c r="G76" i="15"/>
  <c r="C77" i="15"/>
  <c r="E77" i="15"/>
  <c r="F77" i="15"/>
  <c r="G77" i="15"/>
  <c r="C78" i="15"/>
  <c r="E78" i="15"/>
  <c r="F78" i="15"/>
  <c r="G78" i="15"/>
  <c r="C79" i="15"/>
  <c r="E79" i="15"/>
  <c r="F79" i="15"/>
  <c r="G79" i="15"/>
  <c r="C80" i="15"/>
  <c r="E80" i="15"/>
  <c r="F80" i="15"/>
  <c r="G80" i="15"/>
  <c r="C81" i="15"/>
  <c r="E81" i="15"/>
  <c r="F81" i="15"/>
  <c r="G81" i="15"/>
  <c r="C82" i="15"/>
  <c r="E82" i="15"/>
  <c r="F82" i="15"/>
  <c r="G82" i="15"/>
  <c r="C83" i="15"/>
  <c r="E83" i="15"/>
  <c r="F83" i="15"/>
  <c r="G83" i="15"/>
  <c r="C84" i="15"/>
  <c r="E84" i="15"/>
  <c r="F84" i="15"/>
  <c r="G84" i="15"/>
  <c r="C85" i="15"/>
  <c r="E85" i="15"/>
  <c r="F85" i="15"/>
  <c r="G85" i="15"/>
  <c r="C86" i="15"/>
  <c r="E86" i="15"/>
  <c r="F86" i="15"/>
  <c r="G86" i="15"/>
  <c r="C87" i="15"/>
  <c r="E87" i="15"/>
  <c r="F87" i="15"/>
  <c r="G87" i="15"/>
  <c r="C88" i="15"/>
  <c r="E88" i="15"/>
  <c r="F88" i="15"/>
  <c r="G88" i="15"/>
  <c r="C89" i="15"/>
  <c r="E89" i="15"/>
  <c r="F89" i="15"/>
  <c r="G89" i="15"/>
  <c r="C90" i="15"/>
  <c r="E90" i="15"/>
  <c r="F90" i="15"/>
  <c r="G90" i="15"/>
  <c r="C91" i="15"/>
  <c r="E91" i="15"/>
  <c r="F91" i="15"/>
  <c r="G91" i="15"/>
  <c r="C92" i="15"/>
  <c r="E92" i="15"/>
  <c r="F92" i="15"/>
  <c r="G92" i="15"/>
  <c r="C93" i="15"/>
  <c r="E93" i="15"/>
  <c r="F93" i="15"/>
  <c r="G93" i="15"/>
  <c r="C94" i="15"/>
  <c r="E94" i="15"/>
  <c r="F94" i="15"/>
  <c r="G94" i="15"/>
  <c r="C95" i="15"/>
  <c r="E95" i="15"/>
  <c r="F95" i="15"/>
  <c r="G95" i="15"/>
  <c r="C96" i="15"/>
  <c r="AG96" i="15" s="1"/>
  <c r="E96" i="15"/>
  <c r="F96" i="15"/>
  <c r="G96" i="15"/>
  <c r="C97" i="15"/>
  <c r="E97" i="15"/>
  <c r="F97" i="15"/>
  <c r="G97" i="15"/>
  <c r="C98" i="15"/>
  <c r="E98" i="15"/>
  <c r="F98" i="15"/>
  <c r="G98" i="15"/>
  <c r="C99" i="15"/>
  <c r="AG99" i="15" s="1"/>
  <c r="E99" i="15"/>
  <c r="F99" i="15"/>
  <c r="G99" i="15"/>
  <c r="C100" i="15"/>
  <c r="AG100" i="15" s="1"/>
  <c r="E100" i="15"/>
  <c r="F100" i="15"/>
  <c r="G100" i="15"/>
  <c r="C101" i="15"/>
  <c r="AG101" i="15" s="1"/>
  <c r="E101" i="15"/>
  <c r="F101" i="15"/>
  <c r="G101" i="15"/>
  <c r="C102" i="15"/>
  <c r="AG102" i="15" s="1"/>
  <c r="E102" i="15"/>
  <c r="F102" i="15"/>
  <c r="G102" i="15"/>
  <c r="AG7" i="15"/>
  <c r="I4" i="15"/>
  <c r="D3" i="15"/>
  <c r="F3" i="1"/>
  <c r="C4" i="15"/>
  <c r="F9" i="9"/>
  <c r="F8" i="9"/>
  <c r="F7" i="9"/>
  <c r="B103" i="1"/>
  <c r="C5" i="1"/>
  <c r="C6" i="1"/>
  <c r="C7" i="1"/>
  <c r="C8"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41" i="1"/>
  <c r="C42" i="1"/>
  <c r="C43" i="1"/>
  <c r="C44" i="1"/>
  <c r="C45" i="1"/>
  <c r="C46" i="1"/>
  <c r="C47" i="1"/>
  <c r="C48" i="1"/>
  <c r="C49" i="1"/>
  <c r="C50" i="1"/>
  <c r="C51" i="1"/>
  <c r="C52" i="1"/>
  <c r="C53" i="1"/>
  <c r="C54" i="1"/>
  <c r="C55" i="1"/>
  <c r="C56" i="1"/>
  <c r="C57" i="1"/>
  <c r="C58" i="1"/>
  <c r="C59" i="1"/>
  <c r="C60" i="1"/>
  <c r="C61" i="1"/>
  <c r="C62" i="1"/>
  <c r="C63" i="1"/>
  <c r="C64" i="1"/>
  <c r="C65" i="1"/>
  <c r="C66" i="1"/>
  <c r="C67" i="1"/>
  <c r="C68" i="1"/>
  <c r="C69" i="1"/>
  <c r="C70" i="1"/>
  <c r="C71" i="1"/>
  <c r="C72" i="1"/>
  <c r="C73" i="1"/>
  <c r="C74" i="1"/>
  <c r="C75" i="1"/>
  <c r="C76" i="1"/>
  <c r="C77" i="1"/>
  <c r="C78" i="1"/>
  <c r="C79" i="1"/>
  <c r="C80" i="1"/>
  <c r="C81" i="1"/>
  <c r="C82" i="1"/>
  <c r="C83" i="1"/>
  <c r="C84" i="1"/>
  <c r="C85" i="1"/>
  <c r="C86" i="1"/>
  <c r="C87" i="1"/>
  <c r="C88" i="1"/>
  <c r="C89" i="1"/>
  <c r="C90" i="1"/>
  <c r="C91" i="1"/>
  <c r="C92" i="1"/>
  <c r="C93" i="1"/>
  <c r="C94" i="1"/>
  <c r="C95" i="1"/>
  <c r="C96" i="1"/>
  <c r="C97" i="1"/>
  <c r="C98" i="1"/>
  <c r="C99" i="1"/>
  <c r="C101" i="1"/>
  <c r="C102" i="1"/>
  <c r="C4" i="1"/>
  <c r="AC59" i="15" l="1"/>
  <c r="P75" i="15"/>
  <c r="X67" i="15"/>
  <c r="M61" i="15"/>
  <c r="O61" i="15" s="1"/>
  <c r="M58" i="15"/>
  <c r="O58" i="15" s="1"/>
  <c r="M34" i="15"/>
  <c r="O34" i="15" s="1"/>
  <c r="T18" i="15"/>
  <c r="M74" i="15"/>
  <c r="O74" i="15" s="1"/>
  <c r="M66" i="15"/>
  <c r="O66" i="15" s="1"/>
  <c r="AC87" i="15"/>
  <c r="X85" i="15"/>
  <c r="N60" i="15"/>
  <c r="N52" i="15"/>
  <c r="M26" i="15"/>
  <c r="O26" i="15" s="1"/>
  <c r="O87" i="15"/>
  <c r="T49" i="15"/>
  <c r="X70" i="15"/>
  <c r="AC62" i="15"/>
  <c r="P57" i="15"/>
  <c r="AD21" i="15"/>
  <c r="U17" i="15"/>
  <c r="K7" i="15"/>
  <c r="P7" i="15" s="1"/>
  <c r="K40" i="15"/>
  <c r="AC40" i="15" s="1"/>
  <c r="K21" i="15"/>
  <c r="O21" i="15" s="1"/>
  <c r="O39" i="15"/>
  <c r="O36" i="15"/>
  <c r="K31" i="15"/>
  <c r="O31" i="15" s="1"/>
  <c r="M28" i="15"/>
  <c r="O28" i="15" s="1"/>
  <c r="O23" i="15"/>
  <c r="K37" i="15"/>
  <c r="O37" i="15" s="1"/>
  <c r="X11" i="15"/>
  <c r="K29" i="15"/>
  <c r="O29" i="15" s="1"/>
  <c r="K24" i="15"/>
  <c r="X24" i="15" s="1"/>
  <c r="Y27" i="15"/>
  <c r="K41" i="15"/>
  <c r="T33" i="15"/>
  <c r="AC30" i="15"/>
  <c r="K25" i="15"/>
  <c r="X58" i="15"/>
  <c r="X44" i="15"/>
  <c r="AD41" i="15"/>
  <c r="K35" i="15"/>
  <c r="M27" i="15"/>
  <c r="Q27" i="15" s="1"/>
  <c r="K15" i="15"/>
  <c r="O15" i="15" s="1"/>
  <c r="K8" i="15"/>
  <c r="K5" i="15"/>
  <c r="N5" i="15" s="1"/>
  <c r="P11" i="15"/>
  <c r="X90" i="15"/>
  <c r="T73" i="15"/>
  <c r="Q41" i="15"/>
  <c r="P82" i="15"/>
  <c r="Y33" i="15"/>
  <c r="Y57" i="15"/>
  <c r="X33" i="15"/>
  <c r="U44" i="15"/>
  <c r="AD24" i="15"/>
  <c r="Y24" i="15"/>
  <c r="T11" i="15"/>
  <c r="Q17" i="15"/>
  <c r="X61" i="15"/>
  <c r="Z74" i="15"/>
  <c r="AD17" i="15"/>
  <c r="AG305" i="27"/>
  <c r="AI102" i="1"/>
  <c r="AI6" i="1"/>
  <c r="T59" i="15"/>
  <c r="X59" i="15"/>
  <c r="AI101" i="1"/>
  <c r="Q13" i="15"/>
  <c r="AE75" i="15"/>
  <c r="AD49" i="15"/>
  <c r="X20" i="15"/>
  <c r="AC57" i="15"/>
  <c r="AD57" i="15"/>
  <c r="T75" i="15"/>
  <c r="Y13" i="15"/>
  <c r="Q57" i="15"/>
  <c r="P61" i="15"/>
  <c r="U57" i="15"/>
  <c r="AC65" i="15"/>
  <c r="X57" i="15"/>
  <c r="AK99" i="15"/>
  <c r="AL99" i="15" s="1"/>
  <c r="AK91" i="15"/>
  <c r="AL91" i="15" s="1"/>
  <c r="AK83" i="15"/>
  <c r="AL83" i="15" s="1"/>
  <c r="AK75" i="15"/>
  <c r="AL75" i="15" s="1"/>
  <c r="AK67" i="15"/>
  <c r="AL67" i="15" s="1"/>
  <c r="AK59" i="15"/>
  <c r="AL59" i="15" s="1"/>
  <c r="AK98" i="15"/>
  <c r="AL98" i="15" s="1"/>
  <c r="AK90" i="15"/>
  <c r="AL90" i="15" s="1"/>
  <c r="AK82" i="15"/>
  <c r="AL82" i="15" s="1"/>
  <c r="AK74" i="15"/>
  <c r="AL74" i="15" s="1"/>
  <c r="AK66" i="15"/>
  <c r="AL66" i="15" s="1"/>
  <c r="AK58" i="15"/>
  <c r="AL58" i="15" s="1"/>
  <c r="AK97" i="15"/>
  <c r="AL97" i="15" s="1"/>
  <c r="AK89" i="15"/>
  <c r="AL89" i="15" s="1"/>
  <c r="AK81" i="15"/>
  <c r="AL81" i="15" s="1"/>
  <c r="AK73" i="15"/>
  <c r="AL73" i="15" s="1"/>
  <c r="AK65" i="15"/>
  <c r="AL65" i="15" s="1"/>
  <c r="AK57" i="15"/>
  <c r="AL57" i="15" s="1"/>
  <c r="P18" i="15"/>
  <c r="X18" i="15"/>
  <c r="AC11" i="15"/>
  <c r="P20" i="15"/>
  <c r="X26" i="15"/>
  <c r="Y44" i="15"/>
  <c r="T58" i="15"/>
  <c r="P62" i="15"/>
  <c r="P59" i="15"/>
  <c r="AK96" i="15"/>
  <c r="AL96" i="15" s="1"/>
  <c r="AK88" i="15"/>
  <c r="AL88" i="15" s="1"/>
  <c r="AK80" i="15"/>
  <c r="AL80" i="15" s="1"/>
  <c r="AK72" i="15"/>
  <c r="AL72" i="15" s="1"/>
  <c r="AK64" i="15"/>
  <c r="AL64" i="15" s="1"/>
  <c r="AK56" i="15"/>
  <c r="AL56" i="15" s="1"/>
  <c r="T44" i="15"/>
  <c r="AC44" i="15"/>
  <c r="AC58" i="15"/>
  <c r="P68" i="15"/>
  <c r="AK95" i="15"/>
  <c r="AL95" i="15" s="1"/>
  <c r="AK87" i="15"/>
  <c r="AL87" i="15" s="1"/>
  <c r="AK79" i="15"/>
  <c r="AL79" i="15" s="1"/>
  <c r="AK71" i="15"/>
  <c r="AL71" i="15" s="1"/>
  <c r="AK63" i="15"/>
  <c r="AL63" i="15" s="1"/>
  <c r="AK55" i="15"/>
  <c r="AL55" i="15" s="1"/>
  <c r="Q44" i="15"/>
  <c r="T26" i="15"/>
  <c r="U33" i="15"/>
  <c r="AK102" i="15"/>
  <c r="AL102" i="15" s="1"/>
  <c r="AK94" i="15"/>
  <c r="AL94" i="15" s="1"/>
  <c r="AK86" i="15"/>
  <c r="AL86" i="15" s="1"/>
  <c r="AK78" i="15"/>
  <c r="AL78" i="15" s="1"/>
  <c r="AK70" i="15"/>
  <c r="AL70" i="15" s="1"/>
  <c r="AK62" i="15"/>
  <c r="AL62" i="15" s="1"/>
  <c r="AK54" i="15"/>
  <c r="AL54" i="15" s="1"/>
  <c r="AK101" i="15"/>
  <c r="AL101" i="15" s="1"/>
  <c r="AK93" i="15"/>
  <c r="AL93" i="15" s="1"/>
  <c r="AK85" i="15"/>
  <c r="AL85" i="15" s="1"/>
  <c r="AK77" i="15"/>
  <c r="AL77" i="15" s="1"/>
  <c r="AK69" i="15"/>
  <c r="AL69" i="15" s="1"/>
  <c r="AK61" i="15"/>
  <c r="AL61" i="15" s="1"/>
  <c r="AK53" i="15"/>
  <c r="AL53" i="15" s="1"/>
  <c r="AK100" i="15"/>
  <c r="AL100" i="15" s="1"/>
  <c r="AK92" i="15"/>
  <c r="AL92" i="15" s="1"/>
  <c r="AK84" i="15"/>
  <c r="AL84" i="15" s="1"/>
  <c r="AK76" i="15"/>
  <c r="AL76" i="15" s="1"/>
  <c r="AK68" i="15"/>
  <c r="AL68" i="15" s="1"/>
  <c r="AK60" i="15"/>
  <c r="AL60" i="15" s="1"/>
  <c r="AK52" i="15"/>
  <c r="AL52" i="15" s="1"/>
  <c r="AH305" i="27"/>
  <c r="P11" i="11" s="1"/>
  <c r="AI99" i="1"/>
  <c r="AI98" i="1"/>
  <c r="AI100" i="1"/>
  <c r="AD8" i="15"/>
  <c r="Y8" i="15"/>
  <c r="U8" i="15"/>
  <c r="Q8" i="15"/>
  <c r="AC60" i="15"/>
  <c r="X60" i="15"/>
  <c r="T60" i="15"/>
  <c r="U60" i="15"/>
  <c r="P60" i="15"/>
  <c r="AD7" i="15"/>
  <c r="Y7" i="15"/>
  <c r="U7" i="15"/>
  <c r="X52" i="15"/>
  <c r="AC52" i="15"/>
  <c r="P52" i="15"/>
  <c r="AD16" i="15"/>
  <c r="AC16" i="15"/>
  <c r="X16" i="15"/>
  <c r="U16" i="15"/>
  <c r="T16" i="15"/>
  <c r="P16" i="15"/>
  <c r="U9" i="15"/>
  <c r="AD9" i="15"/>
  <c r="Y9" i="15"/>
  <c r="P84" i="15"/>
  <c r="AD84" i="15"/>
  <c r="AC84" i="15"/>
  <c r="T84" i="15"/>
  <c r="X84" i="15"/>
  <c r="Q84" i="15"/>
  <c r="O5" i="15"/>
  <c r="AD5" i="15"/>
  <c r="Y5" i="15"/>
  <c r="Q5" i="15"/>
  <c r="U5" i="15"/>
  <c r="AC66" i="15"/>
  <c r="P73" i="15"/>
  <c r="T90" i="15"/>
  <c r="Y47" i="15"/>
  <c r="X32" i="15"/>
  <c r="AG98" i="15"/>
  <c r="Y17" i="15"/>
  <c r="U21" i="15"/>
  <c r="Y41" i="15"/>
  <c r="P58" i="15"/>
  <c r="AC61" i="15"/>
  <c r="T56" i="15"/>
  <c r="O51" i="15"/>
  <c r="R51" i="15" s="1"/>
  <c r="O48" i="15"/>
  <c r="N41" i="15"/>
  <c r="N36" i="15"/>
  <c r="O13" i="15"/>
  <c r="T57" i="15"/>
  <c r="P65" i="15"/>
  <c r="T68" i="15"/>
  <c r="U75" i="15"/>
  <c r="M93" i="15"/>
  <c r="O93" i="15" s="1"/>
  <c r="M90" i="15"/>
  <c r="O90" i="15" s="1"/>
  <c r="M82" i="15"/>
  <c r="O82" i="15" s="1"/>
  <c r="O60" i="15"/>
  <c r="O53" i="15"/>
  <c r="O45" i="15"/>
  <c r="P80" i="15"/>
  <c r="P66" i="15"/>
  <c r="X68" i="15"/>
  <c r="O55" i="15"/>
  <c r="T66" i="15"/>
  <c r="X98" i="15"/>
  <c r="O95" i="15"/>
  <c r="O79" i="15"/>
  <c r="Z79" i="15" s="1"/>
  <c r="M42" i="15"/>
  <c r="O42" i="15" s="1"/>
  <c r="N28" i="15"/>
  <c r="Y21" i="15"/>
  <c r="X66" i="15"/>
  <c r="AC77" i="15"/>
  <c r="R84" i="15"/>
  <c r="T81" i="15"/>
  <c r="P74" i="15"/>
  <c r="P64" i="15"/>
  <c r="N44" i="15"/>
  <c r="M11" i="15"/>
  <c r="Y11" i="15" s="1"/>
  <c r="O8" i="15"/>
  <c r="AG97" i="15"/>
  <c r="AC20" i="15"/>
  <c r="O59" i="15"/>
  <c r="U59" i="15"/>
  <c r="AD59" i="15"/>
  <c r="Q59" i="15"/>
  <c r="Y59" i="15"/>
  <c r="N79" i="15"/>
  <c r="N63" i="15"/>
  <c r="O99" i="15"/>
  <c r="V99" i="15" s="1"/>
  <c r="N95" i="15"/>
  <c r="N92" i="15"/>
  <c r="M76" i="15"/>
  <c r="U76" i="15" s="1"/>
  <c r="X56" i="15"/>
  <c r="Y60" i="15"/>
  <c r="M85" i="15"/>
  <c r="O85" i="15" s="1"/>
  <c r="M69" i="15"/>
  <c r="O69" i="15" s="1"/>
  <c r="N49" i="15"/>
  <c r="N47" i="15"/>
  <c r="T38" i="15"/>
  <c r="N25" i="15"/>
  <c r="N23" i="15"/>
  <c r="M20" i="15"/>
  <c r="Y23" i="15"/>
  <c r="M12" i="15"/>
  <c r="O12" i="15" s="1"/>
  <c r="AD60" i="15"/>
  <c r="T65" i="15"/>
  <c r="T76" i="15"/>
  <c r="M101" i="15"/>
  <c r="O101" i="15" s="1"/>
  <c r="AE101" i="15" s="1"/>
  <c r="N87" i="15"/>
  <c r="N71" i="15"/>
  <c r="AC64" i="15"/>
  <c r="O35" i="15"/>
  <c r="N33" i="15"/>
  <c r="N31" i="15"/>
  <c r="N27" i="15"/>
  <c r="N15" i="15"/>
  <c r="X65" i="15"/>
  <c r="Y67" i="15"/>
  <c r="X76" i="15"/>
  <c r="T92" i="15"/>
  <c r="M98" i="15"/>
  <c r="O98" i="15" s="1"/>
  <c r="N84" i="15"/>
  <c r="M68" i="15"/>
  <c r="O68" i="15" s="1"/>
  <c r="Z68" i="15" s="1"/>
  <c r="N57" i="15"/>
  <c r="N55" i="15"/>
  <c r="Q60" i="15"/>
  <c r="X92" i="15"/>
  <c r="M91" i="15"/>
  <c r="O91" i="15" s="1"/>
  <c r="V91" i="15" s="1"/>
  <c r="O52" i="15"/>
  <c r="M50" i="15"/>
  <c r="AD50" i="15" s="1"/>
  <c r="O32" i="15"/>
  <c r="U24" i="15"/>
  <c r="M19" i="15"/>
  <c r="O19" i="15" s="1"/>
  <c r="V19" i="15" s="1"/>
  <c r="O16" i="15"/>
  <c r="AC76" i="15"/>
  <c r="AC92" i="15"/>
  <c r="U13" i="15"/>
  <c r="O56" i="15"/>
  <c r="N39" i="15"/>
  <c r="U39" i="15"/>
  <c r="AC39" i="15"/>
  <c r="Y39" i="15"/>
  <c r="X39" i="15"/>
  <c r="AD79" i="15"/>
  <c r="R79" i="15"/>
  <c r="AC79" i="15"/>
  <c r="AF79" i="15" s="1"/>
  <c r="AG79" i="15" s="1"/>
  <c r="Q79" i="15"/>
  <c r="P79" i="15"/>
  <c r="Y79" i="15"/>
  <c r="X79" i="15"/>
  <c r="T79" i="15"/>
  <c r="AE79" i="15"/>
  <c r="U79" i="15"/>
  <c r="AC63" i="15"/>
  <c r="Q63" i="15"/>
  <c r="Z63" i="15"/>
  <c r="P63" i="15"/>
  <c r="Y63" i="15"/>
  <c r="X63" i="15"/>
  <c r="V63" i="15"/>
  <c r="U63" i="15"/>
  <c r="AE63" i="15"/>
  <c r="T63" i="15"/>
  <c r="AD63" i="15"/>
  <c r="R63" i="15"/>
  <c r="AE60" i="15"/>
  <c r="R60" i="15"/>
  <c r="Z60" i="15"/>
  <c r="V60" i="15"/>
  <c r="V95" i="15"/>
  <c r="T95" i="15"/>
  <c r="AD95" i="15"/>
  <c r="AE95" i="15"/>
  <c r="M89" i="15"/>
  <c r="N89" i="15"/>
  <c r="V71" i="15"/>
  <c r="Y71" i="15"/>
  <c r="X71" i="15"/>
  <c r="AD15" i="15"/>
  <c r="Y15" i="15"/>
  <c r="U15" i="15"/>
  <c r="Z55" i="15"/>
  <c r="P55" i="15"/>
  <c r="X55" i="15"/>
  <c r="Y55" i="15"/>
  <c r="V55" i="15"/>
  <c r="Q55" i="15"/>
  <c r="U55" i="15"/>
  <c r="AD55" i="15"/>
  <c r="R55" i="15"/>
  <c r="AC55" i="15"/>
  <c r="AE55" i="15"/>
  <c r="T55" i="15"/>
  <c r="T32" i="15"/>
  <c r="T40" i="15"/>
  <c r="X72" i="15"/>
  <c r="U74" i="15"/>
  <c r="M97" i="15"/>
  <c r="O97" i="15" s="1"/>
  <c r="R97" i="15" s="1"/>
  <c r="P89" i="15"/>
  <c r="AD89" i="15"/>
  <c r="AC89" i="15"/>
  <c r="Y89" i="15"/>
  <c r="X89" i="15"/>
  <c r="U89" i="15"/>
  <c r="Z87" i="15"/>
  <c r="P87" i="15"/>
  <c r="Y87" i="15"/>
  <c r="X87" i="15"/>
  <c r="V87" i="15"/>
  <c r="U87" i="15"/>
  <c r="AE87" i="15"/>
  <c r="T87" i="15"/>
  <c r="N20" i="15"/>
  <c r="N12" i="15"/>
  <c r="AC32" i="15"/>
  <c r="X40" i="15"/>
  <c r="P56" i="15"/>
  <c r="Y74" i="15"/>
  <c r="AD87" i="15"/>
  <c r="AD97" i="15"/>
  <c r="Y83" i="15"/>
  <c r="X83" i="15"/>
  <c r="M80" i="15"/>
  <c r="O80" i="15" s="1"/>
  <c r="M78" i="15"/>
  <c r="O78" i="15" s="1"/>
  <c r="AD75" i="15"/>
  <c r="R75" i="15"/>
  <c r="AC75" i="15"/>
  <c r="AF75" i="15" s="1"/>
  <c r="AG75" i="15" s="1"/>
  <c r="Q75" i="15"/>
  <c r="Z75" i="15"/>
  <c r="Y75" i="15"/>
  <c r="X75" i="15"/>
  <c r="V75" i="15"/>
  <c r="M72" i="15"/>
  <c r="O72" i="15" s="1"/>
  <c r="M70" i="15"/>
  <c r="O70" i="15" s="1"/>
  <c r="M64" i="15"/>
  <c r="O64" i="15" s="1"/>
  <c r="M62" i="15"/>
  <c r="O62" i="15" s="1"/>
  <c r="N56" i="15"/>
  <c r="N48" i="15"/>
  <c r="N40" i="15"/>
  <c r="N32" i="15"/>
  <c r="N24" i="15"/>
  <c r="M18" i="15"/>
  <c r="N16" i="15"/>
  <c r="M10" i="15"/>
  <c r="O10" i="15" s="1"/>
  <c r="N8" i="15"/>
  <c r="N18" i="15"/>
  <c r="T30" i="15"/>
  <c r="X30" i="15"/>
  <c r="P70" i="15"/>
  <c r="M88" i="15"/>
  <c r="O88" i="15" s="1"/>
  <c r="M86" i="15"/>
  <c r="O86" i="15" s="1"/>
  <c r="AC80" i="15"/>
  <c r="X80" i="15"/>
  <c r="T80" i="15"/>
  <c r="T62" i="15"/>
  <c r="T64" i="15"/>
  <c r="T89" i="15"/>
  <c r="AD99" i="15"/>
  <c r="T99" i="15"/>
  <c r="M96" i="15"/>
  <c r="O96" i="15" s="1"/>
  <c r="V96" i="15" s="1"/>
  <c r="M94" i="15"/>
  <c r="O94" i="15" s="1"/>
  <c r="AC88" i="15"/>
  <c r="X88" i="15"/>
  <c r="T88" i="15"/>
  <c r="P88" i="15"/>
  <c r="AC86" i="15"/>
  <c r="X86" i="15"/>
  <c r="T86" i="15"/>
  <c r="P86" i="15"/>
  <c r="Y84" i="15"/>
  <c r="U84" i="15"/>
  <c r="N82" i="15"/>
  <c r="N74" i="15"/>
  <c r="N66" i="15"/>
  <c r="N58" i="15"/>
  <c r="N34" i="15"/>
  <c r="N26" i="15"/>
  <c r="Q18" i="15"/>
  <c r="AC70" i="15"/>
  <c r="T70" i="15"/>
  <c r="AC56" i="15"/>
  <c r="X62" i="15"/>
  <c r="X64" i="15"/>
  <c r="M102" i="15"/>
  <c r="O102" i="15" s="1"/>
  <c r="R102" i="15" s="1"/>
  <c r="X100" i="15"/>
  <c r="M100" i="15"/>
  <c r="O100" i="15" s="1"/>
  <c r="N90" i="15"/>
  <c r="AD82" i="15"/>
  <c r="AC82" i="15"/>
  <c r="X82" i="15"/>
  <c r="T82" i="15"/>
  <c r="X74" i="15"/>
  <c r="V74" i="15"/>
  <c r="AE74" i="15"/>
  <c r="T74" i="15"/>
  <c r="AD74" i="15"/>
  <c r="R74" i="15"/>
  <c r="AC74" i="15"/>
  <c r="Q74" i="15"/>
  <c r="AC78" i="15"/>
  <c r="X78" i="15"/>
  <c r="T78" i="15"/>
  <c r="P38" i="15"/>
  <c r="AD58" i="15"/>
  <c r="AE84" i="15"/>
  <c r="P90" i="15"/>
  <c r="AC90" i="15"/>
  <c r="N75" i="15"/>
  <c r="N67" i="15"/>
  <c r="N59" i="15"/>
  <c r="O57" i="15"/>
  <c r="N53" i="15"/>
  <c r="N51" i="15"/>
  <c r="O49" i="15"/>
  <c r="V49" i="15" s="1"/>
  <c r="N45" i="15"/>
  <c r="N43" i="15"/>
  <c r="O41" i="15"/>
  <c r="N37" i="15"/>
  <c r="N35" i="15"/>
  <c r="O33" i="15"/>
  <c r="Z33" i="15" s="1"/>
  <c r="N29" i="15"/>
  <c r="O25" i="15"/>
  <c r="N21" i="15"/>
  <c r="K17" i="15"/>
  <c r="N13" i="15"/>
  <c r="K9" i="15"/>
  <c r="N9" i="15" s="1"/>
  <c r="P72" i="15"/>
  <c r="P78" i="15"/>
  <c r="Q87" i="15"/>
  <c r="N83" i="15"/>
  <c r="M81" i="15"/>
  <c r="N81" i="15" s="1"/>
  <c r="X77" i="15"/>
  <c r="T77" i="15"/>
  <c r="P77" i="15"/>
  <c r="M73" i="15"/>
  <c r="Q73" i="15" s="1"/>
  <c r="M65" i="15"/>
  <c r="N65" i="15" s="1"/>
  <c r="T72" i="15"/>
  <c r="R87" i="15"/>
  <c r="N99" i="15"/>
  <c r="AC81" i="15"/>
  <c r="P81" i="15"/>
  <c r="X81" i="15"/>
  <c r="AC73" i="15"/>
  <c r="X73" i="15"/>
  <c r="O44" i="15"/>
  <c r="AE44" i="15" s="1"/>
  <c r="O27" i="15"/>
  <c r="V27" i="15" s="1"/>
  <c r="O20" i="15"/>
  <c r="N85" i="15"/>
  <c r="N77" i="15"/>
  <c r="N61" i="15"/>
  <c r="M54" i="15"/>
  <c r="O54" i="15" s="1"/>
  <c r="M46" i="15"/>
  <c r="O46" i="15" s="1"/>
  <c r="M38" i="15"/>
  <c r="O38" i="15" s="1"/>
  <c r="M30" i="15"/>
  <c r="O30" i="15" s="1"/>
  <c r="M22" i="15"/>
  <c r="O22" i="15" s="1"/>
  <c r="M14" i="15"/>
  <c r="O14" i="15" s="1"/>
  <c r="M6" i="15"/>
  <c r="O6" i="15" s="1"/>
  <c r="T51" i="15"/>
  <c r="AD51" i="15"/>
  <c r="Q51" i="15"/>
  <c r="AC51" i="15"/>
  <c r="P51" i="15"/>
  <c r="X51" i="15"/>
  <c r="P10" i="15"/>
  <c r="X10" i="15"/>
  <c r="T10" i="15"/>
  <c r="AC10" i="15"/>
  <c r="T43" i="15"/>
  <c r="AC46" i="15"/>
  <c r="T7" i="15"/>
  <c r="P50" i="15"/>
  <c r="T50" i="15"/>
  <c r="AC48" i="15"/>
  <c r="X48" i="15"/>
  <c r="U26" i="15"/>
  <c r="X50" i="15"/>
  <c r="P48" i="15"/>
  <c r="Y34" i="15"/>
  <c r="X34" i="15"/>
  <c r="T34" i="15"/>
  <c r="P34" i="15"/>
  <c r="AC34" i="15"/>
  <c r="T31" i="15"/>
  <c r="X31" i="15"/>
  <c r="Y28" i="15"/>
  <c r="Q28" i="15"/>
  <c r="AD28" i="15"/>
  <c r="X9" i="15"/>
  <c r="Y26" i="15"/>
  <c r="Q26" i="15"/>
  <c r="AD26" i="15"/>
  <c r="P42" i="15"/>
  <c r="AC42" i="15"/>
  <c r="X42" i="15"/>
  <c r="T42" i="15"/>
  <c r="X25" i="15"/>
  <c r="T25" i="15"/>
  <c r="U49" i="15"/>
  <c r="Y49" i="15"/>
  <c r="V47" i="15"/>
  <c r="Q36" i="15"/>
  <c r="P36" i="15"/>
  <c r="AD36" i="15"/>
  <c r="Y36" i="15"/>
  <c r="X27" i="15"/>
  <c r="AC27" i="15"/>
  <c r="T19" i="15"/>
  <c r="AC19" i="15"/>
  <c r="P19" i="15"/>
  <c r="X19" i="15"/>
  <c r="AD35" i="15"/>
  <c r="T35" i="15"/>
  <c r="Z47" i="15"/>
  <c r="T41" i="15"/>
  <c r="T27" i="15"/>
  <c r="U41" i="15"/>
  <c r="AC50" i="15"/>
  <c r="T52" i="15"/>
  <c r="P37" i="15"/>
  <c r="Q21" i="15"/>
  <c r="AC18" i="15"/>
  <c r="P26" i="15"/>
  <c r="P27" i="15"/>
  <c r="AD27" i="15"/>
  <c r="P40" i="15"/>
  <c r="X41" i="15"/>
  <c r="P44" i="15"/>
  <c r="P46" i="15"/>
  <c r="X49" i="15"/>
  <c r="U52" i="15"/>
  <c r="X29" i="15"/>
  <c r="X23" i="15"/>
  <c r="X47" i="15"/>
  <c r="AC29" i="15"/>
  <c r="U50" i="15"/>
  <c r="Y52" i="15"/>
  <c r="Q16" i="15"/>
  <c r="X38" i="15"/>
  <c r="AC41" i="15"/>
  <c r="P49" i="15"/>
  <c r="AC49" i="15"/>
  <c r="P32" i="15"/>
  <c r="AC38" i="15"/>
  <c r="P41" i="15"/>
  <c r="U47" i="15"/>
  <c r="Q49" i="15"/>
  <c r="T48" i="15"/>
  <c r="T45" i="15"/>
  <c r="P30" i="15"/>
  <c r="T24" i="15"/>
  <c r="C103" i="15"/>
  <c r="AD23" i="15"/>
  <c r="AD33" i="15"/>
  <c r="P39" i="15"/>
  <c r="AE47" i="15"/>
  <c r="Q52" i="15"/>
  <c r="AD52" i="15"/>
  <c r="X53" i="15"/>
  <c r="T53" i="15"/>
  <c r="AC31" i="15"/>
  <c r="Q31" i="15"/>
  <c r="P31" i="15"/>
  <c r="AC25" i="15"/>
  <c r="Q25" i="15"/>
  <c r="P25" i="15"/>
  <c r="Q23" i="15"/>
  <c r="Q39" i="15"/>
  <c r="P47" i="15"/>
  <c r="AD44" i="15"/>
  <c r="T47" i="15"/>
  <c r="U36" i="15"/>
  <c r="U28" i="15"/>
  <c r="AE39" i="15"/>
  <c r="T22" i="15"/>
  <c r="P22" i="15"/>
  <c r="AC15" i="15"/>
  <c r="Q15" i="15"/>
  <c r="Q9" i="15"/>
  <c r="Q7" i="15"/>
  <c r="AD47" i="15"/>
  <c r="R47" i="15"/>
  <c r="AC47" i="15"/>
  <c r="AF47" i="15" s="1"/>
  <c r="AG47" i="15" s="1"/>
  <c r="Q47" i="15"/>
  <c r="T29" i="15"/>
  <c r="U23" i="15"/>
  <c r="Y16" i="15"/>
  <c r="T39" i="15"/>
  <c r="AD39" i="15"/>
  <c r="AC33" i="15"/>
  <c r="Q33" i="15"/>
  <c r="P33" i="15"/>
  <c r="Q24" i="15"/>
  <c r="P24" i="15"/>
  <c r="Q66" i="15"/>
  <c r="Y66" i="15"/>
  <c r="U66" i="15"/>
  <c r="Q58" i="15"/>
  <c r="Y58" i="15"/>
  <c r="U58" i="15"/>
  <c r="AC43" i="15"/>
  <c r="P43" i="15"/>
  <c r="Y43" i="15"/>
  <c r="X43" i="15"/>
  <c r="AC35" i="15"/>
  <c r="Q35" i="15"/>
  <c r="P35" i="15"/>
  <c r="Y35" i="15"/>
  <c r="X35" i="15"/>
  <c r="U35" i="15"/>
  <c r="U98" i="15"/>
  <c r="AD98" i="15"/>
  <c r="AC91" i="15"/>
  <c r="P91" i="15"/>
  <c r="X91" i="15"/>
  <c r="T91" i="15"/>
  <c r="T69" i="15"/>
  <c r="AC69" i="15"/>
  <c r="P69" i="15"/>
  <c r="Z84" i="15"/>
  <c r="V84" i="15"/>
  <c r="Q82" i="15"/>
  <c r="Y82" i="15"/>
  <c r="U82" i="15"/>
  <c r="V67" i="15"/>
  <c r="U67" i="15"/>
  <c r="AE67" i="15"/>
  <c r="T67" i="15"/>
  <c r="AD67" i="15"/>
  <c r="R67" i="15"/>
  <c r="AC67" i="15"/>
  <c r="AF67" i="15" s="1"/>
  <c r="AG67" i="15" s="1"/>
  <c r="Q67" i="15"/>
  <c r="Z67" i="15"/>
  <c r="P67" i="15"/>
  <c r="T102" i="15"/>
  <c r="AC102" i="15"/>
  <c r="P102" i="15"/>
  <c r="T85" i="15"/>
  <c r="AC85" i="15"/>
  <c r="P85" i="15"/>
  <c r="AC37" i="15"/>
  <c r="U34" i="15"/>
  <c r="AD34" i="15"/>
  <c r="Q34" i="15"/>
  <c r="V83" i="15"/>
  <c r="U83" i="15"/>
  <c r="AE83" i="15"/>
  <c r="T83" i="15"/>
  <c r="AD83" i="15"/>
  <c r="R83" i="15"/>
  <c r="AC83" i="15"/>
  <c r="Q83" i="15"/>
  <c r="Z83" i="15"/>
  <c r="P83" i="15"/>
  <c r="AC101" i="15"/>
  <c r="P101" i="15"/>
  <c r="X101" i="15"/>
  <c r="AC99" i="15"/>
  <c r="Q99" i="15"/>
  <c r="Z99" i="15"/>
  <c r="P99" i="15"/>
  <c r="Y99" i="15"/>
  <c r="X99" i="15"/>
  <c r="U99" i="15"/>
  <c r="AC93" i="15"/>
  <c r="P93" i="15"/>
  <c r="X93" i="15"/>
  <c r="U90" i="15"/>
  <c r="T96" i="15"/>
  <c r="R96" i="15"/>
  <c r="P96" i="15"/>
  <c r="U94" i="15"/>
  <c r="T94" i="15"/>
  <c r="P94" i="15"/>
  <c r="P71" i="15"/>
  <c r="Z71" i="15"/>
  <c r="AE99" i="15"/>
  <c r="AC97" i="15"/>
  <c r="P97" i="15"/>
  <c r="X97" i="15"/>
  <c r="U97" i="15"/>
  <c r="Q71" i="15"/>
  <c r="AC71" i="15"/>
  <c r="AC95" i="15"/>
  <c r="AF95" i="15" s="1"/>
  <c r="AG95" i="15" s="1"/>
  <c r="Q95" i="15"/>
  <c r="Z95" i="15"/>
  <c r="P95" i="15"/>
  <c r="Y95" i="15"/>
  <c r="X95" i="15"/>
  <c r="U95" i="15"/>
  <c r="R71" i="15"/>
  <c r="AD71" i="15"/>
  <c r="Y90" i="15"/>
  <c r="X94" i="15"/>
  <c r="Q96" i="15"/>
  <c r="AE97" i="15"/>
  <c r="T71" i="15"/>
  <c r="AE71" i="15"/>
  <c r="X96" i="15"/>
  <c r="U71" i="15"/>
  <c r="AC94" i="15"/>
  <c r="T101" i="15"/>
  <c r="Q90" i="15"/>
  <c r="AD90" i="15"/>
  <c r="T93" i="15"/>
  <c r="R95" i="15"/>
  <c r="AC96" i="15"/>
  <c r="T100" i="15"/>
  <c r="AC100" i="15"/>
  <c r="P100" i="15"/>
  <c r="T98" i="15"/>
  <c r="AC98" i="15"/>
  <c r="P98" i="15"/>
  <c r="P92" i="15"/>
  <c r="AG5" i="15"/>
  <c r="C103" i="1"/>
  <c r="M4" i="11" s="1"/>
  <c r="M5" i="11" s="1"/>
  <c r="AI5" i="1"/>
  <c r="AC7" i="15" l="1"/>
  <c r="N7" i="15"/>
  <c r="X7" i="15"/>
  <c r="O7" i="15"/>
  <c r="Z7" i="15" s="1"/>
  <c r="AF60" i="15"/>
  <c r="AG60" i="15" s="1"/>
  <c r="AF84" i="15"/>
  <c r="AG84" i="15" s="1"/>
  <c r="AC24" i="15"/>
  <c r="AD66" i="15"/>
  <c r="AF44" i="15"/>
  <c r="AG44" i="15" s="1"/>
  <c r="U42" i="15"/>
  <c r="AD65" i="15"/>
  <c r="AF71" i="15"/>
  <c r="AG71" i="15" s="1"/>
  <c r="U27" i="15"/>
  <c r="AF63" i="15"/>
  <c r="AG63" i="15" s="1"/>
  <c r="AF55" i="15"/>
  <c r="AG55" i="15" s="1"/>
  <c r="AF39" i="15"/>
  <c r="AG39" i="15" s="1"/>
  <c r="AF83" i="15"/>
  <c r="AG83" i="15" s="1"/>
  <c r="AD94" i="15"/>
  <c r="Q42" i="15"/>
  <c r="AF74" i="15"/>
  <c r="AG74" i="15" s="1"/>
  <c r="O24" i="15"/>
  <c r="U68" i="15"/>
  <c r="V68" i="15"/>
  <c r="W68" i="15" s="1"/>
  <c r="AF87" i="15"/>
  <c r="AG87" i="15" s="1"/>
  <c r="O40" i="15"/>
  <c r="Y19" i="15"/>
  <c r="N19" i="15"/>
  <c r="R19" i="15"/>
  <c r="Y68" i="15"/>
  <c r="R44" i="15"/>
  <c r="U19" i="15"/>
  <c r="AD19" i="15"/>
  <c r="AF19" i="15" s="1"/>
  <c r="AG19" i="15" s="1"/>
  <c r="Y42" i="15"/>
  <c r="N42" i="15"/>
  <c r="V44" i="15"/>
  <c r="Q50" i="15"/>
  <c r="N50" i="15"/>
  <c r="U65" i="15"/>
  <c r="U11" i="15"/>
  <c r="AD42" i="15"/>
  <c r="AF42" i="15" s="1"/>
  <c r="AG42" i="15" s="1"/>
  <c r="N69" i="15"/>
  <c r="Q68" i="15"/>
  <c r="Q19" i="15"/>
  <c r="AG54" i="15"/>
  <c r="N4" i="11"/>
  <c r="S84" i="15"/>
  <c r="W60" i="15"/>
  <c r="AA67" i="15"/>
  <c r="W84" i="15"/>
  <c r="AA60" i="15"/>
  <c r="AA63" i="15"/>
  <c r="AA75" i="15"/>
  <c r="S75" i="15"/>
  <c r="AA79" i="15"/>
  <c r="S83" i="15"/>
  <c r="S60" i="15"/>
  <c r="AA83" i="15"/>
  <c r="W87" i="15"/>
  <c r="S87" i="15"/>
  <c r="AA87" i="15"/>
  <c r="W75" i="15"/>
  <c r="AB60" i="15"/>
  <c r="AH60" i="15" s="1"/>
  <c r="AC9" i="15"/>
  <c r="AF9" i="15" s="1"/>
  <c r="AG9" i="15" s="1"/>
  <c r="AD11" i="15"/>
  <c r="AF11" i="15" s="1"/>
  <c r="AG11" i="15" s="1"/>
  <c r="O76" i="15"/>
  <c r="V76" i="15" s="1"/>
  <c r="W76" i="15" s="1"/>
  <c r="O11" i="15"/>
  <c r="V11" i="15" s="1"/>
  <c r="R68" i="15"/>
  <c r="S68" i="15" s="1"/>
  <c r="AA95" i="15"/>
  <c r="Q98" i="15"/>
  <c r="V33" i="15"/>
  <c r="Q11" i="15"/>
  <c r="T9" i="15"/>
  <c r="N101" i="15"/>
  <c r="N98" i="15"/>
  <c r="N68" i="15"/>
  <c r="AB75" i="15"/>
  <c r="AH75" i="15" s="1"/>
  <c r="Y93" i="15"/>
  <c r="AD101" i="15"/>
  <c r="AE33" i="15"/>
  <c r="AF33" i="15" s="1"/>
  <c r="AG33" i="15" s="1"/>
  <c r="AE68" i="15"/>
  <c r="V79" i="15"/>
  <c r="W79" i="15" s="1"/>
  <c r="R33" i="15"/>
  <c r="AA68" i="15"/>
  <c r="N11" i="15"/>
  <c r="Z96" i="15"/>
  <c r="Q10" i="15"/>
  <c r="AD68" i="15"/>
  <c r="AF68" i="15" s="1"/>
  <c r="AG68" i="15" s="1"/>
  <c r="Q76" i="15"/>
  <c r="AD76" i="15"/>
  <c r="W63" i="15"/>
  <c r="S63" i="15"/>
  <c r="W95" i="15"/>
  <c r="Q101" i="15"/>
  <c r="Y98" i="15"/>
  <c r="P9" i="15"/>
  <c r="N93" i="15"/>
  <c r="N64" i="15"/>
  <c r="AA55" i="15"/>
  <c r="S96" i="15"/>
  <c r="AA71" i="15"/>
  <c r="AE91" i="15"/>
  <c r="AD91" i="15"/>
  <c r="AF91" i="15" s="1"/>
  <c r="AG91" i="15" s="1"/>
  <c r="S74" i="15"/>
  <c r="Y91" i="15"/>
  <c r="Y97" i="15"/>
  <c r="W99" i="15"/>
  <c r="N80" i="15"/>
  <c r="R99" i="15"/>
  <c r="S99" i="15" s="1"/>
  <c r="Z91" i="15"/>
  <c r="N91" i="15"/>
  <c r="S95" i="15"/>
  <c r="Z97" i="15"/>
  <c r="Q91" i="15"/>
  <c r="N76" i="15"/>
  <c r="Y76" i="15"/>
  <c r="Q97" i="15"/>
  <c r="S97" i="15" s="1"/>
  <c r="U91" i="15"/>
  <c r="O50" i="15"/>
  <c r="Z50" i="15" s="1"/>
  <c r="Y50" i="15"/>
  <c r="R91" i="15"/>
  <c r="V102" i="15"/>
  <c r="N102" i="15"/>
  <c r="N70" i="15"/>
  <c r="V97" i="15"/>
  <c r="W97" i="15" s="1"/>
  <c r="V59" i="15"/>
  <c r="W59" i="15" s="1"/>
  <c r="AE59" i="15"/>
  <c r="AF59" i="15" s="1"/>
  <c r="AG59" i="15" s="1"/>
  <c r="R59" i="15"/>
  <c r="S59" i="15" s="1"/>
  <c r="Z59" i="15"/>
  <c r="AA59" i="15" s="1"/>
  <c r="Z76" i="15"/>
  <c r="O65" i="15"/>
  <c r="Q65" i="15"/>
  <c r="Y65" i="15"/>
  <c r="O18" i="15"/>
  <c r="V18" i="15" s="1"/>
  <c r="AD18" i="15"/>
  <c r="Y18" i="15"/>
  <c r="U18" i="15"/>
  <c r="AA99" i="15"/>
  <c r="AD81" i="15"/>
  <c r="N73" i="15"/>
  <c r="N86" i="15"/>
  <c r="N10" i="15"/>
  <c r="N22" i="15"/>
  <c r="N54" i="15"/>
  <c r="N72" i="15"/>
  <c r="Y81" i="15"/>
  <c r="N94" i="15"/>
  <c r="N88" i="15"/>
  <c r="N6" i="15"/>
  <c r="N30" i="15"/>
  <c r="N62" i="15"/>
  <c r="N78" i="15"/>
  <c r="W55" i="15"/>
  <c r="O89" i="15"/>
  <c r="Q89" i="15"/>
  <c r="AA84" i="15"/>
  <c r="Y73" i="15"/>
  <c r="W74" i="15"/>
  <c r="AA74" i="15"/>
  <c r="N97" i="15"/>
  <c r="Z57" i="15"/>
  <c r="AA57" i="15" s="1"/>
  <c r="V57" i="15"/>
  <c r="W57" i="15" s="1"/>
  <c r="R57" i="15"/>
  <c r="S57" i="15" s="1"/>
  <c r="AE57" i="15"/>
  <c r="AF57" i="15" s="1"/>
  <c r="AG57" i="15" s="1"/>
  <c r="N96" i="15"/>
  <c r="N38" i="15"/>
  <c r="S55" i="15"/>
  <c r="S67" i="15"/>
  <c r="Q81" i="15"/>
  <c r="O9" i="15"/>
  <c r="AE9" i="15" s="1"/>
  <c r="N14" i="15"/>
  <c r="S79" i="15"/>
  <c r="O73" i="15"/>
  <c r="U73" i="15"/>
  <c r="AD73" i="15"/>
  <c r="O81" i="15"/>
  <c r="U81" i="15"/>
  <c r="N17" i="15"/>
  <c r="X17" i="15"/>
  <c r="T17" i="15"/>
  <c r="AC17" i="15"/>
  <c r="P17" i="15"/>
  <c r="O17" i="15"/>
  <c r="V17" i="15" s="1"/>
  <c r="N46" i="15"/>
  <c r="N100" i="15"/>
  <c r="AE8" i="15"/>
  <c r="Z8" i="15"/>
  <c r="R8" i="15"/>
  <c r="V41" i="15"/>
  <c r="Z41" i="15"/>
  <c r="AD43" i="15"/>
  <c r="V8" i="15"/>
  <c r="AD25" i="15"/>
  <c r="U25" i="15"/>
  <c r="Y25" i="15"/>
  <c r="AC28" i="15"/>
  <c r="AF28" i="15" s="1"/>
  <c r="AG28" i="15" s="1"/>
  <c r="P23" i="15"/>
  <c r="Z19" i="15"/>
  <c r="T36" i="15"/>
  <c r="X14" i="15"/>
  <c r="T14" i="15"/>
  <c r="AC14" i="15"/>
  <c r="P14" i="15"/>
  <c r="Q43" i="15"/>
  <c r="P29" i="15"/>
  <c r="V52" i="15"/>
  <c r="R52" i="15"/>
  <c r="AE52" i="15"/>
  <c r="AF52" i="15" s="1"/>
  <c r="AG52" i="15" s="1"/>
  <c r="AC22" i="15"/>
  <c r="X22" i="15"/>
  <c r="AD31" i="15"/>
  <c r="Y31" i="15"/>
  <c r="U31" i="15"/>
  <c r="P15" i="15"/>
  <c r="X15" i="15"/>
  <c r="T15" i="15"/>
  <c r="X36" i="15"/>
  <c r="P28" i="15"/>
  <c r="U10" i="15"/>
  <c r="V7" i="15"/>
  <c r="P53" i="15"/>
  <c r="AC53" i="15"/>
  <c r="T37" i="15"/>
  <c r="Y10" i="15"/>
  <c r="AE51" i="15"/>
  <c r="AF51" i="15" s="1"/>
  <c r="AG51" i="15" s="1"/>
  <c r="AC23" i="15"/>
  <c r="T23" i="15"/>
  <c r="X45" i="15"/>
  <c r="U43" i="15"/>
  <c r="R39" i="15"/>
  <c r="R41" i="15"/>
  <c r="Y51" i="15"/>
  <c r="U51" i="15"/>
  <c r="P45" i="15"/>
  <c r="X37" i="15"/>
  <c r="AE41" i="15"/>
  <c r="AF41" i="15" s="1"/>
  <c r="AG41" i="15" s="1"/>
  <c r="X46" i="15"/>
  <c r="T46" i="15"/>
  <c r="AC6" i="15"/>
  <c r="X6" i="15"/>
  <c r="T6" i="15"/>
  <c r="P6" i="15"/>
  <c r="AC12" i="15"/>
  <c r="T12" i="15"/>
  <c r="P12" i="15"/>
  <c r="X12" i="15"/>
  <c r="AE19" i="15"/>
  <c r="AC36" i="15"/>
  <c r="T28" i="15"/>
  <c r="AD10" i="15"/>
  <c r="AF10" i="15" s="1"/>
  <c r="AG10" i="15" s="1"/>
  <c r="Z51" i="15"/>
  <c r="V51" i="15"/>
  <c r="R49" i="15"/>
  <c r="AE49" i="15"/>
  <c r="AF49" i="15" s="1"/>
  <c r="AG49" i="15" s="1"/>
  <c r="AC45" i="15"/>
  <c r="AE36" i="15"/>
  <c r="Z27" i="15"/>
  <c r="R27" i="15"/>
  <c r="AE27" i="15"/>
  <c r="AF27" i="15" s="1"/>
  <c r="AG27" i="15" s="1"/>
  <c r="Z52" i="15"/>
  <c r="AC8" i="15"/>
  <c r="P8" i="15"/>
  <c r="X8" i="15"/>
  <c r="T8" i="15"/>
  <c r="Z49" i="15"/>
  <c r="X28" i="15"/>
  <c r="Z44" i="15"/>
  <c r="V26" i="15"/>
  <c r="AE26" i="15"/>
  <c r="AF26" i="15" s="1"/>
  <c r="AG26" i="15" s="1"/>
  <c r="R26" i="15"/>
  <c r="Z26" i="15"/>
  <c r="AE15" i="15"/>
  <c r="AF15" i="15" s="1"/>
  <c r="AG15" i="15" s="1"/>
  <c r="R15" i="15"/>
  <c r="Z15" i="15"/>
  <c r="V15" i="15"/>
  <c r="Z36" i="15"/>
  <c r="AE23" i="15"/>
  <c r="Z42" i="15"/>
  <c r="V42" i="15"/>
  <c r="AE42" i="15"/>
  <c r="R42" i="15"/>
  <c r="Z39" i="15"/>
  <c r="V39" i="15"/>
  <c r="R11" i="15"/>
  <c r="Z11" i="15"/>
  <c r="AE11" i="15"/>
  <c r="V28" i="15"/>
  <c r="AE28" i="15"/>
  <c r="Z28" i="15"/>
  <c r="R28" i="15"/>
  <c r="W71" i="15"/>
  <c r="V10" i="15"/>
  <c r="AE10" i="15"/>
  <c r="R10" i="15"/>
  <c r="Z10" i="15"/>
  <c r="R23" i="15"/>
  <c r="Z5" i="15"/>
  <c r="V5" i="15"/>
  <c r="R5" i="15"/>
  <c r="AE5" i="15"/>
  <c r="Q64" i="15"/>
  <c r="Y64" i="15"/>
  <c r="U64" i="15"/>
  <c r="AD64" i="15"/>
  <c r="AC21" i="15"/>
  <c r="P21" i="15"/>
  <c r="X21" i="15"/>
  <c r="T21" i="15"/>
  <c r="U30" i="15"/>
  <c r="AD30" i="15"/>
  <c r="Q30" i="15"/>
  <c r="Y30" i="15"/>
  <c r="Z66" i="15"/>
  <c r="AA66" i="15" s="1"/>
  <c r="V66" i="15"/>
  <c r="W66" i="15" s="1"/>
  <c r="AE66" i="15"/>
  <c r="AF66" i="15" s="1"/>
  <c r="AG66" i="15" s="1"/>
  <c r="R66" i="15"/>
  <c r="S66" i="15" s="1"/>
  <c r="U77" i="15"/>
  <c r="AD77" i="15"/>
  <c r="Q77" i="15"/>
  <c r="Y77" i="15"/>
  <c r="V34" i="15"/>
  <c r="AE34" i="15"/>
  <c r="AF34" i="15" s="1"/>
  <c r="AG34" i="15" s="1"/>
  <c r="R34" i="15"/>
  <c r="Z34" i="15"/>
  <c r="U6" i="15"/>
  <c r="AD6" i="15"/>
  <c r="Y6" i="15"/>
  <c r="Q6" i="15"/>
  <c r="U92" i="15"/>
  <c r="AD92" i="15"/>
  <c r="Y92" i="15"/>
  <c r="Q92" i="15"/>
  <c r="Y96" i="15"/>
  <c r="AA96" i="15" s="1"/>
  <c r="Q29" i="15"/>
  <c r="Y29" i="15"/>
  <c r="U29" i="15"/>
  <c r="AD29" i="15"/>
  <c r="Q72" i="15"/>
  <c r="Y72" i="15"/>
  <c r="U72" i="15"/>
  <c r="AD72" i="15"/>
  <c r="V16" i="15"/>
  <c r="AE16" i="15"/>
  <c r="AF16" i="15" s="1"/>
  <c r="AG16" i="15" s="1"/>
  <c r="R16" i="15"/>
  <c r="Z16" i="15"/>
  <c r="AD96" i="15"/>
  <c r="U101" i="15"/>
  <c r="U85" i="15"/>
  <c r="AD85" i="15"/>
  <c r="Q85" i="15"/>
  <c r="Y85" i="15"/>
  <c r="AD102" i="15"/>
  <c r="W91" i="15"/>
  <c r="U48" i="15"/>
  <c r="AD48" i="15"/>
  <c r="Q48" i="15"/>
  <c r="Y48" i="15"/>
  <c r="V98" i="15"/>
  <c r="W98" i="15" s="1"/>
  <c r="AE98" i="15"/>
  <c r="R98" i="15"/>
  <c r="Z98" i="15"/>
  <c r="U14" i="15"/>
  <c r="AD14" i="15"/>
  <c r="Q14" i="15"/>
  <c r="Y14" i="15"/>
  <c r="V24" i="15"/>
  <c r="AE24" i="15"/>
  <c r="R24" i="15"/>
  <c r="Z24" i="15"/>
  <c r="U100" i="15"/>
  <c r="AD100" i="15"/>
  <c r="Q100" i="15"/>
  <c r="Y100" i="15"/>
  <c r="U32" i="15"/>
  <c r="AD32" i="15"/>
  <c r="Q32" i="15"/>
  <c r="Y32" i="15"/>
  <c r="R101" i="15"/>
  <c r="Q86" i="15"/>
  <c r="Y86" i="15"/>
  <c r="U86" i="15"/>
  <c r="AD86" i="15"/>
  <c r="V101" i="15"/>
  <c r="AC13" i="15"/>
  <c r="P13" i="15"/>
  <c r="X13" i="15"/>
  <c r="T13" i="15"/>
  <c r="Q45" i="15"/>
  <c r="Y45" i="15"/>
  <c r="U45" i="15"/>
  <c r="AD45" i="15"/>
  <c r="U22" i="15"/>
  <c r="AD22" i="15"/>
  <c r="Q22" i="15"/>
  <c r="Y22" i="15"/>
  <c r="AD93" i="15"/>
  <c r="AE96" i="15"/>
  <c r="Q56" i="15"/>
  <c r="Y56" i="15"/>
  <c r="U56" i="15"/>
  <c r="AD56" i="15"/>
  <c r="Q93" i="15"/>
  <c r="Y102" i="15"/>
  <c r="AE102" i="15"/>
  <c r="Q70" i="15"/>
  <c r="Y70" i="15"/>
  <c r="U70" i="15"/>
  <c r="AD70" i="15"/>
  <c r="U61" i="15"/>
  <c r="AD61" i="15"/>
  <c r="Q61" i="15"/>
  <c r="Y61" i="15"/>
  <c r="Q78" i="15"/>
  <c r="Y78" i="15"/>
  <c r="U78" i="15"/>
  <c r="AD78" i="15"/>
  <c r="Q88" i="15"/>
  <c r="Y88" i="15"/>
  <c r="U88" i="15"/>
  <c r="AD88" i="15"/>
  <c r="S71" i="15"/>
  <c r="U96" i="15"/>
  <c r="W96" i="15" s="1"/>
  <c r="Y101" i="15"/>
  <c r="Q37" i="15"/>
  <c r="Y37" i="15"/>
  <c r="U37" i="15"/>
  <c r="AD37" i="15"/>
  <c r="U102" i="15"/>
  <c r="Z58" i="15"/>
  <c r="AA58" i="15" s="1"/>
  <c r="V58" i="15"/>
  <c r="W58" i="15" s="1"/>
  <c r="AE58" i="15"/>
  <c r="AF58" i="15" s="1"/>
  <c r="AG58" i="15" s="1"/>
  <c r="R58" i="15"/>
  <c r="S58" i="15" s="1"/>
  <c r="AC5" i="15"/>
  <c r="P5" i="15"/>
  <c r="X5" i="15"/>
  <c r="T5" i="15"/>
  <c r="U12" i="15"/>
  <c r="AD12" i="15"/>
  <c r="Q12" i="15"/>
  <c r="Y12" i="15"/>
  <c r="Q53" i="15"/>
  <c r="Y53" i="15"/>
  <c r="U53" i="15"/>
  <c r="AD53" i="15"/>
  <c r="Q62" i="15"/>
  <c r="Y62" i="15"/>
  <c r="U62" i="15"/>
  <c r="AD62" i="15"/>
  <c r="U38" i="15"/>
  <c r="AD38" i="15"/>
  <c r="Q38" i="15"/>
  <c r="Y38" i="15"/>
  <c r="U46" i="15"/>
  <c r="AD46" i="15"/>
  <c r="Q46" i="15"/>
  <c r="Y46" i="15"/>
  <c r="Z90" i="15"/>
  <c r="AA90" i="15" s="1"/>
  <c r="V90" i="15"/>
  <c r="W90" i="15" s="1"/>
  <c r="AE90" i="15"/>
  <c r="AF90" i="15" s="1"/>
  <c r="AG90" i="15" s="1"/>
  <c r="R90" i="15"/>
  <c r="S90" i="15" s="1"/>
  <c r="Z102" i="15"/>
  <c r="Z82" i="15"/>
  <c r="AA82" i="15" s="1"/>
  <c r="V82" i="15"/>
  <c r="W82" i="15" s="1"/>
  <c r="AE82" i="15"/>
  <c r="AF82" i="15" s="1"/>
  <c r="AG82" i="15" s="1"/>
  <c r="R82" i="15"/>
  <c r="S82" i="15" s="1"/>
  <c r="U40" i="15"/>
  <c r="AD40" i="15"/>
  <c r="Q40" i="15"/>
  <c r="Y40" i="15"/>
  <c r="U20" i="15"/>
  <c r="AD20" i="15"/>
  <c r="Q20" i="15"/>
  <c r="Y20" i="15"/>
  <c r="Q80" i="15"/>
  <c r="Y80" i="15"/>
  <c r="U80" i="15"/>
  <c r="AD80" i="15"/>
  <c r="U93" i="15"/>
  <c r="Y94" i="15"/>
  <c r="Q94" i="15"/>
  <c r="Z101" i="15"/>
  <c r="W83" i="15"/>
  <c r="AB83" i="15" s="1"/>
  <c r="Q102" i="15"/>
  <c r="S102" i="15" s="1"/>
  <c r="W67" i="15"/>
  <c r="U69" i="15"/>
  <c r="AD69" i="15"/>
  <c r="Q69" i="15"/>
  <c r="Y69" i="15"/>
  <c r="R7" i="15" l="1"/>
  <c r="AE7" i="15"/>
  <c r="V9" i="15"/>
  <c r="AH83" i="15"/>
  <c r="AF31" i="15"/>
  <c r="AG31" i="15" s="1"/>
  <c r="AF85" i="15"/>
  <c r="AG85" i="15" s="1"/>
  <c r="AF78" i="15"/>
  <c r="AG78" i="15" s="1"/>
  <c r="AF64" i="15"/>
  <c r="AG64" i="15" s="1"/>
  <c r="AF23" i="15"/>
  <c r="AG23" i="15" s="1"/>
  <c r="AF17" i="15"/>
  <c r="AG17" i="15" s="1"/>
  <c r="AF36" i="15"/>
  <c r="AG36" i="15" s="1"/>
  <c r="AF24" i="15"/>
  <c r="AG24" i="15" s="1"/>
  <c r="AA76" i="15"/>
  <c r="AB84" i="15"/>
  <c r="AH84" i="15" s="1"/>
  <c r="AA98" i="15"/>
  <c r="S98" i="15"/>
  <c r="AB87" i="15"/>
  <c r="AH87" i="15" s="1"/>
  <c r="AA91" i="15"/>
  <c r="S101" i="15"/>
  <c r="AB99" i="15"/>
  <c r="AH99" i="15" s="1"/>
  <c r="AB71" i="15"/>
  <c r="AH71" i="15" s="1"/>
  <c r="AE50" i="15"/>
  <c r="AF50" i="15" s="1"/>
  <c r="AG50" i="15" s="1"/>
  <c r="R76" i="15"/>
  <c r="S76" i="15" s="1"/>
  <c r="AB96" i="15"/>
  <c r="AH96" i="15" s="1"/>
  <c r="AB63" i="15"/>
  <c r="AH63" i="15" s="1"/>
  <c r="AB90" i="15"/>
  <c r="AH90" i="15" s="1"/>
  <c r="AB66" i="15"/>
  <c r="AH66" i="15" s="1"/>
  <c r="AB67" i="15"/>
  <c r="AH67" i="15" s="1"/>
  <c r="AE76" i="15"/>
  <c r="AF76" i="15" s="1"/>
  <c r="AG76" i="15" s="1"/>
  <c r="AB55" i="15"/>
  <c r="AH55" i="15" s="1"/>
  <c r="S91" i="15"/>
  <c r="AA97" i="15"/>
  <c r="AB97" i="15" s="1"/>
  <c r="AH97" i="15" s="1"/>
  <c r="AB68" i="15"/>
  <c r="AH68" i="15" s="1"/>
  <c r="AB82" i="15"/>
  <c r="AH82" i="15" s="1"/>
  <c r="Z9" i="15"/>
  <c r="AB59" i="15"/>
  <c r="AH59" i="15" s="1"/>
  <c r="AB95" i="15"/>
  <c r="AH95" i="15" s="1"/>
  <c r="AB74" i="15"/>
  <c r="AH74" i="15" s="1"/>
  <c r="AB58" i="15"/>
  <c r="AH58" i="15" s="1"/>
  <c r="AB98" i="15"/>
  <c r="AH98" i="15" s="1"/>
  <c r="R9" i="15"/>
  <c r="AB79" i="15"/>
  <c r="AH79" i="15" s="1"/>
  <c r="AB57" i="15"/>
  <c r="AH57" i="15" s="1"/>
  <c r="R18" i="15"/>
  <c r="R50" i="15"/>
  <c r="V50" i="15"/>
  <c r="AE18" i="15"/>
  <c r="AF18" i="15" s="1"/>
  <c r="AG18" i="15" s="1"/>
  <c r="R17" i="15"/>
  <c r="W102" i="15"/>
  <c r="Z18" i="15"/>
  <c r="AE17" i="15"/>
  <c r="Z17" i="15"/>
  <c r="AE65" i="15"/>
  <c r="AF65" i="15" s="1"/>
  <c r="AG65" i="15" s="1"/>
  <c r="Z65" i="15"/>
  <c r="V65" i="15"/>
  <c r="W65" i="15" s="1"/>
  <c r="R65" i="15"/>
  <c r="S65" i="15" s="1"/>
  <c r="R89" i="15"/>
  <c r="S89" i="15" s="1"/>
  <c r="AE89" i="15"/>
  <c r="AF89" i="15" s="1"/>
  <c r="AG89" i="15" s="1"/>
  <c r="Z89" i="15"/>
  <c r="AA89" i="15" s="1"/>
  <c r="V89" i="15"/>
  <c r="W89" i="15" s="1"/>
  <c r="W101" i="15"/>
  <c r="AE81" i="15"/>
  <c r="AF81" i="15" s="1"/>
  <c r="AG81" i="15" s="1"/>
  <c r="Z81" i="15"/>
  <c r="AA81" i="15" s="1"/>
  <c r="V81" i="15"/>
  <c r="W81" i="15" s="1"/>
  <c r="R81" i="15"/>
  <c r="S81" i="15" s="1"/>
  <c r="AE73" i="15"/>
  <c r="AF73" i="15" s="1"/>
  <c r="AG73" i="15" s="1"/>
  <c r="Z73" i="15"/>
  <c r="AA73" i="15" s="1"/>
  <c r="R73" i="15"/>
  <c r="S73" i="15" s="1"/>
  <c r="V73" i="15"/>
  <c r="W73" i="15" s="1"/>
  <c r="AA65" i="15"/>
  <c r="R36" i="15"/>
  <c r="Z23" i="15"/>
  <c r="V23" i="15"/>
  <c r="AE43" i="15"/>
  <c r="AF43" i="15" s="1"/>
  <c r="AG43" i="15" s="1"/>
  <c r="R43" i="15"/>
  <c r="V43" i="15"/>
  <c r="Z43" i="15"/>
  <c r="V36" i="15"/>
  <c r="R31" i="15"/>
  <c r="AE31" i="15"/>
  <c r="V31" i="15"/>
  <c r="Z31" i="15"/>
  <c r="R35" i="15"/>
  <c r="V35" i="15"/>
  <c r="AE35" i="15"/>
  <c r="AF35" i="15" s="1"/>
  <c r="AG35" i="15" s="1"/>
  <c r="Z35" i="15"/>
  <c r="V25" i="15"/>
  <c r="R25" i="15"/>
  <c r="AE25" i="15"/>
  <c r="AF25" i="15" s="1"/>
  <c r="AG25" i="15" s="1"/>
  <c r="Z25" i="15"/>
  <c r="V38" i="15"/>
  <c r="AE38" i="15"/>
  <c r="AF38" i="15" s="1"/>
  <c r="AG38" i="15" s="1"/>
  <c r="R38" i="15"/>
  <c r="Z38" i="15"/>
  <c r="Z78" i="15"/>
  <c r="AA78" i="15" s="1"/>
  <c r="V78" i="15"/>
  <c r="W78" i="15" s="1"/>
  <c r="R78" i="15"/>
  <c r="AE78" i="15"/>
  <c r="V22" i="15"/>
  <c r="AE22" i="15"/>
  <c r="AF22" i="15" s="1"/>
  <c r="AG22" i="15" s="1"/>
  <c r="R22" i="15"/>
  <c r="Z22" i="15"/>
  <c r="Z64" i="15"/>
  <c r="AA64" i="15" s="1"/>
  <c r="V64" i="15"/>
  <c r="W64" i="15" s="1"/>
  <c r="AE64" i="15"/>
  <c r="R64" i="15"/>
  <c r="S64" i="15" s="1"/>
  <c r="Z13" i="15"/>
  <c r="V13" i="15"/>
  <c r="AE13" i="15"/>
  <c r="AF13" i="15" s="1"/>
  <c r="AG13" i="15" s="1"/>
  <c r="R13" i="15"/>
  <c r="V40" i="15"/>
  <c r="AE40" i="15"/>
  <c r="AF40" i="15" s="1"/>
  <c r="AG40" i="15" s="1"/>
  <c r="R40" i="15"/>
  <c r="Z40" i="15"/>
  <c r="AA102" i="15"/>
  <c r="Z72" i="15"/>
  <c r="AA72" i="15" s="1"/>
  <c r="V72" i="15"/>
  <c r="W72" i="15" s="1"/>
  <c r="AE72" i="15"/>
  <c r="AF72" i="15" s="1"/>
  <c r="AG72" i="15" s="1"/>
  <c r="R72" i="15"/>
  <c r="S72" i="15" s="1"/>
  <c r="V6" i="15"/>
  <c r="AE6" i="15"/>
  <c r="R6" i="15"/>
  <c r="Z6" i="15"/>
  <c r="Z94" i="15"/>
  <c r="AA94" i="15" s="1"/>
  <c r="V94" i="15"/>
  <c r="W94" i="15" s="1"/>
  <c r="AE94" i="15"/>
  <c r="AF94" i="15" s="1"/>
  <c r="AG94" i="15" s="1"/>
  <c r="R94" i="15"/>
  <c r="S94" i="15" s="1"/>
  <c r="Z56" i="15"/>
  <c r="AA56" i="15" s="1"/>
  <c r="V56" i="15"/>
  <c r="W56" i="15" s="1"/>
  <c r="R56" i="15"/>
  <c r="S56" i="15" s="1"/>
  <c r="AE56" i="15"/>
  <c r="AF56" i="15" s="1"/>
  <c r="AG56" i="15" s="1"/>
  <c r="Z80" i="15"/>
  <c r="AA80" i="15" s="1"/>
  <c r="V80" i="15"/>
  <c r="W80" i="15" s="1"/>
  <c r="R80" i="15"/>
  <c r="S80" i="15" s="1"/>
  <c r="AE80" i="15"/>
  <c r="AF80" i="15" s="1"/>
  <c r="AG80" i="15" s="1"/>
  <c r="V20" i="15"/>
  <c r="AE20" i="15"/>
  <c r="AF20" i="15" s="1"/>
  <c r="AG20" i="15" s="1"/>
  <c r="R20" i="15"/>
  <c r="Z20" i="15"/>
  <c r="V46" i="15"/>
  <c r="AE46" i="15"/>
  <c r="AF46" i="15" s="1"/>
  <c r="AG46" i="15" s="1"/>
  <c r="R46" i="15"/>
  <c r="Z46" i="15"/>
  <c r="V12" i="15"/>
  <c r="AE12" i="15"/>
  <c r="AF12" i="15" s="1"/>
  <c r="AG12" i="15" s="1"/>
  <c r="R12" i="15"/>
  <c r="Z12" i="15"/>
  <c r="Z37" i="15"/>
  <c r="V37" i="15"/>
  <c r="AE37" i="15"/>
  <c r="AF37" i="15" s="1"/>
  <c r="AG37" i="15" s="1"/>
  <c r="R37" i="15"/>
  <c r="V14" i="15"/>
  <c r="AE14" i="15"/>
  <c r="AF14" i="15" s="1"/>
  <c r="AG14" i="15" s="1"/>
  <c r="R14" i="15"/>
  <c r="Z14" i="15"/>
  <c r="V92" i="15"/>
  <c r="W92" i="15" s="1"/>
  <c r="AE92" i="15"/>
  <c r="AF92" i="15" s="1"/>
  <c r="AG92" i="15" s="1"/>
  <c r="R92" i="15"/>
  <c r="S92" i="15" s="1"/>
  <c r="Z92" i="15"/>
  <c r="AA92" i="15" s="1"/>
  <c r="V69" i="15"/>
  <c r="W69" i="15" s="1"/>
  <c r="AE69" i="15"/>
  <c r="AF69" i="15" s="1"/>
  <c r="AG69" i="15" s="1"/>
  <c r="R69" i="15"/>
  <c r="S69" i="15" s="1"/>
  <c r="Z69" i="15"/>
  <c r="AA69" i="15" s="1"/>
  <c r="AA101" i="15"/>
  <c r="AB101" i="15" s="1"/>
  <c r="AH101" i="15" s="1"/>
  <c r="Z88" i="15"/>
  <c r="AA88" i="15" s="1"/>
  <c r="V88" i="15"/>
  <c r="W88" i="15" s="1"/>
  <c r="AE88" i="15"/>
  <c r="AF88" i="15" s="1"/>
  <c r="AG88" i="15" s="1"/>
  <c r="R88" i="15"/>
  <c r="S88" i="15" s="1"/>
  <c r="V93" i="15"/>
  <c r="W93" i="15" s="1"/>
  <c r="AE93" i="15"/>
  <c r="AF93" i="15" s="1"/>
  <c r="AG93" i="15" s="1"/>
  <c r="R93" i="15"/>
  <c r="S93" i="15" s="1"/>
  <c r="Z93" i="15"/>
  <c r="AA93" i="15" s="1"/>
  <c r="V48" i="15"/>
  <c r="AE48" i="15"/>
  <c r="AF48" i="15" s="1"/>
  <c r="AG48" i="15" s="1"/>
  <c r="R48" i="15"/>
  <c r="Z48" i="15"/>
  <c r="V85" i="15"/>
  <c r="W85" i="15" s="1"/>
  <c r="AE85" i="15"/>
  <c r="R85" i="15"/>
  <c r="S85" i="15" s="1"/>
  <c r="Z85" i="15"/>
  <c r="AA85" i="15" s="1"/>
  <c r="V77" i="15"/>
  <c r="W77" i="15" s="1"/>
  <c r="AE77" i="15"/>
  <c r="AF77" i="15" s="1"/>
  <c r="AG77" i="15" s="1"/>
  <c r="R77" i="15"/>
  <c r="S77" i="15" s="1"/>
  <c r="Z77" i="15"/>
  <c r="AA77" i="15" s="1"/>
  <c r="Z62" i="15"/>
  <c r="AA62" i="15" s="1"/>
  <c r="V62" i="15"/>
  <c r="W62" i="15" s="1"/>
  <c r="R62" i="15"/>
  <c r="S62" i="15" s="1"/>
  <c r="AE62" i="15"/>
  <c r="AF62" i="15" s="1"/>
  <c r="AG62" i="15" s="1"/>
  <c r="Z53" i="15"/>
  <c r="V53" i="15"/>
  <c r="AE53" i="15"/>
  <c r="AF53" i="15" s="1"/>
  <c r="AG53" i="15" s="1"/>
  <c r="R53" i="15"/>
  <c r="Z70" i="15"/>
  <c r="AA70" i="15" s="1"/>
  <c r="V70" i="15"/>
  <c r="W70" i="15" s="1"/>
  <c r="R70" i="15"/>
  <c r="S70" i="15" s="1"/>
  <c r="AE70" i="15"/>
  <c r="AF70" i="15" s="1"/>
  <c r="AG70" i="15" s="1"/>
  <c r="V32" i="15"/>
  <c r="AE32" i="15"/>
  <c r="AF32" i="15" s="1"/>
  <c r="AG32" i="15" s="1"/>
  <c r="R32" i="15"/>
  <c r="Z32" i="15"/>
  <c r="V61" i="15"/>
  <c r="W61" i="15" s="1"/>
  <c r="AE61" i="15"/>
  <c r="AF61" i="15" s="1"/>
  <c r="AG61" i="15" s="1"/>
  <c r="R61" i="15"/>
  <c r="S61" i="15" s="1"/>
  <c r="Z61" i="15"/>
  <c r="AA61" i="15" s="1"/>
  <c r="Z45" i="15"/>
  <c r="V45" i="15"/>
  <c r="R45" i="15"/>
  <c r="AE45" i="15"/>
  <c r="AF45" i="15" s="1"/>
  <c r="AG45" i="15" s="1"/>
  <c r="Z86" i="15"/>
  <c r="AA86" i="15" s="1"/>
  <c r="V86" i="15"/>
  <c r="W86" i="15" s="1"/>
  <c r="R86" i="15"/>
  <c r="S86" i="15" s="1"/>
  <c r="AE86" i="15"/>
  <c r="AF86" i="15" s="1"/>
  <c r="AG86" i="15" s="1"/>
  <c r="V30" i="15"/>
  <c r="AE30" i="15"/>
  <c r="AF30" i="15" s="1"/>
  <c r="AG30" i="15" s="1"/>
  <c r="R30" i="15"/>
  <c r="Z30" i="15"/>
  <c r="S78" i="15"/>
  <c r="Z21" i="15"/>
  <c r="V21" i="15"/>
  <c r="R21" i="15"/>
  <c r="AE21" i="15"/>
  <c r="AF21" i="15" s="1"/>
  <c r="AG21" i="15" s="1"/>
  <c r="V100" i="15"/>
  <c r="W100" i="15" s="1"/>
  <c r="AE100" i="15"/>
  <c r="R100" i="15"/>
  <c r="S100" i="15" s="1"/>
  <c r="Z100" i="15"/>
  <c r="AA100" i="15" s="1"/>
  <c r="Z29" i="15"/>
  <c r="V29" i="15"/>
  <c r="R29" i="15"/>
  <c r="AE29" i="15"/>
  <c r="AF29" i="15" s="1"/>
  <c r="AG29" i="15" s="1"/>
  <c r="AB102" i="15" l="1"/>
  <c r="AH102" i="15" s="1"/>
  <c r="AB73" i="15"/>
  <c r="AH73" i="15" s="1"/>
  <c r="AB91" i="15"/>
  <c r="AH91" i="15" s="1"/>
  <c r="AB76" i="15"/>
  <c r="AH76" i="15" s="1"/>
  <c r="AB70" i="15"/>
  <c r="AH70" i="15" s="1"/>
  <c r="AB62" i="15"/>
  <c r="AH62" i="15" s="1"/>
  <c r="AB85" i="15"/>
  <c r="AH85" i="15" s="1"/>
  <c r="AB93" i="15"/>
  <c r="AH93" i="15" s="1"/>
  <c r="AB69" i="15"/>
  <c r="AH69" i="15" s="1"/>
  <c r="AB56" i="15"/>
  <c r="AH56" i="15" s="1"/>
  <c r="AB64" i="15"/>
  <c r="AH64" i="15" s="1"/>
  <c r="AB81" i="15"/>
  <c r="AH81" i="15" s="1"/>
  <c r="AB89" i="15"/>
  <c r="AH89" i="15" s="1"/>
  <c r="AB88" i="15"/>
  <c r="AH88" i="15" s="1"/>
  <c r="AB65" i="15"/>
  <c r="AH65" i="15" s="1"/>
  <c r="AB77" i="15"/>
  <c r="AH77" i="15" s="1"/>
  <c r="AB94" i="15"/>
  <c r="AH94" i="15" s="1"/>
  <c r="AB72" i="15"/>
  <c r="AH72" i="15" s="1"/>
  <c r="AB100" i="15"/>
  <c r="AH100" i="15" s="1"/>
  <c r="AB78" i="15"/>
  <c r="AH78" i="15" s="1"/>
  <c r="AB86" i="15"/>
  <c r="AH86" i="15" s="1"/>
  <c r="AB92" i="15"/>
  <c r="AH92" i="15" s="1"/>
  <c r="AB80" i="15"/>
  <c r="AH80" i="15" s="1"/>
  <c r="AB61" i="15"/>
  <c r="AH61" i="15" s="1"/>
  <c r="M2" i="11" l="1"/>
  <c r="M6" i="8"/>
  <c r="L6" i="8"/>
  <c r="K6" i="8"/>
  <c r="M5" i="8"/>
  <c r="L5" i="8"/>
  <c r="K5" i="8"/>
  <c r="M4" i="8"/>
  <c r="L4" i="8"/>
  <c r="K4" i="8"/>
  <c r="V2" i="11"/>
  <c r="U2" i="11"/>
  <c r="A1" i="27"/>
  <c r="P2" i="11" s="1"/>
  <c r="W105" i="29" l="1"/>
  <c r="V105" i="29"/>
  <c r="B105" i="29"/>
  <c r="A105" i="29"/>
  <c r="V8" i="11" s="1"/>
  <c r="U104" i="29"/>
  <c r="J104" i="29"/>
  <c r="K104" i="29" s="1"/>
  <c r="I104" i="29"/>
  <c r="H104" i="29"/>
  <c r="E104" i="29"/>
  <c r="U103" i="29"/>
  <c r="J103" i="29"/>
  <c r="K103" i="29" s="1"/>
  <c r="I103" i="29"/>
  <c r="L103" i="29" s="1"/>
  <c r="H103" i="29"/>
  <c r="E103" i="29"/>
  <c r="U102" i="29"/>
  <c r="K102" i="29"/>
  <c r="J102" i="29"/>
  <c r="I102" i="29"/>
  <c r="H102" i="29"/>
  <c r="E102" i="29"/>
  <c r="U101" i="29"/>
  <c r="J101" i="29"/>
  <c r="K101" i="29" s="1"/>
  <c r="I101" i="29"/>
  <c r="H101" i="29"/>
  <c r="E101" i="29"/>
  <c r="U100" i="29"/>
  <c r="J100" i="29"/>
  <c r="K100" i="29" s="1"/>
  <c r="M100" i="29" s="1"/>
  <c r="I100" i="29"/>
  <c r="H100" i="29"/>
  <c r="E100" i="29"/>
  <c r="U99" i="29"/>
  <c r="J99" i="29"/>
  <c r="K99" i="29" s="1"/>
  <c r="I99" i="29"/>
  <c r="L99" i="29" s="1"/>
  <c r="H99" i="29"/>
  <c r="E99" i="29"/>
  <c r="U98" i="29"/>
  <c r="J98" i="29"/>
  <c r="K98" i="29" s="1"/>
  <c r="I98" i="29"/>
  <c r="H98" i="29"/>
  <c r="E98" i="29"/>
  <c r="U97" i="29"/>
  <c r="J97" i="29"/>
  <c r="K97" i="29" s="1"/>
  <c r="I97" i="29"/>
  <c r="H97" i="29"/>
  <c r="E97" i="29"/>
  <c r="U96" i="29"/>
  <c r="J96" i="29"/>
  <c r="K96" i="29" s="1"/>
  <c r="I96" i="29"/>
  <c r="H96" i="29"/>
  <c r="E96" i="29"/>
  <c r="U95" i="29"/>
  <c r="J95" i="29"/>
  <c r="K95" i="29" s="1"/>
  <c r="I95" i="29"/>
  <c r="L95" i="29" s="1"/>
  <c r="H95" i="29"/>
  <c r="E95" i="29"/>
  <c r="U94" i="29"/>
  <c r="J94" i="29"/>
  <c r="K94" i="29" s="1"/>
  <c r="I94" i="29"/>
  <c r="L94" i="29" s="1"/>
  <c r="H94" i="29"/>
  <c r="E94" i="29"/>
  <c r="U93" i="29"/>
  <c r="J93" i="29"/>
  <c r="K93" i="29" s="1"/>
  <c r="I93" i="29"/>
  <c r="L93" i="29" s="1"/>
  <c r="H93" i="29"/>
  <c r="E93" i="29"/>
  <c r="U92" i="29"/>
  <c r="J92" i="29"/>
  <c r="K92" i="29" s="1"/>
  <c r="M92" i="29" s="1"/>
  <c r="I92" i="29"/>
  <c r="H92" i="29"/>
  <c r="E92" i="29"/>
  <c r="U91" i="29"/>
  <c r="J91" i="29"/>
  <c r="K91" i="29" s="1"/>
  <c r="I91" i="29"/>
  <c r="L91" i="29" s="1"/>
  <c r="H91" i="29"/>
  <c r="E91" i="29"/>
  <c r="U90" i="29"/>
  <c r="J90" i="29"/>
  <c r="K90" i="29" s="1"/>
  <c r="I90" i="29"/>
  <c r="L90" i="29" s="1"/>
  <c r="H90" i="29"/>
  <c r="E90" i="29"/>
  <c r="U89" i="29"/>
  <c r="J89" i="29"/>
  <c r="K89" i="29" s="1"/>
  <c r="I89" i="29"/>
  <c r="L89" i="29" s="1"/>
  <c r="H89" i="29"/>
  <c r="E89" i="29"/>
  <c r="U88" i="29"/>
  <c r="J88" i="29"/>
  <c r="K88" i="29" s="1"/>
  <c r="M88" i="29" s="1"/>
  <c r="I88" i="29"/>
  <c r="H88" i="29"/>
  <c r="E88" i="29"/>
  <c r="U87" i="29"/>
  <c r="J87" i="29"/>
  <c r="K87" i="29" s="1"/>
  <c r="I87" i="29"/>
  <c r="L87" i="29" s="1"/>
  <c r="H87" i="29"/>
  <c r="E87" i="29"/>
  <c r="U86" i="29"/>
  <c r="J86" i="29"/>
  <c r="K86" i="29" s="1"/>
  <c r="I86" i="29"/>
  <c r="L86" i="29" s="1"/>
  <c r="H86" i="29"/>
  <c r="E86" i="29"/>
  <c r="U85" i="29"/>
  <c r="J85" i="29"/>
  <c r="K85" i="29" s="1"/>
  <c r="I85" i="29"/>
  <c r="H85" i="29"/>
  <c r="E85" i="29"/>
  <c r="U84" i="29"/>
  <c r="J84" i="29"/>
  <c r="K84" i="29" s="1"/>
  <c r="M84" i="29" s="1"/>
  <c r="I84" i="29"/>
  <c r="H84" i="29"/>
  <c r="E84" i="29"/>
  <c r="U83" i="29"/>
  <c r="J83" i="29"/>
  <c r="K83" i="29" s="1"/>
  <c r="I83" i="29"/>
  <c r="L83" i="29" s="1"/>
  <c r="H83" i="29"/>
  <c r="E83" i="29"/>
  <c r="U82" i="29"/>
  <c r="J82" i="29"/>
  <c r="K82" i="29" s="1"/>
  <c r="M82" i="29" s="1"/>
  <c r="I82" i="29"/>
  <c r="H82" i="29"/>
  <c r="E82" i="29"/>
  <c r="U81" i="29"/>
  <c r="K81" i="29"/>
  <c r="M81" i="29" s="1"/>
  <c r="J81" i="29"/>
  <c r="I81" i="29"/>
  <c r="H81" i="29"/>
  <c r="E81" i="29"/>
  <c r="U80" i="29"/>
  <c r="J80" i="29"/>
  <c r="K80" i="29" s="1"/>
  <c r="I80" i="29"/>
  <c r="H80" i="29"/>
  <c r="E80" i="29"/>
  <c r="U79" i="29"/>
  <c r="J79" i="29"/>
  <c r="K79" i="29" s="1"/>
  <c r="I79" i="29"/>
  <c r="L79" i="29" s="1"/>
  <c r="H79" i="29"/>
  <c r="E79" i="29"/>
  <c r="U78" i="29"/>
  <c r="J78" i="29"/>
  <c r="K78" i="29" s="1"/>
  <c r="M78" i="29" s="1"/>
  <c r="I78" i="29"/>
  <c r="H78" i="29"/>
  <c r="E78" i="29"/>
  <c r="U77" i="29"/>
  <c r="J77" i="29"/>
  <c r="K77" i="29" s="1"/>
  <c r="I77" i="29"/>
  <c r="L77" i="29" s="1"/>
  <c r="H77" i="29"/>
  <c r="E77" i="29"/>
  <c r="U76" i="29"/>
  <c r="J76" i="29"/>
  <c r="K76" i="29" s="1"/>
  <c r="I76" i="29"/>
  <c r="H76" i="29"/>
  <c r="E76" i="29"/>
  <c r="U75" i="29"/>
  <c r="J75" i="29"/>
  <c r="K75" i="29" s="1"/>
  <c r="I75" i="29"/>
  <c r="L75" i="29" s="1"/>
  <c r="H75" i="29"/>
  <c r="E75" i="29"/>
  <c r="U74" i="29"/>
  <c r="J74" i="29"/>
  <c r="K74" i="29" s="1"/>
  <c r="I74" i="29"/>
  <c r="H74" i="29"/>
  <c r="E74" i="29"/>
  <c r="U73" i="29"/>
  <c r="J73" i="29"/>
  <c r="K73" i="29" s="1"/>
  <c r="M73" i="29" s="1"/>
  <c r="I73" i="29"/>
  <c r="H73" i="29"/>
  <c r="E73" i="29"/>
  <c r="U72" i="29"/>
  <c r="J72" i="29"/>
  <c r="K72" i="29" s="1"/>
  <c r="M72" i="29" s="1"/>
  <c r="I72" i="29"/>
  <c r="H72" i="29"/>
  <c r="E72" i="29"/>
  <c r="U71" i="29"/>
  <c r="J71" i="29"/>
  <c r="K71" i="29" s="1"/>
  <c r="I71" i="29"/>
  <c r="H71" i="29"/>
  <c r="E71" i="29"/>
  <c r="U70" i="29"/>
  <c r="J70" i="29"/>
  <c r="K70" i="29" s="1"/>
  <c r="M70" i="29" s="1"/>
  <c r="I70" i="29"/>
  <c r="H70" i="29"/>
  <c r="E70" i="29"/>
  <c r="U69" i="29"/>
  <c r="K69" i="29"/>
  <c r="M69" i="29" s="1"/>
  <c r="J69" i="29"/>
  <c r="I69" i="29"/>
  <c r="H69" i="29"/>
  <c r="E69" i="29"/>
  <c r="U68" i="29"/>
  <c r="J68" i="29"/>
  <c r="K68" i="29" s="1"/>
  <c r="I68" i="29"/>
  <c r="H68" i="29"/>
  <c r="E68" i="29"/>
  <c r="U67" i="29"/>
  <c r="J67" i="29"/>
  <c r="K67" i="29" s="1"/>
  <c r="I67" i="29"/>
  <c r="L67" i="29" s="1"/>
  <c r="H67" i="29"/>
  <c r="E67" i="29"/>
  <c r="U66" i="29"/>
  <c r="J66" i="29"/>
  <c r="K66" i="29" s="1"/>
  <c r="I66" i="29"/>
  <c r="H66" i="29"/>
  <c r="E66" i="29"/>
  <c r="U65" i="29"/>
  <c r="J65" i="29"/>
  <c r="K65" i="29" s="1"/>
  <c r="M65" i="29" s="1"/>
  <c r="I65" i="29"/>
  <c r="H65" i="29"/>
  <c r="E65" i="29"/>
  <c r="U64" i="29"/>
  <c r="J64" i="29"/>
  <c r="K64" i="29" s="1"/>
  <c r="I64" i="29"/>
  <c r="L64" i="29" s="1"/>
  <c r="H64" i="29"/>
  <c r="E64" i="29"/>
  <c r="U63" i="29"/>
  <c r="J63" i="29"/>
  <c r="K63" i="29" s="1"/>
  <c r="I63" i="29"/>
  <c r="L63" i="29" s="1"/>
  <c r="H63" i="29"/>
  <c r="E63" i="29"/>
  <c r="U62" i="29"/>
  <c r="J62" i="29"/>
  <c r="K62" i="29" s="1"/>
  <c r="I62" i="29"/>
  <c r="H62" i="29"/>
  <c r="E62" i="29"/>
  <c r="U61" i="29"/>
  <c r="J61" i="29"/>
  <c r="K61" i="29" s="1"/>
  <c r="I61" i="29"/>
  <c r="L61" i="29" s="1"/>
  <c r="H61" i="29"/>
  <c r="E61" i="29"/>
  <c r="U60" i="29"/>
  <c r="J60" i="29"/>
  <c r="K60" i="29" s="1"/>
  <c r="I60" i="29"/>
  <c r="H60" i="29"/>
  <c r="E60" i="29"/>
  <c r="U59" i="29"/>
  <c r="J59" i="29"/>
  <c r="K59" i="29" s="1"/>
  <c r="I59" i="29"/>
  <c r="H59" i="29"/>
  <c r="E59" i="29"/>
  <c r="U58" i="29"/>
  <c r="K58" i="29"/>
  <c r="M58" i="29" s="1"/>
  <c r="J58" i="29"/>
  <c r="I58" i="29"/>
  <c r="H58" i="29"/>
  <c r="E58" i="29"/>
  <c r="U57" i="29"/>
  <c r="J57" i="29"/>
  <c r="K57" i="29" s="1"/>
  <c r="I57" i="29"/>
  <c r="H57" i="29"/>
  <c r="E57" i="29"/>
  <c r="U56" i="29"/>
  <c r="J56" i="29"/>
  <c r="K56" i="29" s="1"/>
  <c r="I56" i="29"/>
  <c r="L56" i="29" s="1"/>
  <c r="H56" i="29"/>
  <c r="E56" i="29"/>
  <c r="U55" i="29"/>
  <c r="J55" i="29"/>
  <c r="K55" i="29" s="1"/>
  <c r="M55" i="29" s="1"/>
  <c r="I55" i="29"/>
  <c r="H55" i="29"/>
  <c r="E55" i="29"/>
  <c r="U54" i="29"/>
  <c r="J54" i="29"/>
  <c r="K54" i="29" s="1"/>
  <c r="I54" i="29"/>
  <c r="H54" i="29"/>
  <c r="E54" i="29"/>
  <c r="U53" i="29"/>
  <c r="J53" i="29"/>
  <c r="K53" i="29" s="1"/>
  <c r="I53" i="29"/>
  <c r="L53" i="29" s="1"/>
  <c r="H53" i="29"/>
  <c r="E53" i="29"/>
  <c r="U52" i="29"/>
  <c r="J52" i="29"/>
  <c r="K52" i="29" s="1"/>
  <c r="I52" i="29"/>
  <c r="L52" i="29" s="1"/>
  <c r="H52" i="29"/>
  <c r="E52" i="29"/>
  <c r="U51" i="29"/>
  <c r="J51" i="29"/>
  <c r="K51" i="29" s="1"/>
  <c r="M51" i="29" s="1"/>
  <c r="I51" i="29"/>
  <c r="H51" i="29"/>
  <c r="E51" i="29"/>
  <c r="U50" i="29"/>
  <c r="J50" i="29"/>
  <c r="K50" i="29" s="1"/>
  <c r="I50" i="29"/>
  <c r="L50" i="29" s="1"/>
  <c r="H50" i="29"/>
  <c r="E50" i="29"/>
  <c r="U49" i="29"/>
  <c r="J49" i="29"/>
  <c r="K49" i="29" s="1"/>
  <c r="I49" i="29"/>
  <c r="H49" i="29"/>
  <c r="E49" i="29"/>
  <c r="U48" i="29"/>
  <c r="J48" i="29"/>
  <c r="K48" i="29" s="1"/>
  <c r="I48" i="29"/>
  <c r="L48" i="29" s="1"/>
  <c r="H48" i="29"/>
  <c r="E48" i="29"/>
  <c r="U47" i="29"/>
  <c r="J47" i="29"/>
  <c r="K47" i="29" s="1"/>
  <c r="I47" i="29"/>
  <c r="H47" i="29"/>
  <c r="E47" i="29"/>
  <c r="U46" i="29"/>
  <c r="J46" i="29"/>
  <c r="K46" i="29" s="1"/>
  <c r="M46" i="29" s="1"/>
  <c r="I46" i="29"/>
  <c r="H46" i="29"/>
  <c r="E46" i="29"/>
  <c r="U45" i="29"/>
  <c r="J45" i="29"/>
  <c r="K45" i="29" s="1"/>
  <c r="I45" i="29"/>
  <c r="H45" i="29"/>
  <c r="E45" i="29"/>
  <c r="U44" i="29"/>
  <c r="J44" i="29"/>
  <c r="K44" i="29" s="1"/>
  <c r="I44" i="29"/>
  <c r="H44" i="29"/>
  <c r="E44" i="29"/>
  <c r="U43" i="29"/>
  <c r="J43" i="29"/>
  <c r="K43" i="29" s="1"/>
  <c r="I43" i="29"/>
  <c r="H43" i="29"/>
  <c r="E43" i="29"/>
  <c r="U42" i="29"/>
  <c r="J42" i="29"/>
  <c r="K42" i="29" s="1"/>
  <c r="I42" i="29"/>
  <c r="L42" i="29" s="1"/>
  <c r="H42" i="29"/>
  <c r="E42" i="29"/>
  <c r="U41" i="29"/>
  <c r="J41" i="29"/>
  <c r="K41" i="29" s="1"/>
  <c r="I41" i="29"/>
  <c r="L41" i="29" s="1"/>
  <c r="H41" i="29"/>
  <c r="E41" i="29"/>
  <c r="U40" i="29"/>
  <c r="J40" i="29"/>
  <c r="K40" i="29" s="1"/>
  <c r="I40" i="29"/>
  <c r="H40" i="29"/>
  <c r="E40" i="29"/>
  <c r="U39" i="29"/>
  <c r="J39" i="29"/>
  <c r="K39" i="29" s="1"/>
  <c r="I39" i="29"/>
  <c r="H39" i="29"/>
  <c r="E39" i="29"/>
  <c r="U38" i="29"/>
  <c r="J38" i="29"/>
  <c r="K38" i="29" s="1"/>
  <c r="I38" i="29"/>
  <c r="H38" i="29"/>
  <c r="E38" i="29"/>
  <c r="U37" i="29"/>
  <c r="J37" i="29"/>
  <c r="K37" i="29" s="1"/>
  <c r="I37" i="29"/>
  <c r="H37" i="29"/>
  <c r="E37" i="29"/>
  <c r="U36" i="29"/>
  <c r="J36" i="29"/>
  <c r="K36" i="29" s="1"/>
  <c r="I36" i="29"/>
  <c r="L36" i="29" s="1"/>
  <c r="H36" i="29"/>
  <c r="E36" i="29"/>
  <c r="U35" i="29"/>
  <c r="J35" i="29"/>
  <c r="K35" i="29" s="1"/>
  <c r="M35" i="29" s="1"/>
  <c r="I35" i="29"/>
  <c r="H35" i="29"/>
  <c r="E35" i="29"/>
  <c r="U34" i="29"/>
  <c r="J34" i="29"/>
  <c r="K34" i="29" s="1"/>
  <c r="I34" i="29"/>
  <c r="L34" i="29" s="1"/>
  <c r="H34" i="29"/>
  <c r="E34" i="29"/>
  <c r="U33" i="29"/>
  <c r="J33" i="29"/>
  <c r="K33" i="29" s="1"/>
  <c r="I33" i="29"/>
  <c r="L33" i="29" s="1"/>
  <c r="H33" i="29"/>
  <c r="E33" i="29"/>
  <c r="U32" i="29"/>
  <c r="J32" i="29"/>
  <c r="K32" i="29" s="1"/>
  <c r="I32" i="29"/>
  <c r="H32" i="29"/>
  <c r="E32" i="29"/>
  <c r="U31" i="29"/>
  <c r="J31" i="29"/>
  <c r="K31" i="29" s="1"/>
  <c r="I31" i="29"/>
  <c r="H31" i="29"/>
  <c r="E31" i="29"/>
  <c r="U30" i="29"/>
  <c r="J30" i="29"/>
  <c r="K30" i="29" s="1"/>
  <c r="M30" i="29" s="1"/>
  <c r="I30" i="29"/>
  <c r="H30" i="29"/>
  <c r="E30" i="29"/>
  <c r="U29" i="29"/>
  <c r="J29" i="29"/>
  <c r="K29" i="29" s="1"/>
  <c r="I29" i="29"/>
  <c r="L29" i="29" s="1"/>
  <c r="H29" i="29"/>
  <c r="E29" i="29"/>
  <c r="U28" i="29"/>
  <c r="J28" i="29"/>
  <c r="K28" i="29" s="1"/>
  <c r="I28" i="29"/>
  <c r="L28" i="29" s="1"/>
  <c r="H28" i="29"/>
  <c r="E28" i="29"/>
  <c r="U27" i="29"/>
  <c r="J27" i="29"/>
  <c r="K27" i="29" s="1"/>
  <c r="I27" i="29"/>
  <c r="H27" i="29"/>
  <c r="E27" i="29"/>
  <c r="U26" i="29"/>
  <c r="J26" i="29"/>
  <c r="K26" i="29" s="1"/>
  <c r="I26" i="29"/>
  <c r="H26" i="29"/>
  <c r="E26" i="29"/>
  <c r="U25" i="29"/>
  <c r="J25" i="29"/>
  <c r="K25" i="29" s="1"/>
  <c r="I25" i="29"/>
  <c r="L25" i="29" s="1"/>
  <c r="H25" i="29"/>
  <c r="E25" i="29"/>
  <c r="U24" i="29"/>
  <c r="J24" i="29"/>
  <c r="K24" i="29" s="1"/>
  <c r="I24" i="29"/>
  <c r="L24" i="29" s="1"/>
  <c r="H24" i="29"/>
  <c r="E24" i="29"/>
  <c r="U23" i="29"/>
  <c r="J23" i="29"/>
  <c r="K23" i="29" s="1"/>
  <c r="M23" i="29" s="1"/>
  <c r="I23" i="29"/>
  <c r="H23" i="29"/>
  <c r="E23" i="29"/>
  <c r="U22" i="29"/>
  <c r="J22" i="29"/>
  <c r="K22" i="29" s="1"/>
  <c r="I22" i="29"/>
  <c r="H22" i="29"/>
  <c r="E22" i="29"/>
  <c r="U21" i="29"/>
  <c r="J21" i="29"/>
  <c r="K21" i="29" s="1"/>
  <c r="I21" i="29"/>
  <c r="L21" i="29" s="1"/>
  <c r="H21" i="29"/>
  <c r="E21" i="29"/>
  <c r="U20" i="29"/>
  <c r="J20" i="29"/>
  <c r="K20" i="29" s="1"/>
  <c r="I20" i="29"/>
  <c r="L20" i="29" s="1"/>
  <c r="H20" i="29"/>
  <c r="E20" i="29"/>
  <c r="U19" i="29"/>
  <c r="J19" i="29"/>
  <c r="K19" i="29" s="1"/>
  <c r="I19" i="29"/>
  <c r="H19" i="29"/>
  <c r="E19" i="29"/>
  <c r="U18" i="29"/>
  <c r="J18" i="29"/>
  <c r="K18" i="29" s="1"/>
  <c r="I18" i="29"/>
  <c r="H18" i="29"/>
  <c r="E18" i="29"/>
  <c r="U17" i="29"/>
  <c r="J17" i="29"/>
  <c r="K17" i="29" s="1"/>
  <c r="I17" i="29"/>
  <c r="H17" i="29"/>
  <c r="E17" i="29"/>
  <c r="U16" i="29"/>
  <c r="J16" i="29"/>
  <c r="K16" i="29" s="1"/>
  <c r="I16" i="29"/>
  <c r="H16" i="29"/>
  <c r="E16" i="29"/>
  <c r="U15" i="29"/>
  <c r="J15" i="29"/>
  <c r="K15" i="29" s="1"/>
  <c r="H15" i="29"/>
  <c r="E15" i="29"/>
  <c r="U14" i="29"/>
  <c r="J14" i="29"/>
  <c r="K14" i="29" s="1"/>
  <c r="H14" i="29"/>
  <c r="E14" i="29"/>
  <c r="U13" i="29"/>
  <c r="J13" i="29"/>
  <c r="K13" i="29" s="1"/>
  <c r="H13" i="29"/>
  <c r="E13" i="29"/>
  <c r="U12" i="29"/>
  <c r="J12" i="29"/>
  <c r="K12" i="29" s="1"/>
  <c r="H12" i="29"/>
  <c r="E12" i="29"/>
  <c r="U11" i="29"/>
  <c r="J11" i="29"/>
  <c r="K11" i="29" s="1"/>
  <c r="H11" i="29"/>
  <c r="E11" i="29"/>
  <c r="U10" i="29"/>
  <c r="J10" i="29"/>
  <c r="K10" i="29" s="1"/>
  <c r="H10" i="29"/>
  <c r="E10" i="29"/>
  <c r="U9" i="29"/>
  <c r="J9" i="29"/>
  <c r="K9" i="29" s="1"/>
  <c r="H9" i="29"/>
  <c r="E9" i="29"/>
  <c r="U8" i="29"/>
  <c r="J8" i="29"/>
  <c r="K8" i="29" s="1"/>
  <c r="H8" i="29"/>
  <c r="E8" i="29"/>
  <c r="U7" i="29"/>
  <c r="J7" i="29"/>
  <c r="K7" i="29" s="1"/>
  <c r="H7" i="29"/>
  <c r="E7" i="29"/>
  <c r="U6" i="29"/>
  <c r="J6" i="29"/>
  <c r="I6" i="29" s="1"/>
  <c r="H6" i="29"/>
  <c r="E6" i="29"/>
  <c r="U5" i="29"/>
  <c r="J5" i="29"/>
  <c r="K5" i="29" s="1"/>
  <c r="H5" i="29"/>
  <c r="E5" i="29"/>
  <c r="J4" i="29"/>
  <c r="I4" i="29" s="1"/>
  <c r="H4" i="29"/>
  <c r="E4" i="29"/>
  <c r="D4" i="29"/>
  <c r="C4" i="29"/>
  <c r="W55" i="28"/>
  <c r="V55" i="28"/>
  <c r="B55" i="28"/>
  <c r="A55" i="28"/>
  <c r="U8" i="11" s="1"/>
  <c r="J54" i="28"/>
  <c r="K54" i="28" s="1"/>
  <c r="I54" i="28"/>
  <c r="H54" i="28"/>
  <c r="E54" i="28"/>
  <c r="D54" i="28"/>
  <c r="C54" i="28"/>
  <c r="J53" i="28"/>
  <c r="K53" i="28" s="1"/>
  <c r="I53" i="28"/>
  <c r="H53" i="28"/>
  <c r="E53" i="28"/>
  <c r="D53" i="28"/>
  <c r="C53" i="28"/>
  <c r="J52" i="28"/>
  <c r="K52" i="28" s="1"/>
  <c r="I52" i="28"/>
  <c r="H52" i="28"/>
  <c r="E52" i="28"/>
  <c r="D52" i="28"/>
  <c r="C52" i="28"/>
  <c r="J51" i="28"/>
  <c r="K51" i="28" s="1"/>
  <c r="I51" i="28"/>
  <c r="H51" i="28"/>
  <c r="E51" i="28"/>
  <c r="D51" i="28"/>
  <c r="C51" i="28"/>
  <c r="J50" i="28"/>
  <c r="K50" i="28" s="1"/>
  <c r="I50" i="28"/>
  <c r="H50" i="28"/>
  <c r="E50" i="28"/>
  <c r="D50" i="28"/>
  <c r="C50" i="28"/>
  <c r="J49" i="28"/>
  <c r="K49" i="28" s="1"/>
  <c r="I49" i="28"/>
  <c r="H49" i="28"/>
  <c r="E49" i="28"/>
  <c r="D49" i="28"/>
  <c r="C49" i="28"/>
  <c r="K48" i="28"/>
  <c r="J48" i="28"/>
  <c r="I48" i="28"/>
  <c r="H48" i="28"/>
  <c r="E48" i="28"/>
  <c r="D48" i="28"/>
  <c r="C48" i="28"/>
  <c r="J47" i="28"/>
  <c r="K47" i="28" s="1"/>
  <c r="I47" i="28"/>
  <c r="H47" i="28"/>
  <c r="E47" i="28"/>
  <c r="D47" i="28"/>
  <c r="C47" i="28"/>
  <c r="J46" i="28"/>
  <c r="K46" i="28" s="1"/>
  <c r="I46" i="28"/>
  <c r="H46" i="28"/>
  <c r="E46" i="28"/>
  <c r="D46" i="28"/>
  <c r="C46" i="28"/>
  <c r="J45" i="28"/>
  <c r="K45" i="28" s="1"/>
  <c r="I45" i="28"/>
  <c r="H45" i="28"/>
  <c r="E45" i="28"/>
  <c r="D45" i="28"/>
  <c r="C45" i="28"/>
  <c r="J44" i="28"/>
  <c r="K44" i="28" s="1"/>
  <c r="I44" i="28"/>
  <c r="H44" i="28"/>
  <c r="E44" i="28"/>
  <c r="D44" i="28"/>
  <c r="C44" i="28"/>
  <c r="J43" i="28"/>
  <c r="K43" i="28" s="1"/>
  <c r="I43" i="28"/>
  <c r="H43" i="28"/>
  <c r="E43" i="28"/>
  <c r="D43" i="28"/>
  <c r="C43" i="28"/>
  <c r="J42" i="28"/>
  <c r="K42" i="28" s="1"/>
  <c r="I42" i="28"/>
  <c r="H42" i="28"/>
  <c r="E42" i="28"/>
  <c r="D42" i="28"/>
  <c r="C42" i="28"/>
  <c r="J41" i="28"/>
  <c r="K41" i="28" s="1"/>
  <c r="I41" i="28"/>
  <c r="H41" i="28"/>
  <c r="E41" i="28"/>
  <c r="D41" i="28"/>
  <c r="C41" i="28"/>
  <c r="J40" i="28"/>
  <c r="K40" i="28" s="1"/>
  <c r="I40" i="28"/>
  <c r="H40" i="28"/>
  <c r="E40" i="28"/>
  <c r="D40" i="28"/>
  <c r="C40" i="28"/>
  <c r="J39" i="28"/>
  <c r="K39" i="28" s="1"/>
  <c r="M39" i="28" s="1"/>
  <c r="I39" i="28"/>
  <c r="H39" i="28"/>
  <c r="E39" i="28"/>
  <c r="D39" i="28"/>
  <c r="C39" i="28"/>
  <c r="J38" i="28"/>
  <c r="K38" i="28" s="1"/>
  <c r="I38" i="28"/>
  <c r="H38" i="28"/>
  <c r="E38" i="28"/>
  <c r="D38" i="28"/>
  <c r="C38" i="28"/>
  <c r="J37" i="28"/>
  <c r="K37" i="28" s="1"/>
  <c r="I37" i="28"/>
  <c r="H37" i="28"/>
  <c r="E37" i="28"/>
  <c r="D37" i="28"/>
  <c r="C37" i="28"/>
  <c r="J36" i="28"/>
  <c r="K36" i="28" s="1"/>
  <c r="I36" i="28"/>
  <c r="H36" i="28"/>
  <c r="E36" i="28"/>
  <c r="D36" i="28"/>
  <c r="C36" i="28"/>
  <c r="J35" i="28"/>
  <c r="K35" i="28" s="1"/>
  <c r="I35" i="28"/>
  <c r="H35" i="28"/>
  <c r="E35" i="28"/>
  <c r="D35" i="28"/>
  <c r="C35" i="28"/>
  <c r="J34" i="28"/>
  <c r="K34" i="28" s="1"/>
  <c r="I34" i="28"/>
  <c r="H34" i="28"/>
  <c r="E34" i="28"/>
  <c r="D34" i="28"/>
  <c r="C34" i="28"/>
  <c r="J33" i="28"/>
  <c r="K33" i="28" s="1"/>
  <c r="I33" i="28"/>
  <c r="H33" i="28"/>
  <c r="E33" i="28"/>
  <c r="D33" i="28"/>
  <c r="C33" i="28"/>
  <c r="K32" i="28"/>
  <c r="J32" i="28"/>
  <c r="I32" i="28"/>
  <c r="H32" i="28"/>
  <c r="E32" i="28"/>
  <c r="D32" i="28"/>
  <c r="C32" i="28"/>
  <c r="J31" i="28"/>
  <c r="K31" i="28" s="1"/>
  <c r="I31" i="28"/>
  <c r="H31" i="28"/>
  <c r="E31" i="28"/>
  <c r="D31" i="28"/>
  <c r="C31" i="28"/>
  <c r="J30" i="28"/>
  <c r="K30" i="28" s="1"/>
  <c r="I30" i="28"/>
  <c r="H30" i="28"/>
  <c r="E30" i="28"/>
  <c r="D30" i="28"/>
  <c r="C30" i="28"/>
  <c r="J29" i="28"/>
  <c r="K29" i="28" s="1"/>
  <c r="I29" i="28"/>
  <c r="H29" i="28"/>
  <c r="E29" i="28"/>
  <c r="D29" i="28"/>
  <c r="C29" i="28"/>
  <c r="J28" i="28"/>
  <c r="K28" i="28" s="1"/>
  <c r="I28" i="28"/>
  <c r="L28" i="28" s="1"/>
  <c r="H28" i="28"/>
  <c r="E28" i="28"/>
  <c r="D28" i="28"/>
  <c r="C28" i="28"/>
  <c r="J27" i="28"/>
  <c r="K27" i="28" s="1"/>
  <c r="I27" i="28"/>
  <c r="H27" i="28"/>
  <c r="E27" i="28"/>
  <c r="D27" i="28"/>
  <c r="C27" i="28"/>
  <c r="J26" i="28"/>
  <c r="K26" i="28" s="1"/>
  <c r="I26" i="28"/>
  <c r="H26" i="28"/>
  <c r="E26" i="28"/>
  <c r="D26" i="28"/>
  <c r="C26" i="28"/>
  <c r="J25" i="28"/>
  <c r="K25" i="28" s="1"/>
  <c r="I25" i="28"/>
  <c r="H25" i="28"/>
  <c r="E25" i="28"/>
  <c r="D25" i="28"/>
  <c r="C25" i="28"/>
  <c r="J24" i="28"/>
  <c r="K24" i="28" s="1"/>
  <c r="I24" i="28"/>
  <c r="H24" i="28"/>
  <c r="E24" i="28"/>
  <c r="D24" i="28"/>
  <c r="C24" i="28"/>
  <c r="J23" i="28"/>
  <c r="K23" i="28" s="1"/>
  <c r="I23" i="28"/>
  <c r="H23" i="28"/>
  <c r="E23" i="28"/>
  <c r="D23" i="28"/>
  <c r="C23" i="28"/>
  <c r="J22" i="28"/>
  <c r="K22" i="28" s="1"/>
  <c r="I22" i="28"/>
  <c r="H22" i="28"/>
  <c r="E22" i="28"/>
  <c r="D22" i="28"/>
  <c r="C22" i="28"/>
  <c r="J21" i="28"/>
  <c r="K21" i="28" s="1"/>
  <c r="I21" i="28"/>
  <c r="H21" i="28"/>
  <c r="E21" i="28"/>
  <c r="D21" i="28"/>
  <c r="C21" i="28"/>
  <c r="J20" i="28"/>
  <c r="K20" i="28" s="1"/>
  <c r="I20" i="28"/>
  <c r="H20" i="28"/>
  <c r="E20" i="28"/>
  <c r="D20" i="28"/>
  <c r="C20" i="28"/>
  <c r="J19" i="28"/>
  <c r="I19" i="28"/>
  <c r="H19" i="28"/>
  <c r="E19" i="28"/>
  <c r="D19" i="28"/>
  <c r="C19" i="28"/>
  <c r="J18" i="28"/>
  <c r="I18" i="28"/>
  <c r="H18" i="28"/>
  <c r="E18" i="28"/>
  <c r="D18" i="28"/>
  <c r="C18" i="28"/>
  <c r="J17" i="28"/>
  <c r="I17" i="28"/>
  <c r="H17" i="28"/>
  <c r="E17" i="28"/>
  <c r="D17" i="28"/>
  <c r="C17" i="28"/>
  <c r="J16" i="28"/>
  <c r="I16" i="28"/>
  <c r="H16" i="28"/>
  <c r="E16" i="28"/>
  <c r="D16" i="28"/>
  <c r="C16" i="28"/>
  <c r="J15" i="28"/>
  <c r="I15" i="28"/>
  <c r="H15" i="28"/>
  <c r="E15" i="28"/>
  <c r="D15" i="28"/>
  <c r="C15" i="28"/>
  <c r="J14" i="28"/>
  <c r="I14" i="28"/>
  <c r="H14" i="28"/>
  <c r="E14" i="28"/>
  <c r="D14" i="28"/>
  <c r="C14" i="28"/>
  <c r="J13" i="28"/>
  <c r="I13" i="28"/>
  <c r="H13" i="28"/>
  <c r="E13" i="28"/>
  <c r="D13" i="28"/>
  <c r="C13" i="28"/>
  <c r="J12" i="28"/>
  <c r="I12" i="28"/>
  <c r="H12" i="28"/>
  <c r="E12" i="28"/>
  <c r="D12" i="28"/>
  <c r="C12" i="28"/>
  <c r="J11" i="28"/>
  <c r="I11" i="28"/>
  <c r="H11" i="28"/>
  <c r="E11" i="28"/>
  <c r="D11" i="28"/>
  <c r="C11" i="28"/>
  <c r="J10" i="28"/>
  <c r="I10" i="28"/>
  <c r="H10" i="28"/>
  <c r="E10" i="28"/>
  <c r="D10" i="28"/>
  <c r="C10" i="28"/>
  <c r="J9" i="28"/>
  <c r="I9" i="28"/>
  <c r="H9" i="28"/>
  <c r="E9" i="28"/>
  <c r="D9" i="28"/>
  <c r="C9" i="28"/>
  <c r="J8" i="28"/>
  <c r="I8" i="28"/>
  <c r="H8" i="28"/>
  <c r="E8" i="28"/>
  <c r="D8" i="28"/>
  <c r="C8" i="28"/>
  <c r="J7" i="28"/>
  <c r="I7" i="28" s="1"/>
  <c r="H7" i="28"/>
  <c r="E7" i="28"/>
  <c r="D7" i="28"/>
  <c r="C7" i="28"/>
  <c r="J6" i="28"/>
  <c r="K6" i="28" s="1"/>
  <c r="I6" i="28"/>
  <c r="H6" i="28"/>
  <c r="E6" i="28"/>
  <c r="D6" i="28"/>
  <c r="C6" i="28"/>
  <c r="T5" i="28"/>
  <c r="J5" i="28"/>
  <c r="K5" i="28" s="1"/>
  <c r="H5" i="28"/>
  <c r="E5" i="28"/>
  <c r="D5" i="28"/>
  <c r="C5" i="28"/>
  <c r="J4" i="28"/>
  <c r="I4" i="28" s="1"/>
  <c r="H4" i="28"/>
  <c r="E4" i="28"/>
  <c r="D4" i="28"/>
  <c r="C4" i="28"/>
  <c r="M45" i="29" l="1"/>
  <c r="M76" i="29"/>
  <c r="M98" i="29"/>
  <c r="M104" i="29"/>
  <c r="M59" i="29"/>
  <c r="M37" i="29"/>
  <c r="P37" i="29" s="1"/>
  <c r="Q37" i="29" s="1"/>
  <c r="R37" i="29" s="1"/>
  <c r="M26" i="29"/>
  <c r="L31" i="29"/>
  <c r="L39" i="29"/>
  <c r="L47" i="29"/>
  <c r="L66" i="29"/>
  <c r="M32" i="29"/>
  <c r="M44" i="29"/>
  <c r="M97" i="29"/>
  <c r="M40" i="29"/>
  <c r="M85" i="29"/>
  <c r="L22" i="29"/>
  <c r="L38" i="29"/>
  <c r="M49" i="29"/>
  <c r="L54" i="29"/>
  <c r="M57" i="29"/>
  <c r="M60" i="29"/>
  <c r="M68" i="29"/>
  <c r="M80" i="29"/>
  <c r="L102" i="29"/>
  <c r="L101" i="29"/>
  <c r="L19" i="29"/>
  <c r="L27" i="29"/>
  <c r="L43" i="29"/>
  <c r="L62" i="29"/>
  <c r="M71" i="29"/>
  <c r="L74" i="29"/>
  <c r="L96" i="29"/>
  <c r="M24" i="28"/>
  <c r="L36" i="28"/>
  <c r="M45" i="28"/>
  <c r="M46" i="28"/>
  <c r="M29" i="28"/>
  <c r="P29" i="28" s="1"/>
  <c r="M32" i="28"/>
  <c r="M23" i="28"/>
  <c r="M27" i="28"/>
  <c r="P27" i="28" s="1"/>
  <c r="L35" i="28"/>
  <c r="M40" i="28"/>
  <c r="P40" i="28" s="1"/>
  <c r="M48" i="28"/>
  <c r="M43" i="28"/>
  <c r="L18" i="29"/>
  <c r="L17" i="29"/>
  <c r="I9" i="29"/>
  <c r="M9" i="29" s="1"/>
  <c r="P9" i="29" s="1"/>
  <c r="I13" i="29"/>
  <c r="M13" i="29" s="1"/>
  <c r="P13" i="29" s="1"/>
  <c r="I15" i="29"/>
  <c r="N15" i="29" s="1"/>
  <c r="I10" i="29"/>
  <c r="N10" i="29" s="1"/>
  <c r="I5" i="29"/>
  <c r="N5" i="29" s="1"/>
  <c r="I7" i="29"/>
  <c r="M7" i="29" s="1"/>
  <c r="P7" i="29" s="1"/>
  <c r="K6" i="29"/>
  <c r="L6" i="29" s="1"/>
  <c r="L16" i="29"/>
  <c r="I12" i="29"/>
  <c r="L12" i="29" s="1"/>
  <c r="I14" i="29"/>
  <c r="L14" i="29" s="1"/>
  <c r="I11" i="29"/>
  <c r="L11" i="29" s="1"/>
  <c r="I8" i="29"/>
  <c r="L8" i="29" s="1"/>
  <c r="K16" i="28"/>
  <c r="M16" i="28" s="1"/>
  <c r="K11" i="28"/>
  <c r="O11" i="28" s="1"/>
  <c r="K15" i="28"/>
  <c r="M15" i="28" s="1"/>
  <c r="P15" i="28" s="1"/>
  <c r="K12" i="28"/>
  <c r="M12" i="28" s="1"/>
  <c r="P12" i="28" s="1"/>
  <c r="K19" i="28"/>
  <c r="M19" i="28" s="1"/>
  <c r="P19" i="28" s="1"/>
  <c r="K8" i="28"/>
  <c r="M8" i="28" s="1"/>
  <c r="K10" i="28"/>
  <c r="O10" i="28" s="1"/>
  <c r="K14" i="28"/>
  <c r="L14" i="28" s="1"/>
  <c r="K18" i="28"/>
  <c r="K9" i="28"/>
  <c r="O9" i="28" s="1"/>
  <c r="K13" i="28"/>
  <c r="M13" i="28" s="1"/>
  <c r="P13" i="28" s="1"/>
  <c r="K17" i="28"/>
  <c r="L17" i="28" s="1"/>
  <c r="K7" i="28"/>
  <c r="M7" i="28" s="1"/>
  <c r="P7" i="28" s="1"/>
  <c r="M6" i="28"/>
  <c r="P6" i="28" s="1"/>
  <c r="P44" i="29"/>
  <c r="I5" i="28"/>
  <c r="M5" i="28" s="1"/>
  <c r="P5" i="28" s="1"/>
  <c r="P84" i="29"/>
  <c r="P92" i="29"/>
  <c r="P60" i="29"/>
  <c r="P68" i="29"/>
  <c r="N18" i="29"/>
  <c r="O18" i="29"/>
  <c r="O47" i="29"/>
  <c r="N47" i="29"/>
  <c r="O12" i="29"/>
  <c r="N19" i="29"/>
  <c r="O19" i="29"/>
  <c r="N42" i="29"/>
  <c r="O42" i="29"/>
  <c r="N7" i="29"/>
  <c r="O7" i="29"/>
  <c r="N20" i="29"/>
  <c r="O20" i="29"/>
  <c r="M22" i="29"/>
  <c r="M25" i="29"/>
  <c r="N30" i="29"/>
  <c r="P30" i="29"/>
  <c r="O30" i="29"/>
  <c r="M33" i="29"/>
  <c r="L10" i="29"/>
  <c r="M20" i="29"/>
  <c r="P20" i="29" s="1"/>
  <c r="N29" i="29"/>
  <c r="O29" i="29"/>
  <c r="L30" i="29"/>
  <c r="M31" i="29"/>
  <c r="N39" i="29"/>
  <c r="O39" i="29"/>
  <c r="L40" i="29"/>
  <c r="M41" i="29"/>
  <c r="N49" i="29"/>
  <c r="O49" i="29"/>
  <c r="P49" i="29"/>
  <c r="N50" i="29"/>
  <c r="O50" i="29"/>
  <c r="L51" i="29"/>
  <c r="N52" i="29"/>
  <c r="O52" i="29"/>
  <c r="M62" i="29"/>
  <c r="N75" i="29"/>
  <c r="O75" i="29"/>
  <c r="L76" i="29"/>
  <c r="M77" i="29"/>
  <c r="L78" i="29"/>
  <c r="M89" i="29"/>
  <c r="N94" i="29"/>
  <c r="O94" i="29"/>
  <c r="M96" i="29"/>
  <c r="P100" i="29"/>
  <c r="M101" i="29"/>
  <c r="M102" i="29"/>
  <c r="O11" i="29"/>
  <c r="O37" i="29"/>
  <c r="N37" i="29"/>
  <c r="N38" i="29"/>
  <c r="O38" i="29"/>
  <c r="O48" i="29"/>
  <c r="N48" i="29"/>
  <c r="L49" i="29"/>
  <c r="N53" i="29"/>
  <c r="O53" i="29"/>
  <c r="O72" i="29"/>
  <c r="N72" i="29"/>
  <c r="P72" i="29"/>
  <c r="O73" i="29"/>
  <c r="N73" i="29"/>
  <c r="P73" i="29"/>
  <c r="N74" i="29"/>
  <c r="O74" i="29"/>
  <c r="P76" i="29"/>
  <c r="N79" i="29"/>
  <c r="O79" i="29"/>
  <c r="P81" i="29"/>
  <c r="N81" i="29"/>
  <c r="O81" i="29"/>
  <c r="O82" i="29"/>
  <c r="P82" i="29"/>
  <c r="N82" i="29"/>
  <c r="O83" i="29"/>
  <c r="N83" i="29"/>
  <c r="M93" i="29"/>
  <c r="M95" i="29"/>
  <c r="M99" i="29"/>
  <c r="N16" i="29"/>
  <c r="O16" i="29"/>
  <c r="N17" i="29"/>
  <c r="O17" i="29"/>
  <c r="N27" i="29"/>
  <c r="O27" i="29"/>
  <c r="M29" i="29"/>
  <c r="P29" i="29" s="1"/>
  <c r="N36" i="29"/>
  <c r="O36" i="29"/>
  <c r="L37" i="29"/>
  <c r="M39" i="29"/>
  <c r="P39" i="29" s="1"/>
  <c r="M47" i="29"/>
  <c r="P47" i="29" s="1"/>
  <c r="M50" i="29"/>
  <c r="P50" i="29" s="1"/>
  <c r="M52" i="29"/>
  <c r="P52" i="29" s="1"/>
  <c r="N54" i="29"/>
  <c r="O54" i="29"/>
  <c r="O58" i="29"/>
  <c r="N58" i="29"/>
  <c r="P58" i="29"/>
  <c r="O59" i="29"/>
  <c r="N59" i="29"/>
  <c r="P59" i="29"/>
  <c r="N69" i="29"/>
  <c r="O69" i="29"/>
  <c r="P69" i="29"/>
  <c r="P70" i="29"/>
  <c r="N70" i="29"/>
  <c r="O70" i="29"/>
  <c r="O71" i="29"/>
  <c r="P71" i="29"/>
  <c r="N71" i="29"/>
  <c r="L72" i="29"/>
  <c r="L73" i="29"/>
  <c r="M75" i="29"/>
  <c r="P75" i="29" s="1"/>
  <c r="N80" i="29"/>
  <c r="P80" i="29"/>
  <c r="O80" i="29"/>
  <c r="L81" i="29"/>
  <c r="L82" i="29"/>
  <c r="O84" i="29"/>
  <c r="N84" i="29"/>
  <c r="M94" i="29"/>
  <c r="P94" i="29" s="1"/>
  <c r="N28" i="29"/>
  <c r="O28" i="29"/>
  <c r="O23" i="29"/>
  <c r="P23" i="29"/>
  <c r="N23" i="29"/>
  <c r="N26" i="29"/>
  <c r="P26" i="29"/>
  <c r="O26" i="29"/>
  <c r="M28" i="29"/>
  <c r="P28" i="29" s="1"/>
  <c r="N35" i="29"/>
  <c r="O35" i="29"/>
  <c r="P35" i="29"/>
  <c r="M38" i="29"/>
  <c r="P38" i="29" s="1"/>
  <c r="O44" i="29"/>
  <c r="N44" i="29"/>
  <c r="P45" i="29"/>
  <c r="N45" i="29"/>
  <c r="O45" i="29"/>
  <c r="M48" i="29"/>
  <c r="P48" i="29" s="1"/>
  <c r="M53" i="29"/>
  <c r="P53" i="29" s="1"/>
  <c r="N55" i="29"/>
  <c r="P55" i="29"/>
  <c r="O55" i="29"/>
  <c r="O57" i="29"/>
  <c r="P57" i="29"/>
  <c r="N57" i="29"/>
  <c r="L58" i="29"/>
  <c r="L59" i="29"/>
  <c r="N60" i="29"/>
  <c r="O60" i="29"/>
  <c r="N65" i="29"/>
  <c r="P65" i="29"/>
  <c r="O65" i="29"/>
  <c r="O68" i="29"/>
  <c r="N68" i="29"/>
  <c r="L69" i="29"/>
  <c r="L70" i="29"/>
  <c r="L71" i="29"/>
  <c r="M74" i="29"/>
  <c r="P74" i="29" s="1"/>
  <c r="Q74" i="29" s="1"/>
  <c r="R74" i="29" s="1"/>
  <c r="M79" i="29"/>
  <c r="P79" i="29" s="1"/>
  <c r="Q79" i="29" s="1"/>
  <c r="R79" i="29" s="1"/>
  <c r="L80" i="29"/>
  <c r="M83" i="29"/>
  <c r="P83" i="29" s="1"/>
  <c r="L84" i="29"/>
  <c r="O85" i="29"/>
  <c r="P85" i="29"/>
  <c r="N85" i="29"/>
  <c r="O5" i="29"/>
  <c r="O14" i="29"/>
  <c r="M17" i="29"/>
  <c r="P17" i="29" s="1"/>
  <c r="O22" i="29"/>
  <c r="N22" i="29"/>
  <c r="P22" i="29"/>
  <c r="L23" i="29"/>
  <c r="N25" i="29"/>
  <c r="O25" i="29"/>
  <c r="P25" i="29"/>
  <c r="L26" i="29"/>
  <c r="M27" i="29"/>
  <c r="P27" i="29" s="1"/>
  <c r="O34" i="29"/>
  <c r="N34" i="29"/>
  <c r="L35" i="29"/>
  <c r="M36" i="29"/>
  <c r="P36" i="29" s="1"/>
  <c r="O43" i="29"/>
  <c r="N43" i="29"/>
  <c r="L44" i="29"/>
  <c r="L45" i="29"/>
  <c r="M54" i="29"/>
  <c r="P54" i="29" s="1"/>
  <c r="L55" i="29"/>
  <c r="P56" i="29"/>
  <c r="N56" i="29"/>
  <c r="O56" i="29"/>
  <c r="L57" i="29"/>
  <c r="L60" i="29"/>
  <c r="N64" i="29"/>
  <c r="O64" i="29"/>
  <c r="L65" i="29"/>
  <c r="N67" i="29"/>
  <c r="O67" i="29"/>
  <c r="L68" i="29"/>
  <c r="L85" i="29"/>
  <c r="N86" i="29"/>
  <c r="O86" i="29"/>
  <c r="N91" i="29"/>
  <c r="O91" i="29"/>
  <c r="O13" i="29"/>
  <c r="N21" i="29"/>
  <c r="O21" i="29"/>
  <c r="N33" i="29"/>
  <c r="O33" i="29"/>
  <c r="P33" i="29"/>
  <c r="N63" i="29"/>
  <c r="O63" i="29"/>
  <c r="P66" i="29"/>
  <c r="N66" i="29"/>
  <c r="O66" i="29"/>
  <c r="O87" i="29"/>
  <c r="N87" i="29"/>
  <c r="N90" i="29"/>
  <c r="O90" i="29"/>
  <c r="N92" i="29"/>
  <c r="O92" i="29"/>
  <c r="O97" i="29"/>
  <c r="N97" i="29"/>
  <c r="P97" i="29"/>
  <c r="O98" i="29"/>
  <c r="N98" i="29"/>
  <c r="P98" i="29"/>
  <c r="O101" i="29"/>
  <c r="P101" i="29"/>
  <c r="N101" i="29"/>
  <c r="N102" i="29"/>
  <c r="O102" i="29"/>
  <c r="P102" i="29"/>
  <c r="N103" i="29"/>
  <c r="O103" i="29"/>
  <c r="O15" i="29"/>
  <c r="L5" i="29"/>
  <c r="N24" i="29"/>
  <c r="O24" i="29"/>
  <c r="O46" i="29"/>
  <c r="P46" i="29"/>
  <c r="N46" i="29"/>
  <c r="N6" i="29"/>
  <c r="P31" i="29"/>
  <c r="N31" i="29"/>
  <c r="O31" i="29"/>
  <c r="L32" i="29"/>
  <c r="M34" i="29"/>
  <c r="P34" i="29" s="1"/>
  <c r="N41" i="29"/>
  <c r="O41" i="29"/>
  <c r="P41" i="29"/>
  <c r="M43" i="29"/>
  <c r="P43" i="29" s="1"/>
  <c r="L46" i="29"/>
  <c r="M56" i="29"/>
  <c r="O62" i="29"/>
  <c r="N62" i="29"/>
  <c r="P62" i="29"/>
  <c r="M64" i="29"/>
  <c r="P64" i="29" s="1"/>
  <c r="M67" i="29"/>
  <c r="P67" i="29" s="1"/>
  <c r="N77" i="29"/>
  <c r="O77" i="29"/>
  <c r="P77" i="29"/>
  <c r="M86" i="29"/>
  <c r="P86" i="29" s="1"/>
  <c r="N88" i="29"/>
  <c r="O88" i="29"/>
  <c r="P88" i="29"/>
  <c r="N89" i="29"/>
  <c r="O89" i="29"/>
  <c r="P89" i="29"/>
  <c r="M91" i="29"/>
  <c r="P91" i="29" s="1"/>
  <c r="L92" i="29"/>
  <c r="O96" i="29"/>
  <c r="P96" i="29"/>
  <c r="N96" i="29"/>
  <c r="L97" i="29"/>
  <c r="L98" i="29"/>
  <c r="N100" i="29"/>
  <c r="O100" i="29"/>
  <c r="N104" i="29"/>
  <c r="P104" i="29"/>
  <c r="O104" i="29"/>
  <c r="O9" i="29"/>
  <c r="M16" i="29"/>
  <c r="P16" i="29" s="1"/>
  <c r="O32" i="29"/>
  <c r="P32" i="29"/>
  <c r="N32" i="29"/>
  <c r="N61" i="29"/>
  <c r="O61" i="29"/>
  <c r="N4" i="29"/>
  <c r="O8" i="29"/>
  <c r="M18" i="29"/>
  <c r="P18" i="29" s="1"/>
  <c r="O10" i="29"/>
  <c r="M19" i="29"/>
  <c r="P19" i="29" s="1"/>
  <c r="M21" i="29"/>
  <c r="P21" i="29" s="1"/>
  <c r="M24" i="29"/>
  <c r="P24" i="29" s="1"/>
  <c r="N40" i="29"/>
  <c r="P40" i="29"/>
  <c r="O40" i="29"/>
  <c r="M42" i="29"/>
  <c r="P42" i="29" s="1"/>
  <c r="N51" i="29"/>
  <c r="P51" i="29"/>
  <c r="O51" i="29"/>
  <c r="M61" i="29"/>
  <c r="P61" i="29" s="1"/>
  <c r="M63" i="29"/>
  <c r="P63" i="29" s="1"/>
  <c r="M66" i="29"/>
  <c r="N76" i="29"/>
  <c r="O76" i="29"/>
  <c r="N78" i="29"/>
  <c r="O78" i="29"/>
  <c r="P78" i="29"/>
  <c r="M87" i="29"/>
  <c r="P87" i="29" s="1"/>
  <c r="L88" i="29"/>
  <c r="M90" i="29"/>
  <c r="P90" i="29" s="1"/>
  <c r="N93" i="29"/>
  <c r="P93" i="29"/>
  <c r="O93" i="29"/>
  <c r="P95" i="29"/>
  <c r="N95" i="29"/>
  <c r="O95" i="29"/>
  <c r="N99" i="29"/>
  <c r="O99" i="29"/>
  <c r="P99" i="29"/>
  <c r="L100" i="29"/>
  <c r="M103" i="29"/>
  <c r="P103" i="29" s="1"/>
  <c r="L104" i="29"/>
  <c r="K4" i="29"/>
  <c r="O4" i="29" s="1"/>
  <c r="N7" i="28"/>
  <c r="O7" i="28"/>
  <c r="T7" i="28"/>
  <c r="U7" i="28" s="1"/>
  <c r="T17" i="28"/>
  <c r="U17" i="28" s="1"/>
  <c r="T18" i="28"/>
  <c r="U18" i="28" s="1"/>
  <c r="N22" i="28"/>
  <c r="O22" i="28"/>
  <c r="N23" i="28"/>
  <c r="O23" i="28"/>
  <c r="P23" i="28"/>
  <c r="T26" i="28"/>
  <c r="U26" i="28" s="1"/>
  <c r="N29" i="28"/>
  <c r="O29" i="28"/>
  <c r="N30" i="28"/>
  <c r="O30" i="28"/>
  <c r="T35" i="28"/>
  <c r="U35" i="28" s="1"/>
  <c r="T36" i="28"/>
  <c r="U36" i="28" s="1"/>
  <c r="L37" i="28"/>
  <c r="T45" i="28"/>
  <c r="U45" i="28" s="1"/>
  <c r="T46" i="28"/>
  <c r="U46" i="28" s="1"/>
  <c r="L48" i="28"/>
  <c r="N9" i="28"/>
  <c r="T8" i="28"/>
  <c r="U8" i="28" s="1"/>
  <c r="M10" i="28"/>
  <c r="P10" i="28" s="1"/>
  <c r="M11" i="28"/>
  <c r="P11" i="28" s="1"/>
  <c r="N13" i="28"/>
  <c r="N14" i="28"/>
  <c r="O14" i="28"/>
  <c r="T19" i="28"/>
  <c r="U19" i="28" s="1"/>
  <c r="T20" i="28"/>
  <c r="U20" i="28" s="1"/>
  <c r="N24" i="28"/>
  <c r="O24" i="28"/>
  <c r="P24" i="28"/>
  <c r="N31" i="28"/>
  <c r="O31" i="28"/>
  <c r="T37" i="28"/>
  <c r="U37" i="28" s="1"/>
  <c r="T38" i="28"/>
  <c r="U38" i="28" s="1"/>
  <c r="N40" i="28"/>
  <c r="O40" i="28"/>
  <c r="T47" i="28"/>
  <c r="U47" i="28" s="1"/>
  <c r="T9" i="28"/>
  <c r="U9" i="28" s="1"/>
  <c r="T10" i="28"/>
  <c r="U10" i="28" s="1"/>
  <c r="T11" i="28"/>
  <c r="U11" i="28" s="1"/>
  <c r="N15" i="28"/>
  <c r="O15" i="28"/>
  <c r="M21" i="28"/>
  <c r="L24" i="28"/>
  <c r="T27" i="28"/>
  <c r="U27" i="28" s="1"/>
  <c r="T28" i="28"/>
  <c r="U28" i="28" s="1"/>
  <c r="N32" i="28"/>
  <c r="O32" i="28"/>
  <c r="P32" i="28"/>
  <c r="L40" i="28"/>
  <c r="N49" i="28"/>
  <c r="O49" i="28"/>
  <c r="N50" i="28"/>
  <c r="O50" i="28"/>
  <c r="N51" i="28"/>
  <c r="O51" i="28"/>
  <c r="O52" i="28"/>
  <c r="N52" i="28"/>
  <c r="N53" i="28"/>
  <c r="O53" i="28"/>
  <c r="T15" i="28"/>
  <c r="U15" i="28" s="1"/>
  <c r="N12" i="28"/>
  <c r="T12" i="28"/>
  <c r="U12" i="28" s="1"/>
  <c r="T21" i="28"/>
  <c r="U21" i="28" s="1"/>
  <c r="T23" i="28"/>
  <c r="U23" i="28" s="1"/>
  <c r="T29" i="28"/>
  <c r="U29" i="28" s="1"/>
  <c r="T30" i="28"/>
  <c r="U30" i="28" s="1"/>
  <c r="M31" i="28"/>
  <c r="P31" i="28" s="1"/>
  <c r="L32" i="28"/>
  <c r="T39" i="28"/>
  <c r="U39" i="28" s="1"/>
  <c r="N41" i="28"/>
  <c r="O41" i="28"/>
  <c r="N42" i="28"/>
  <c r="O42" i="28"/>
  <c r="N43" i="28"/>
  <c r="O43" i="28"/>
  <c r="P43" i="28"/>
  <c r="N54" i="28"/>
  <c r="O54" i="28"/>
  <c r="N6" i="28"/>
  <c r="O6" i="28"/>
  <c r="T6" i="28"/>
  <c r="U6" i="28" s="1"/>
  <c r="N5" i="28"/>
  <c r="O5" i="28"/>
  <c r="N16" i="28"/>
  <c r="P16" i="28"/>
  <c r="T22" i="28"/>
  <c r="U22" i="28" s="1"/>
  <c r="N25" i="28"/>
  <c r="O25" i="28"/>
  <c r="N4" i="28"/>
  <c r="T13" i="28"/>
  <c r="U13" i="28" s="1"/>
  <c r="T14" i="28"/>
  <c r="U14" i="28" s="1"/>
  <c r="L25" i="28"/>
  <c r="T31" i="28"/>
  <c r="U31" i="28" s="1"/>
  <c r="N33" i="28"/>
  <c r="O33" i="28"/>
  <c r="N34" i="28"/>
  <c r="O34" i="28"/>
  <c r="O44" i="28"/>
  <c r="N44" i="28"/>
  <c r="T48" i="28"/>
  <c r="U48" i="28" s="1"/>
  <c r="M51" i="28"/>
  <c r="P51" i="28" s="1"/>
  <c r="L54" i="28"/>
  <c r="N17" i="28"/>
  <c r="N19" i="28"/>
  <c r="O19" i="28"/>
  <c r="N26" i="28"/>
  <c r="O26" i="28"/>
  <c r="N35" i="28"/>
  <c r="O35" i="28"/>
  <c r="O36" i="28"/>
  <c r="N36" i="28"/>
  <c r="N45" i="28"/>
  <c r="O45" i="28"/>
  <c r="P45" i="28"/>
  <c r="P46" i="28"/>
  <c r="N46" i="28"/>
  <c r="O46" i="28"/>
  <c r="T49" i="28"/>
  <c r="U49" i="28" s="1"/>
  <c r="T50" i="28"/>
  <c r="U50" i="28" s="1"/>
  <c r="T51" i="28"/>
  <c r="U51" i="28" s="1"/>
  <c r="T52" i="28"/>
  <c r="U52" i="28" s="1"/>
  <c r="T53" i="28"/>
  <c r="U53" i="28" s="1"/>
  <c r="N8" i="28"/>
  <c r="O8" i="28"/>
  <c r="P8" i="28"/>
  <c r="N18" i="28"/>
  <c r="O18" i="28"/>
  <c r="T24" i="28"/>
  <c r="U24" i="28" s="1"/>
  <c r="O20" i="28"/>
  <c r="P20" i="28"/>
  <c r="N20" i="28"/>
  <c r="N27" i="28"/>
  <c r="O27" i="28"/>
  <c r="T32" i="28"/>
  <c r="U32" i="28" s="1"/>
  <c r="N37" i="28"/>
  <c r="O37" i="28"/>
  <c r="P37" i="28"/>
  <c r="N38" i="28"/>
  <c r="O38" i="28"/>
  <c r="T40" i="28"/>
  <c r="U40" i="28" s="1"/>
  <c r="T41" i="28"/>
  <c r="U41" i="28" s="1"/>
  <c r="T42" i="28"/>
  <c r="U42" i="28" s="1"/>
  <c r="T43" i="28"/>
  <c r="U43" i="28" s="1"/>
  <c r="N47" i="28"/>
  <c r="O47" i="28"/>
  <c r="P47" i="28"/>
  <c r="N10" i="28"/>
  <c r="N11" i="28"/>
  <c r="T16" i="28"/>
  <c r="U16" i="28" s="1"/>
  <c r="L20" i="28"/>
  <c r="N21" i="28"/>
  <c r="O21" i="28"/>
  <c r="P21" i="28"/>
  <c r="T25" i="28"/>
  <c r="U25" i="28" s="1"/>
  <c r="L27" i="28"/>
  <c r="O28" i="28"/>
  <c r="N28" i="28"/>
  <c r="T33" i="28"/>
  <c r="U33" i="28" s="1"/>
  <c r="T34" i="28"/>
  <c r="U34" i="28" s="1"/>
  <c r="N39" i="28"/>
  <c r="O39" i="28"/>
  <c r="P39" i="28"/>
  <c r="T44" i="28"/>
  <c r="U44" i="28" s="1"/>
  <c r="N48" i="28"/>
  <c r="O48" i="28"/>
  <c r="P48" i="28"/>
  <c r="T54" i="28"/>
  <c r="U54" i="28" s="1"/>
  <c r="M49" i="28"/>
  <c r="P49" i="28" s="1"/>
  <c r="M53" i="28"/>
  <c r="P53" i="28" s="1"/>
  <c r="L53" i="28"/>
  <c r="M44" i="28"/>
  <c r="P44" i="28" s="1"/>
  <c r="L49" i="28"/>
  <c r="I55" i="28"/>
  <c r="L33" i="28"/>
  <c r="L43" i="28"/>
  <c r="X55" i="28"/>
  <c r="L11" i="28"/>
  <c r="L46" i="28"/>
  <c r="M52" i="28"/>
  <c r="P52" i="28" s="1"/>
  <c r="M54" i="28"/>
  <c r="P54" i="28" s="1"/>
  <c r="L5" i="28"/>
  <c r="L41" i="28"/>
  <c r="L47" i="28"/>
  <c r="L51" i="28"/>
  <c r="L6" i="28"/>
  <c r="M14" i="28"/>
  <c r="P14" i="28" s="1"/>
  <c r="M30" i="28"/>
  <c r="P30" i="28" s="1"/>
  <c r="M35" i="28"/>
  <c r="P35" i="28" s="1"/>
  <c r="X105" i="29"/>
  <c r="D105" i="29"/>
  <c r="J105" i="29" s="1"/>
  <c r="I105" i="29" s="1"/>
  <c r="E105" i="29"/>
  <c r="M105" i="29" s="1"/>
  <c r="S105" i="29"/>
  <c r="Q30" i="29"/>
  <c r="R30" i="29" s="1"/>
  <c r="H105" i="29"/>
  <c r="Q49" i="29"/>
  <c r="R49" i="29" s="1"/>
  <c r="C105" i="29"/>
  <c r="Q82" i="29"/>
  <c r="R82" i="29" s="1"/>
  <c r="Y105" i="29"/>
  <c r="V11" i="11" s="1"/>
  <c r="Q72" i="29"/>
  <c r="R72" i="29" s="1"/>
  <c r="M18" i="28"/>
  <c r="P18" i="28" s="1"/>
  <c r="L18" i="28"/>
  <c r="M26" i="28"/>
  <c r="P26" i="28" s="1"/>
  <c r="L26" i="28"/>
  <c r="M34" i="28"/>
  <c r="P34" i="28" s="1"/>
  <c r="L34" i="28"/>
  <c r="H55" i="28"/>
  <c r="M28" i="28"/>
  <c r="P28" i="28" s="1"/>
  <c r="L29" i="28"/>
  <c r="M38" i="28"/>
  <c r="P38" i="28" s="1"/>
  <c r="L38" i="28"/>
  <c r="L7" i="28"/>
  <c r="M22" i="28"/>
  <c r="P22" i="28" s="1"/>
  <c r="L22" i="28"/>
  <c r="L44" i="28"/>
  <c r="L45" i="28"/>
  <c r="L52" i="28"/>
  <c r="L50" i="28"/>
  <c r="M50" i="28"/>
  <c r="P50" i="28" s="1"/>
  <c r="Y55" i="28"/>
  <c r="U11" i="11" s="1"/>
  <c r="M20" i="28"/>
  <c r="L21" i="28"/>
  <c r="L30" i="28"/>
  <c r="M37" i="28"/>
  <c r="L13" i="28"/>
  <c r="M47" i="28"/>
  <c r="C55" i="28"/>
  <c r="M36" i="28"/>
  <c r="P36" i="28" s="1"/>
  <c r="L42" i="28"/>
  <c r="M42" i="28"/>
  <c r="P42" i="28" s="1"/>
  <c r="L39" i="28"/>
  <c r="M41" i="28"/>
  <c r="P41" i="28" s="1"/>
  <c r="J55" i="28"/>
  <c r="K4" i="28"/>
  <c r="L4" i="28" s="1"/>
  <c r="S55" i="28"/>
  <c r="U5" i="28"/>
  <c r="L15" i="28"/>
  <c r="L31" i="28"/>
  <c r="M33" i="28"/>
  <c r="P33" i="28" s="1"/>
  <c r="D55" i="28"/>
  <c r="U4" i="28"/>
  <c r="L9" i="28"/>
  <c r="L10" i="28"/>
  <c r="L23" i="28"/>
  <c r="M25" i="28"/>
  <c r="P25" i="28" s="1"/>
  <c r="N13" i="29" l="1"/>
  <c r="Q13" i="29" s="1"/>
  <c r="R13" i="29" s="1"/>
  <c r="L15" i="29"/>
  <c r="Q18" i="29"/>
  <c r="R18" i="29" s="1"/>
  <c r="M10" i="29"/>
  <c r="P10" i="29" s="1"/>
  <c r="Q10" i="29" s="1"/>
  <c r="R10" i="29" s="1"/>
  <c r="L13" i="29"/>
  <c r="L7" i="29"/>
  <c r="M5" i="29"/>
  <c r="P5" i="29" s="1"/>
  <c r="L9" i="29"/>
  <c r="M15" i="29"/>
  <c r="P15" i="29" s="1"/>
  <c r="Q15" i="29" s="1"/>
  <c r="R15" i="29" s="1"/>
  <c r="M8" i="29"/>
  <c r="P8" i="29" s="1"/>
  <c r="N9" i="29"/>
  <c r="Q9" i="29" s="1"/>
  <c r="R9" i="29" s="1"/>
  <c r="L16" i="28"/>
  <c r="O16" i="28"/>
  <c r="Q16" i="28" s="1"/>
  <c r="R16" i="28" s="1"/>
  <c r="L12" i="28"/>
  <c r="L19" i="28"/>
  <c r="N11" i="29"/>
  <c r="M6" i="29"/>
  <c r="P6" i="29" s="1"/>
  <c r="Q7" i="29"/>
  <c r="R7" i="29" s="1"/>
  <c r="O6" i="29"/>
  <c r="N14" i="29"/>
  <c r="Q16" i="29"/>
  <c r="R16" i="29" s="1"/>
  <c r="M11" i="29"/>
  <c r="P11" i="29" s="1"/>
  <c r="M12" i="29"/>
  <c r="P12" i="29" s="1"/>
  <c r="N8" i="29"/>
  <c r="N12" i="29"/>
  <c r="M14" i="29"/>
  <c r="P14" i="29" s="1"/>
  <c r="O12" i="28"/>
  <c r="Q12" i="28" s="1"/>
  <c r="R12" i="28" s="1"/>
  <c r="M9" i="28"/>
  <c r="P9" i="28" s="1"/>
  <c r="Q9" i="28" s="1"/>
  <c r="R9" i="28" s="1"/>
  <c r="M17" i="28"/>
  <c r="P17" i="28" s="1"/>
  <c r="O17" i="28"/>
  <c r="O13" i="28"/>
  <c r="Q13" i="28" s="1"/>
  <c r="R13" i="28" s="1"/>
  <c r="L8" i="28"/>
  <c r="Q58" i="29"/>
  <c r="R58" i="29" s="1"/>
  <c r="Q26" i="29"/>
  <c r="R26" i="29" s="1"/>
  <c r="Q51" i="29"/>
  <c r="R51" i="29" s="1"/>
  <c r="Q77" i="29"/>
  <c r="R77" i="29" s="1"/>
  <c r="Q103" i="29"/>
  <c r="R103" i="29" s="1"/>
  <c r="Q102" i="29"/>
  <c r="R102" i="29" s="1"/>
  <c r="Q19" i="28"/>
  <c r="R19" i="28" s="1"/>
  <c r="Q24" i="28"/>
  <c r="R24" i="28" s="1"/>
  <c r="Q54" i="28"/>
  <c r="R54" i="28" s="1"/>
  <c r="Q35" i="29"/>
  <c r="R35" i="29" s="1"/>
  <c r="Q39" i="29"/>
  <c r="R39" i="29" s="1"/>
  <c r="Q63" i="29"/>
  <c r="R63" i="29" s="1"/>
  <c r="Q32" i="29"/>
  <c r="R32" i="29" s="1"/>
  <c r="Q27" i="29"/>
  <c r="R27" i="29" s="1"/>
  <c r="Q69" i="29"/>
  <c r="R69" i="29" s="1"/>
  <c r="Q53" i="29"/>
  <c r="R53" i="29" s="1"/>
  <c r="Q41" i="29"/>
  <c r="R41" i="29" s="1"/>
  <c r="Q40" i="29"/>
  <c r="R40" i="29" s="1"/>
  <c r="Q5" i="29"/>
  <c r="R5" i="29" s="1"/>
  <c r="Q49" i="28"/>
  <c r="R49" i="28" s="1"/>
  <c r="Q92" i="29"/>
  <c r="R92" i="29" s="1"/>
  <c r="Q95" i="29"/>
  <c r="R95" i="29" s="1"/>
  <c r="Q43" i="29"/>
  <c r="R43" i="29" s="1"/>
  <c r="Q27" i="28"/>
  <c r="R27" i="28" s="1"/>
  <c r="Q91" i="29"/>
  <c r="R91" i="29" s="1"/>
  <c r="M4" i="29"/>
  <c r="P4" i="29" s="1"/>
  <c r="L4" i="29"/>
  <c r="O4" i="28"/>
  <c r="Q43" i="28"/>
  <c r="R43" i="28" s="1"/>
  <c r="Q14" i="28"/>
  <c r="R14" i="28" s="1"/>
  <c r="Q75" i="29"/>
  <c r="R75" i="29" s="1"/>
  <c r="Q71" i="29"/>
  <c r="R71" i="29" s="1"/>
  <c r="Q48" i="28"/>
  <c r="R48" i="28" s="1"/>
  <c r="Q39" i="28"/>
  <c r="R39" i="28" s="1"/>
  <c r="Q40" i="28"/>
  <c r="R40" i="28" s="1"/>
  <c r="Q73" i="29"/>
  <c r="R73" i="29" s="1"/>
  <c r="Q32" i="28"/>
  <c r="R32" i="28" s="1"/>
  <c r="Q52" i="29"/>
  <c r="R52" i="29" s="1"/>
  <c r="Q29" i="29"/>
  <c r="R29" i="29" s="1"/>
  <c r="Q38" i="29"/>
  <c r="R38" i="29" s="1"/>
  <c r="Q67" i="29"/>
  <c r="R67" i="29" s="1"/>
  <c r="Q100" i="29"/>
  <c r="R100" i="29" s="1"/>
  <c r="Q54" i="29"/>
  <c r="R54" i="29" s="1"/>
  <c r="Q81" i="29"/>
  <c r="R81" i="29" s="1"/>
  <c r="Q68" i="29"/>
  <c r="R68" i="29" s="1"/>
  <c r="Q44" i="29"/>
  <c r="R44" i="29" s="1"/>
  <c r="Q60" i="29"/>
  <c r="R60" i="29" s="1"/>
  <c r="Q101" i="29"/>
  <c r="R101" i="29" s="1"/>
  <c r="Q59" i="29"/>
  <c r="R59" i="29" s="1"/>
  <c r="Q96" i="29"/>
  <c r="R96" i="29" s="1"/>
  <c r="Q33" i="29"/>
  <c r="R33" i="29" s="1"/>
  <c r="Q22" i="29"/>
  <c r="R22" i="29" s="1"/>
  <c r="Q19" i="29"/>
  <c r="R19" i="29" s="1"/>
  <c r="Q94" i="29"/>
  <c r="R94" i="29" s="1"/>
  <c r="Q90" i="29"/>
  <c r="R90" i="29" s="1"/>
  <c r="Q57" i="29"/>
  <c r="R57" i="29" s="1"/>
  <c r="Q85" i="29"/>
  <c r="R85" i="29" s="1"/>
  <c r="Q50" i="29"/>
  <c r="R50" i="29" s="1"/>
  <c r="Q23" i="29"/>
  <c r="R23" i="29" s="1"/>
  <c r="K105" i="29"/>
  <c r="Q25" i="29"/>
  <c r="R25" i="29" s="1"/>
  <c r="Q34" i="28"/>
  <c r="R34" i="28" s="1"/>
  <c r="Q8" i="28"/>
  <c r="R8" i="28" s="1"/>
  <c r="Q11" i="28"/>
  <c r="R11" i="28" s="1"/>
  <c r="Q51" i="28"/>
  <c r="R51" i="28" s="1"/>
  <c r="Q50" i="28"/>
  <c r="R50" i="28" s="1"/>
  <c r="Q30" i="28"/>
  <c r="R30" i="28" s="1"/>
  <c r="Q35" i="28"/>
  <c r="R35" i="28" s="1"/>
  <c r="Q24" i="29"/>
  <c r="R24" i="29" s="1"/>
  <c r="Q20" i="29"/>
  <c r="R20" i="29" s="1"/>
  <c r="Q36" i="29"/>
  <c r="R36" i="29" s="1"/>
  <c r="Q104" i="29"/>
  <c r="R104" i="29" s="1"/>
  <c r="Q64" i="29"/>
  <c r="R64" i="29" s="1"/>
  <c r="Q93" i="29"/>
  <c r="R93" i="29" s="1"/>
  <c r="Q62" i="29"/>
  <c r="R62" i="29" s="1"/>
  <c r="T105" i="29"/>
  <c r="U4" i="29"/>
  <c r="U105" i="29" s="1"/>
  <c r="V10" i="11" s="1"/>
  <c r="Q78" i="29"/>
  <c r="R78" i="29" s="1"/>
  <c r="Q98" i="29"/>
  <c r="R98" i="29" s="1"/>
  <c r="Q97" i="29"/>
  <c r="R97" i="29" s="1"/>
  <c r="Q55" i="29"/>
  <c r="R55" i="29" s="1"/>
  <c r="Q34" i="29"/>
  <c r="R34" i="29" s="1"/>
  <c r="Q99" i="29"/>
  <c r="R99" i="29" s="1"/>
  <c r="Q66" i="29"/>
  <c r="R66" i="29" s="1"/>
  <c r="Q61" i="29"/>
  <c r="R61" i="29" s="1"/>
  <c r="Q65" i="29"/>
  <c r="R65" i="29" s="1"/>
  <c r="Q17" i="29"/>
  <c r="R17" i="29" s="1"/>
  <c r="Q48" i="29"/>
  <c r="R48" i="29" s="1"/>
  <c r="Q45" i="29"/>
  <c r="R45" i="29" s="1"/>
  <c r="Q42" i="29"/>
  <c r="R42" i="29" s="1"/>
  <c r="Q31" i="29"/>
  <c r="R31" i="29" s="1"/>
  <c r="Q76" i="29"/>
  <c r="R76" i="29" s="1"/>
  <c r="Q46" i="29"/>
  <c r="R46" i="29" s="1"/>
  <c r="Q89" i="29"/>
  <c r="R89" i="29" s="1"/>
  <c r="Q70" i="29"/>
  <c r="R70" i="29" s="1"/>
  <c r="Q88" i="29"/>
  <c r="R88" i="29" s="1"/>
  <c r="Q87" i="29"/>
  <c r="R87" i="29" s="1"/>
  <c r="Q56" i="29"/>
  <c r="R56" i="29" s="1"/>
  <c r="Q86" i="29"/>
  <c r="R86" i="29" s="1"/>
  <c r="Q83" i="29"/>
  <c r="R83" i="29" s="1"/>
  <c r="Q84" i="29"/>
  <c r="R84" i="29" s="1"/>
  <c r="Q80" i="29"/>
  <c r="R80" i="29" s="1"/>
  <c r="Q47" i="29"/>
  <c r="R47" i="29" s="1"/>
  <c r="Q28" i="29"/>
  <c r="R28" i="29" s="1"/>
  <c r="Q21" i="29"/>
  <c r="R21" i="29" s="1"/>
  <c r="Q33" i="28"/>
  <c r="R33" i="28" s="1"/>
  <c r="N55" i="28"/>
  <c r="Q22" i="28"/>
  <c r="R22" i="28" s="1"/>
  <c r="Q41" i="28"/>
  <c r="R41" i="28" s="1"/>
  <c r="Q23" i="28"/>
  <c r="R23" i="28" s="1"/>
  <c r="Q28" i="28"/>
  <c r="R28" i="28" s="1"/>
  <c r="Q20" i="28"/>
  <c r="R20" i="28" s="1"/>
  <c r="Q6" i="28"/>
  <c r="R6" i="28" s="1"/>
  <c r="Q15" i="28"/>
  <c r="R15" i="28" s="1"/>
  <c r="T55" i="28"/>
  <c r="Q10" i="28"/>
  <c r="R10" i="28" s="1"/>
  <c r="Q44" i="28"/>
  <c r="R44" i="28" s="1"/>
  <c r="Q7" i="28"/>
  <c r="R7" i="28" s="1"/>
  <c r="U55" i="28"/>
  <c r="U10" i="11" s="1"/>
  <c r="M4" i="28"/>
  <c r="P4" i="28" s="1"/>
  <c r="K55" i="28"/>
  <c r="Q46" i="28"/>
  <c r="R46" i="28" s="1"/>
  <c r="Q29" i="28"/>
  <c r="R29" i="28" s="1"/>
  <c r="Q18" i="28"/>
  <c r="R18" i="28" s="1"/>
  <c r="Q36" i="28"/>
  <c r="R36" i="28" s="1"/>
  <c r="Q21" i="28"/>
  <c r="R21" i="28" s="1"/>
  <c r="Q53" i="28"/>
  <c r="R53" i="28" s="1"/>
  <c r="Q45" i="28"/>
  <c r="R45" i="28" s="1"/>
  <c r="Q37" i="28"/>
  <c r="R37" i="28" s="1"/>
  <c r="Q31" i="28"/>
  <c r="R31" i="28" s="1"/>
  <c r="Q47" i="28"/>
  <c r="R47" i="28" s="1"/>
  <c r="Q38" i="28"/>
  <c r="R38" i="28" s="1"/>
  <c r="Q5" i="28"/>
  <c r="R5" i="28" s="1"/>
  <c r="Q52" i="28"/>
  <c r="R52" i="28" s="1"/>
  <c r="Q26" i="28"/>
  <c r="R26" i="28" s="1"/>
  <c r="Q42" i="28"/>
  <c r="R42" i="28" s="1"/>
  <c r="Q25" i="28"/>
  <c r="R25" i="28" s="1"/>
  <c r="Q11" i="29" l="1"/>
  <c r="R11" i="29" s="1"/>
  <c r="Q6" i="29"/>
  <c r="R6" i="29" s="1"/>
  <c r="O105" i="29"/>
  <c r="Q8" i="29"/>
  <c r="R8" i="29" s="1"/>
  <c r="Q17" i="28"/>
  <c r="R17" i="28" s="1"/>
  <c r="Q14" i="29"/>
  <c r="R14" i="29" s="1"/>
  <c r="Q12" i="29"/>
  <c r="R12" i="29" s="1"/>
  <c r="P105" i="29"/>
  <c r="N105" i="29"/>
  <c r="O55" i="28"/>
  <c r="Q4" i="29"/>
  <c r="M55" i="28"/>
  <c r="P55" i="28"/>
  <c r="Q105" i="29" l="1"/>
  <c r="R4" i="29"/>
  <c r="R105" i="29" s="1"/>
  <c r="V9" i="11" s="1"/>
  <c r="Q4" i="28"/>
  <c r="R4" i="28" l="1"/>
  <c r="R55" i="28" s="1"/>
  <c r="U9" i="11" s="1"/>
  <c r="Q55" i="28"/>
  <c r="D305" i="27" l="1"/>
  <c r="L305" i="27" s="1"/>
  <c r="A305" i="27"/>
  <c r="P3" i="11" s="1"/>
  <c r="P13" i="11" s="1"/>
  <c r="L304" i="27"/>
  <c r="M304" i="27" s="1"/>
  <c r="K304" i="27"/>
  <c r="J304" i="27"/>
  <c r="G304" i="27"/>
  <c r="F304" i="27"/>
  <c r="E304" i="27"/>
  <c r="L303" i="27"/>
  <c r="M303" i="27" s="1"/>
  <c r="K303" i="27"/>
  <c r="J303" i="27"/>
  <c r="G303" i="27"/>
  <c r="F303" i="27"/>
  <c r="E303" i="27"/>
  <c r="L302" i="27"/>
  <c r="M302" i="27" s="1"/>
  <c r="K302" i="27"/>
  <c r="J302" i="27"/>
  <c r="G302" i="27"/>
  <c r="F302" i="27"/>
  <c r="E302" i="27"/>
  <c r="M301" i="27"/>
  <c r="O301" i="27" s="1"/>
  <c r="L301" i="27"/>
  <c r="K301" i="27"/>
  <c r="J301" i="27"/>
  <c r="G301" i="27"/>
  <c r="F301" i="27"/>
  <c r="E301" i="27"/>
  <c r="L300" i="27"/>
  <c r="M300" i="27" s="1"/>
  <c r="K300" i="27"/>
  <c r="J300" i="27"/>
  <c r="G300" i="27"/>
  <c r="F300" i="27"/>
  <c r="E300" i="27"/>
  <c r="M299" i="27"/>
  <c r="L299" i="27"/>
  <c r="K299" i="27"/>
  <c r="J299" i="27"/>
  <c r="G299" i="27"/>
  <c r="F299" i="27"/>
  <c r="E299" i="27"/>
  <c r="M298" i="27"/>
  <c r="O298" i="27" s="1"/>
  <c r="L298" i="27"/>
  <c r="K298" i="27"/>
  <c r="J298" i="27"/>
  <c r="G298" i="27"/>
  <c r="F298" i="27"/>
  <c r="E298" i="27"/>
  <c r="L297" i="27"/>
  <c r="M297" i="27" s="1"/>
  <c r="K297" i="27"/>
  <c r="J297" i="27"/>
  <c r="G297" i="27"/>
  <c r="F297" i="27"/>
  <c r="E297" i="27"/>
  <c r="M296" i="27"/>
  <c r="L296" i="27"/>
  <c r="K296" i="27"/>
  <c r="J296" i="27"/>
  <c r="G296" i="27"/>
  <c r="F296" i="27"/>
  <c r="E296" i="27"/>
  <c r="M295" i="27"/>
  <c r="O295" i="27" s="1"/>
  <c r="L295" i="27"/>
  <c r="K295" i="27"/>
  <c r="J295" i="27"/>
  <c r="G295" i="27"/>
  <c r="F295" i="27"/>
  <c r="E295" i="27"/>
  <c r="L294" i="27"/>
  <c r="M294" i="27" s="1"/>
  <c r="K294" i="27"/>
  <c r="J294" i="27"/>
  <c r="G294" i="27"/>
  <c r="F294" i="27"/>
  <c r="E294" i="27"/>
  <c r="L293" i="27"/>
  <c r="M293" i="27" s="1"/>
  <c r="K293" i="27"/>
  <c r="J293" i="27"/>
  <c r="G293" i="27"/>
  <c r="F293" i="27"/>
  <c r="E293" i="27"/>
  <c r="L292" i="27"/>
  <c r="M292" i="27" s="1"/>
  <c r="K292" i="27"/>
  <c r="J292" i="27"/>
  <c r="G292" i="27"/>
  <c r="F292" i="27"/>
  <c r="E292" i="27"/>
  <c r="L291" i="27"/>
  <c r="M291" i="27" s="1"/>
  <c r="K291" i="27"/>
  <c r="J291" i="27"/>
  <c r="G291" i="27"/>
  <c r="F291" i="27"/>
  <c r="E291" i="27"/>
  <c r="L290" i="27"/>
  <c r="M290" i="27" s="1"/>
  <c r="K290" i="27"/>
  <c r="J290" i="27"/>
  <c r="G290" i="27"/>
  <c r="F290" i="27"/>
  <c r="E290" i="27"/>
  <c r="L289" i="27"/>
  <c r="M289" i="27" s="1"/>
  <c r="K289" i="27"/>
  <c r="J289" i="27"/>
  <c r="G289" i="27"/>
  <c r="F289" i="27"/>
  <c r="E289" i="27"/>
  <c r="L288" i="27"/>
  <c r="M288" i="27" s="1"/>
  <c r="K288" i="27"/>
  <c r="J288" i="27"/>
  <c r="G288" i="27"/>
  <c r="F288" i="27"/>
  <c r="E288" i="27"/>
  <c r="L287" i="27"/>
  <c r="M287" i="27" s="1"/>
  <c r="K287" i="27"/>
  <c r="J287" i="27"/>
  <c r="G287" i="27"/>
  <c r="F287" i="27"/>
  <c r="E287" i="27"/>
  <c r="O286" i="27"/>
  <c r="M286" i="27"/>
  <c r="L286" i="27"/>
  <c r="K286" i="27"/>
  <c r="J286" i="27"/>
  <c r="G286" i="27"/>
  <c r="F286" i="27"/>
  <c r="E286" i="27"/>
  <c r="L285" i="27"/>
  <c r="M285" i="27" s="1"/>
  <c r="K285" i="27"/>
  <c r="J285" i="27"/>
  <c r="G285" i="27"/>
  <c r="F285" i="27"/>
  <c r="E285" i="27"/>
  <c r="L284" i="27"/>
  <c r="M284" i="27" s="1"/>
  <c r="K284" i="27"/>
  <c r="J284" i="27"/>
  <c r="G284" i="27"/>
  <c r="F284" i="27"/>
  <c r="E284" i="27"/>
  <c r="L283" i="27"/>
  <c r="M283" i="27" s="1"/>
  <c r="K283" i="27"/>
  <c r="J283" i="27"/>
  <c r="G283" i="27"/>
  <c r="F283" i="27"/>
  <c r="E283" i="27"/>
  <c r="L282" i="27"/>
  <c r="M282" i="27" s="1"/>
  <c r="K282" i="27"/>
  <c r="J282" i="27"/>
  <c r="G282" i="27"/>
  <c r="F282" i="27"/>
  <c r="E282" i="27"/>
  <c r="L281" i="27"/>
  <c r="M281" i="27" s="1"/>
  <c r="O281" i="27" s="1"/>
  <c r="K281" i="27"/>
  <c r="J281" i="27"/>
  <c r="G281" i="27"/>
  <c r="F281" i="27"/>
  <c r="E281" i="27"/>
  <c r="L280" i="27"/>
  <c r="M280" i="27" s="1"/>
  <c r="K280" i="27"/>
  <c r="J280" i="27"/>
  <c r="G280" i="27"/>
  <c r="F280" i="27"/>
  <c r="E280" i="27"/>
  <c r="N279" i="27"/>
  <c r="L279" i="27"/>
  <c r="M279" i="27" s="1"/>
  <c r="K279" i="27"/>
  <c r="J279" i="27"/>
  <c r="G279" i="27"/>
  <c r="F279" i="27"/>
  <c r="E279" i="27"/>
  <c r="L278" i="27"/>
  <c r="M278" i="27" s="1"/>
  <c r="K278" i="27"/>
  <c r="J278" i="27"/>
  <c r="G278" i="27"/>
  <c r="F278" i="27"/>
  <c r="E278" i="27"/>
  <c r="L277" i="27"/>
  <c r="M277" i="27" s="1"/>
  <c r="K277" i="27"/>
  <c r="J277" i="27"/>
  <c r="G277" i="27"/>
  <c r="F277" i="27"/>
  <c r="E277" i="27"/>
  <c r="L276" i="27"/>
  <c r="M276" i="27" s="1"/>
  <c r="K276" i="27"/>
  <c r="J276" i="27"/>
  <c r="G276" i="27"/>
  <c r="F276" i="27"/>
  <c r="E276" i="27"/>
  <c r="L275" i="27"/>
  <c r="M275" i="27" s="1"/>
  <c r="K275" i="27"/>
  <c r="J275" i="27"/>
  <c r="G275" i="27"/>
  <c r="F275" i="27"/>
  <c r="E275" i="27"/>
  <c r="L274" i="27"/>
  <c r="M274" i="27" s="1"/>
  <c r="K274" i="27"/>
  <c r="J274" i="27"/>
  <c r="G274" i="27"/>
  <c r="F274" i="27"/>
  <c r="E274" i="27"/>
  <c r="L273" i="27"/>
  <c r="M273" i="27" s="1"/>
  <c r="K273" i="27"/>
  <c r="J273" i="27"/>
  <c r="G273" i="27"/>
  <c r="F273" i="27"/>
  <c r="E273" i="27"/>
  <c r="L272" i="27"/>
  <c r="M272" i="27" s="1"/>
  <c r="O272" i="27" s="1"/>
  <c r="K272" i="27"/>
  <c r="J272" i="27"/>
  <c r="G272" i="27"/>
  <c r="F272" i="27"/>
  <c r="E272" i="27"/>
  <c r="L271" i="27"/>
  <c r="M271" i="27" s="1"/>
  <c r="K271" i="27"/>
  <c r="J271" i="27"/>
  <c r="G271" i="27"/>
  <c r="F271" i="27"/>
  <c r="E271" i="27"/>
  <c r="M270" i="27"/>
  <c r="O270" i="27" s="1"/>
  <c r="L270" i="27"/>
  <c r="K270" i="27"/>
  <c r="J270" i="27"/>
  <c r="G270" i="27"/>
  <c r="F270" i="27"/>
  <c r="E270" i="27"/>
  <c r="M269" i="27"/>
  <c r="L269" i="27"/>
  <c r="K269" i="27"/>
  <c r="J269" i="27"/>
  <c r="G269" i="27"/>
  <c r="F269" i="27"/>
  <c r="E269" i="27"/>
  <c r="L268" i="27"/>
  <c r="M268" i="27" s="1"/>
  <c r="K268" i="27"/>
  <c r="J268" i="27"/>
  <c r="G268" i="27"/>
  <c r="F268" i="27"/>
  <c r="E268" i="27"/>
  <c r="N267" i="27"/>
  <c r="L267" i="27"/>
  <c r="M267" i="27" s="1"/>
  <c r="O267" i="27" s="1"/>
  <c r="K267" i="27"/>
  <c r="J267" i="27"/>
  <c r="G267" i="27"/>
  <c r="F267" i="27"/>
  <c r="E267" i="27"/>
  <c r="L266" i="27"/>
  <c r="M266" i="27" s="1"/>
  <c r="K266" i="27"/>
  <c r="J266" i="27"/>
  <c r="G266" i="27"/>
  <c r="F266" i="27"/>
  <c r="E266" i="27"/>
  <c r="L265" i="27"/>
  <c r="M265" i="27" s="1"/>
  <c r="O265" i="27" s="1"/>
  <c r="K265" i="27"/>
  <c r="J265" i="27"/>
  <c r="G265" i="27"/>
  <c r="F265" i="27"/>
  <c r="E265" i="27"/>
  <c r="L264" i="27"/>
  <c r="M264" i="27" s="1"/>
  <c r="K264" i="27"/>
  <c r="J264" i="27"/>
  <c r="G264" i="27"/>
  <c r="F264" i="27"/>
  <c r="E264" i="27"/>
  <c r="L263" i="27"/>
  <c r="M263" i="27" s="1"/>
  <c r="K263" i="27"/>
  <c r="J263" i="27"/>
  <c r="G263" i="27"/>
  <c r="F263" i="27"/>
  <c r="E263" i="27"/>
  <c r="L262" i="27"/>
  <c r="M262" i="27" s="1"/>
  <c r="O262" i="27" s="1"/>
  <c r="K262" i="27"/>
  <c r="J262" i="27"/>
  <c r="G262" i="27"/>
  <c r="F262" i="27"/>
  <c r="E262" i="27"/>
  <c r="L261" i="27"/>
  <c r="M261" i="27" s="1"/>
  <c r="K261" i="27"/>
  <c r="J261" i="27"/>
  <c r="G261" i="27"/>
  <c r="F261" i="27"/>
  <c r="E261" i="27"/>
  <c r="L260" i="27"/>
  <c r="M260" i="27" s="1"/>
  <c r="K260" i="27"/>
  <c r="J260" i="27"/>
  <c r="G260" i="27"/>
  <c r="F260" i="27"/>
  <c r="E260" i="27"/>
  <c r="L259" i="27"/>
  <c r="M259" i="27" s="1"/>
  <c r="K259" i="27"/>
  <c r="J259" i="27"/>
  <c r="G259" i="27"/>
  <c r="F259" i="27"/>
  <c r="E259" i="27"/>
  <c r="L258" i="27"/>
  <c r="M258" i="27" s="1"/>
  <c r="K258" i="27"/>
  <c r="J258" i="27"/>
  <c r="G258" i="27"/>
  <c r="F258" i="27"/>
  <c r="E258" i="27"/>
  <c r="M257" i="27"/>
  <c r="L257" i="27"/>
  <c r="K257" i="27"/>
  <c r="N257" i="27" s="1"/>
  <c r="J257" i="27"/>
  <c r="G257" i="27"/>
  <c r="F257" i="27"/>
  <c r="E257" i="27"/>
  <c r="M256" i="27"/>
  <c r="L256" i="27"/>
  <c r="K256" i="27"/>
  <c r="J256" i="27"/>
  <c r="G256" i="27"/>
  <c r="F256" i="27"/>
  <c r="E256" i="27"/>
  <c r="L255" i="27"/>
  <c r="M255" i="27" s="1"/>
  <c r="O255" i="27" s="1"/>
  <c r="K255" i="27"/>
  <c r="J255" i="27"/>
  <c r="G255" i="27"/>
  <c r="F255" i="27"/>
  <c r="E255" i="27"/>
  <c r="L254" i="27"/>
  <c r="M254" i="27" s="1"/>
  <c r="K254" i="27"/>
  <c r="J254" i="27"/>
  <c r="G254" i="27"/>
  <c r="F254" i="27"/>
  <c r="E254" i="27"/>
  <c r="M253" i="27"/>
  <c r="L253" i="27"/>
  <c r="K253" i="27"/>
  <c r="J253" i="27"/>
  <c r="G253" i="27"/>
  <c r="F253" i="27"/>
  <c r="E253" i="27"/>
  <c r="L252" i="27"/>
  <c r="M252" i="27" s="1"/>
  <c r="K252" i="27"/>
  <c r="J252" i="27"/>
  <c r="G252" i="27"/>
  <c r="F252" i="27"/>
  <c r="E252" i="27"/>
  <c r="L251" i="27"/>
  <c r="M251" i="27" s="1"/>
  <c r="K251" i="27"/>
  <c r="J251" i="27"/>
  <c r="G251" i="27"/>
  <c r="F251" i="27"/>
  <c r="E251" i="27"/>
  <c r="L250" i="27"/>
  <c r="M250" i="27" s="1"/>
  <c r="K250" i="27"/>
  <c r="J250" i="27"/>
  <c r="G250" i="27"/>
  <c r="F250" i="27"/>
  <c r="E250" i="27"/>
  <c r="L249" i="27"/>
  <c r="M249" i="27" s="1"/>
  <c r="K249" i="27"/>
  <c r="J249" i="27"/>
  <c r="G249" i="27"/>
  <c r="F249" i="27"/>
  <c r="E249" i="27"/>
  <c r="L248" i="27"/>
  <c r="M248" i="27" s="1"/>
  <c r="K248" i="27"/>
  <c r="J248" i="27"/>
  <c r="G248" i="27"/>
  <c r="F248" i="27"/>
  <c r="E248" i="27"/>
  <c r="L247" i="27"/>
  <c r="M247" i="27" s="1"/>
  <c r="K247" i="27"/>
  <c r="N247" i="27" s="1"/>
  <c r="J247" i="27"/>
  <c r="G247" i="27"/>
  <c r="F247" i="27"/>
  <c r="E247" i="27"/>
  <c r="M246" i="27"/>
  <c r="L246" i="27"/>
  <c r="K246" i="27"/>
  <c r="J246" i="27"/>
  <c r="G246" i="27"/>
  <c r="F246" i="27"/>
  <c r="E246" i="27"/>
  <c r="L245" i="27"/>
  <c r="M245" i="27" s="1"/>
  <c r="K245" i="27"/>
  <c r="J245" i="27"/>
  <c r="G245" i="27"/>
  <c r="F245" i="27"/>
  <c r="E245" i="27"/>
  <c r="M244" i="27"/>
  <c r="L244" i="27"/>
  <c r="K244" i="27"/>
  <c r="J244" i="27"/>
  <c r="G244" i="27"/>
  <c r="F244" i="27"/>
  <c r="E244" i="27"/>
  <c r="L243" i="27"/>
  <c r="M243" i="27" s="1"/>
  <c r="K243" i="27"/>
  <c r="J243" i="27"/>
  <c r="G243" i="27"/>
  <c r="F243" i="27"/>
  <c r="E243" i="27"/>
  <c r="L242" i="27"/>
  <c r="M242" i="27" s="1"/>
  <c r="K242" i="27"/>
  <c r="J242" i="27"/>
  <c r="G242" i="27"/>
  <c r="F242" i="27"/>
  <c r="E242" i="27"/>
  <c r="L241" i="27"/>
  <c r="M241" i="27" s="1"/>
  <c r="K241" i="27"/>
  <c r="J241" i="27"/>
  <c r="G241" i="27"/>
  <c r="F241" i="27"/>
  <c r="E241" i="27"/>
  <c r="L240" i="27"/>
  <c r="M240" i="27" s="1"/>
  <c r="K240" i="27"/>
  <c r="J240" i="27"/>
  <c r="G240" i="27"/>
  <c r="F240" i="27"/>
  <c r="E240" i="27"/>
  <c r="L239" i="27"/>
  <c r="M239" i="27" s="1"/>
  <c r="K239" i="27"/>
  <c r="J239" i="27"/>
  <c r="G239" i="27"/>
  <c r="F239" i="27"/>
  <c r="E239" i="27"/>
  <c r="L238" i="27"/>
  <c r="M238" i="27" s="1"/>
  <c r="K238" i="27"/>
  <c r="J238" i="27"/>
  <c r="G238" i="27"/>
  <c r="F238" i="27"/>
  <c r="E238" i="27"/>
  <c r="L237" i="27"/>
  <c r="M237" i="27" s="1"/>
  <c r="K237" i="27"/>
  <c r="J237" i="27"/>
  <c r="G237" i="27"/>
  <c r="F237" i="27"/>
  <c r="E237" i="27"/>
  <c r="L236" i="27"/>
  <c r="M236" i="27" s="1"/>
  <c r="O236" i="27" s="1"/>
  <c r="K236" i="27"/>
  <c r="J236" i="27"/>
  <c r="G236" i="27"/>
  <c r="F236" i="27"/>
  <c r="E236" i="27"/>
  <c r="L235" i="27"/>
  <c r="M235" i="27" s="1"/>
  <c r="K235" i="27"/>
  <c r="J235" i="27"/>
  <c r="G235" i="27"/>
  <c r="F235" i="27"/>
  <c r="E235" i="27"/>
  <c r="L234" i="27"/>
  <c r="M234" i="27" s="1"/>
  <c r="K234" i="27"/>
  <c r="J234" i="27"/>
  <c r="G234" i="27"/>
  <c r="F234" i="27"/>
  <c r="E234" i="27"/>
  <c r="L233" i="27"/>
  <c r="M233" i="27" s="1"/>
  <c r="K233" i="27"/>
  <c r="J233" i="27"/>
  <c r="G233" i="27"/>
  <c r="F233" i="27"/>
  <c r="E233" i="27"/>
  <c r="L232" i="27"/>
  <c r="M232" i="27" s="1"/>
  <c r="O232" i="27" s="1"/>
  <c r="K232" i="27"/>
  <c r="J232" i="27"/>
  <c r="G232" i="27"/>
  <c r="F232" i="27"/>
  <c r="E232" i="27"/>
  <c r="L231" i="27"/>
  <c r="M231" i="27" s="1"/>
  <c r="K231" i="27"/>
  <c r="J231" i="27"/>
  <c r="G231" i="27"/>
  <c r="F231" i="27"/>
  <c r="E231" i="27"/>
  <c r="L230" i="27"/>
  <c r="M230" i="27" s="1"/>
  <c r="K230" i="27"/>
  <c r="J230" i="27"/>
  <c r="G230" i="27"/>
  <c r="F230" i="27"/>
  <c r="E230" i="27"/>
  <c r="L229" i="27"/>
  <c r="M229" i="27" s="1"/>
  <c r="O229" i="27" s="1"/>
  <c r="K229" i="27"/>
  <c r="J229" i="27"/>
  <c r="G229" i="27"/>
  <c r="F229" i="27"/>
  <c r="E229" i="27"/>
  <c r="L228" i="27"/>
  <c r="M228" i="27" s="1"/>
  <c r="K228" i="27"/>
  <c r="J228" i="27"/>
  <c r="G228" i="27"/>
  <c r="F228" i="27"/>
  <c r="E228" i="27"/>
  <c r="L227" i="27"/>
  <c r="M227" i="27" s="1"/>
  <c r="K227" i="27"/>
  <c r="J227" i="27"/>
  <c r="G227" i="27"/>
  <c r="F227" i="27"/>
  <c r="E227" i="27"/>
  <c r="L226" i="27"/>
  <c r="M226" i="27" s="1"/>
  <c r="O226" i="27" s="1"/>
  <c r="K226" i="27"/>
  <c r="J226" i="27"/>
  <c r="G226" i="27"/>
  <c r="F226" i="27"/>
  <c r="E226" i="27"/>
  <c r="M225" i="27"/>
  <c r="L225" i="27"/>
  <c r="K225" i="27"/>
  <c r="J225" i="27"/>
  <c r="G225" i="27"/>
  <c r="F225" i="27"/>
  <c r="E225" i="27"/>
  <c r="L224" i="27"/>
  <c r="M224" i="27" s="1"/>
  <c r="K224" i="27"/>
  <c r="J224" i="27"/>
  <c r="G224" i="27"/>
  <c r="F224" i="27"/>
  <c r="E224" i="27"/>
  <c r="L223" i="27"/>
  <c r="M223" i="27" s="1"/>
  <c r="K223" i="27"/>
  <c r="J223" i="27"/>
  <c r="G223" i="27"/>
  <c r="F223" i="27"/>
  <c r="E223" i="27"/>
  <c r="L222" i="27"/>
  <c r="M222" i="27" s="1"/>
  <c r="K222" i="27"/>
  <c r="J222" i="27"/>
  <c r="G222" i="27"/>
  <c r="F222" i="27"/>
  <c r="E222" i="27"/>
  <c r="M221" i="27"/>
  <c r="L221" i="27"/>
  <c r="K221" i="27"/>
  <c r="J221" i="27"/>
  <c r="G221" i="27"/>
  <c r="F221" i="27"/>
  <c r="E221" i="27"/>
  <c r="L220" i="27"/>
  <c r="M220" i="27" s="1"/>
  <c r="K220" i="27"/>
  <c r="O220" i="27" s="1"/>
  <c r="J220" i="27"/>
  <c r="G220" i="27"/>
  <c r="F220" i="27"/>
  <c r="E220" i="27"/>
  <c r="L219" i="27"/>
  <c r="M219" i="27" s="1"/>
  <c r="K219" i="27"/>
  <c r="J219" i="27"/>
  <c r="G219" i="27"/>
  <c r="F219" i="27"/>
  <c r="E219" i="27"/>
  <c r="L218" i="27"/>
  <c r="M218" i="27" s="1"/>
  <c r="K218" i="27"/>
  <c r="J218" i="27"/>
  <c r="G218" i="27"/>
  <c r="F218" i="27"/>
  <c r="E218" i="27"/>
  <c r="L217" i="27"/>
  <c r="M217" i="27" s="1"/>
  <c r="O217" i="27" s="1"/>
  <c r="K217" i="27"/>
  <c r="J217" i="27"/>
  <c r="G217" i="27"/>
  <c r="F217" i="27"/>
  <c r="E217" i="27"/>
  <c r="L216" i="27"/>
  <c r="M216" i="27" s="1"/>
  <c r="N216" i="27" s="1"/>
  <c r="K216" i="27"/>
  <c r="J216" i="27"/>
  <c r="G216" i="27"/>
  <c r="F216" i="27"/>
  <c r="E216" i="27"/>
  <c r="L215" i="27"/>
  <c r="M215" i="27" s="1"/>
  <c r="K215" i="27"/>
  <c r="J215" i="27"/>
  <c r="G215" i="27"/>
  <c r="F215" i="27"/>
  <c r="E215" i="27"/>
  <c r="L214" i="27"/>
  <c r="M214" i="27" s="1"/>
  <c r="K214" i="27"/>
  <c r="J214" i="27"/>
  <c r="G214" i="27"/>
  <c r="F214" i="27"/>
  <c r="E214" i="27"/>
  <c r="L213" i="27"/>
  <c r="M213" i="27" s="1"/>
  <c r="K213" i="27"/>
  <c r="J213" i="27"/>
  <c r="G213" i="27"/>
  <c r="F213" i="27"/>
  <c r="E213" i="27"/>
  <c r="L212" i="27"/>
  <c r="M212" i="27" s="1"/>
  <c r="K212" i="27"/>
  <c r="J212" i="27"/>
  <c r="G212" i="27"/>
  <c r="F212" i="27"/>
  <c r="E212" i="27"/>
  <c r="L211" i="27"/>
  <c r="M211" i="27" s="1"/>
  <c r="K211" i="27"/>
  <c r="J211" i="27"/>
  <c r="G211" i="27"/>
  <c r="F211" i="27"/>
  <c r="E211" i="27"/>
  <c r="L210" i="27"/>
  <c r="M210" i="27" s="1"/>
  <c r="K210" i="27"/>
  <c r="N210" i="27" s="1"/>
  <c r="J210" i="27"/>
  <c r="G210" i="27"/>
  <c r="F210" i="27"/>
  <c r="E210" i="27"/>
  <c r="L209" i="27"/>
  <c r="M209" i="27" s="1"/>
  <c r="K209" i="27"/>
  <c r="J209" i="27"/>
  <c r="G209" i="27"/>
  <c r="F209" i="27"/>
  <c r="E209" i="27"/>
  <c r="L208" i="27"/>
  <c r="M208" i="27" s="1"/>
  <c r="O208" i="27" s="1"/>
  <c r="K208" i="27"/>
  <c r="J208" i="27"/>
  <c r="G208" i="27"/>
  <c r="F208" i="27"/>
  <c r="E208" i="27"/>
  <c r="M207" i="27"/>
  <c r="L207" i="27"/>
  <c r="K207" i="27"/>
  <c r="J207" i="27"/>
  <c r="G207" i="27"/>
  <c r="F207" i="27"/>
  <c r="E207" i="27"/>
  <c r="L206" i="27"/>
  <c r="M206" i="27" s="1"/>
  <c r="K206" i="27"/>
  <c r="J206" i="27"/>
  <c r="G206" i="27"/>
  <c r="F206" i="27"/>
  <c r="E206" i="27"/>
  <c r="L205" i="27"/>
  <c r="M205" i="27" s="1"/>
  <c r="K205" i="27"/>
  <c r="J205" i="27"/>
  <c r="G205" i="27"/>
  <c r="F205" i="27"/>
  <c r="E205" i="27"/>
  <c r="L204" i="27"/>
  <c r="M204" i="27" s="1"/>
  <c r="O204" i="27" s="1"/>
  <c r="K204" i="27"/>
  <c r="J204" i="27"/>
  <c r="G204" i="27"/>
  <c r="F204" i="27"/>
  <c r="E204" i="27"/>
  <c r="L203" i="27"/>
  <c r="M203" i="27" s="1"/>
  <c r="K203" i="27"/>
  <c r="J203" i="27"/>
  <c r="G203" i="27"/>
  <c r="F203" i="27"/>
  <c r="E203" i="27"/>
  <c r="L202" i="27"/>
  <c r="M202" i="27" s="1"/>
  <c r="K202" i="27"/>
  <c r="J202" i="27"/>
  <c r="G202" i="27"/>
  <c r="F202" i="27"/>
  <c r="E202" i="27"/>
  <c r="L201" i="27"/>
  <c r="M201" i="27" s="1"/>
  <c r="K201" i="27"/>
  <c r="J201" i="27"/>
  <c r="G201" i="27"/>
  <c r="F201" i="27"/>
  <c r="E201" i="27"/>
  <c r="L200" i="27"/>
  <c r="M200" i="27" s="1"/>
  <c r="O200" i="27" s="1"/>
  <c r="K200" i="27"/>
  <c r="J200" i="27"/>
  <c r="G200" i="27"/>
  <c r="F200" i="27"/>
  <c r="E200" i="27"/>
  <c r="L199" i="27"/>
  <c r="M199" i="27" s="1"/>
  <c r="K199" i="27"/>
  <c r="J199" i="27"/>
  <c r="G199" i="27"/>
  <c r="F199" i="27"/>
  <c r="E199" i="27"/>
  <c r="L198" i="27"/>
  <c r="M198" i="27" s="1"/>
  <c r="K198" i="27"/>
  <c r="J198" i="27"/>
  <c r="G198" i="27"/>
  <c r="F198" i="27"/>
  <c r="E198" i="27"/>
  <c r="L197" i="27"/>
  <c r="M197" i="27" s="1"/>
  <c r="N197" i="27" s="1"/>
  <c r="K197" i="27"/>
  <c r="J197" i="27"/>
  <c r="G197" i="27"/>
  <c r="F197" i="27"/>
  <c r="E197" i="27"/>
  <c r="L196" i="27"/>
  <c r="M196" i="27" s="1"/>
  <c r="K196" i="27"/>
  <c r="J196" i="27"/>
  <c r="G196" i="27"/>
  <c r="F196" i="27"/>
  <c r="E196" i="27"/>
  <c r="L195" i="27"/>
  <c r="M195" i="27" s="1"/>
  <c r="K195" i="27"/>
  <c r="J195" i="27"/>
  <c r="G195" i="27"/>
  <c r="F195" i="27"/>
  <c r="E195" i="27"/>
  <c r="L194" i="27"/>
  <c r="M194" i="27" s="1"/>
  <c r="K194" i="27"/>
  <c r="J194" i="27"/>
  <c r="G194" i="27"/>
  <c r="F194" i="27"/>
  <c r="E194" i="27"/>
  <c r="N193" i="27"/>
  <c r="L193" i="27"/>
  <c r="M193" i="27" s="1"/>
  <c r="K193" i="27"/>
  <c r="J193" i="27"/>
  <c r="G193" i="27"/>
  <c r="F193" i="27"/>
  <c r="E193" i="27"/>
  <c r="L192" i="27"/>
  <c r="M192" i="27" s="1"/>
  <c r="K192" i="27"/>
  <c r="J192" i="27"/>
  <c r="G192" i="27"/>
  <c r="F192" i="27"/>
  <c r="E192" i="27"/>
  <c r="M191" i="27"/>
  <c r="L191" i="27"/>
  <c r="K191" i="27"/>
  <c r="N191" i="27" s="1"/>
  <c r="J191" i="27"/>
  <c r="G191" i="27"/>
  <c r="F191" i="27"/>
  <c r="E191" i="27"/>
  <c r="M190" i="27"/>
  <c r="L190" i="27"/>
  <c r="K190" i="27"/>
  <c r="J190" i="27"/>
  <c r="G190" i="27"/>
  <c r="F190" i="27"/>
  <c r="E190" i="27"/>
  <c r="L189" i="27"/>
  <c r="M189" i="27" s="1"/>
  <c r="K189" i="27"/>
  <c r="J189" i="27"/>
  <c r="G189" i="27"/>
  <c r="F189" i="27"/>
  <c r="E189" i="27"/>
  <c r="L188" i="27"/>
  <c r="M188" i="27" s="1"/>
  <c r="K188" i="27"/>
  <c r="J188" i="27"/>
  <c r="G188" i="27"/>
  <c r="F188" i="27"/>
  <c r="E188" i="27"/>
  <c r="L187" i="27"/>
  <c r="M187" i="27" s="1"/>
  <c r="K187" i="27"/>
  <c r="J187" i="27"/>
  <c r="G187" i="27"/>
  <c r="F187" i="27"/>
  <c r="E187" i="27"/>
  <c r="L186" i="27"/>
  <c r="M186" i="27" s="1"/>
  <c r="O186" i="27" s="1"/>
  <c r="K186" i="27"/>
  <c r="J186" i="27"/>
  <c r="G186" i="27"/>
  <c r="F186" i="27"/>
  <c r="E186" i="27"/>
  <c r="L185" i="27"/>
  <c r="M185" i="27" s="1"/>
  <c r="K185" i="27"/>
  <c r="J185" i="27"/>
  <c r="G185" i="27"/>
  <c r="F185" i="27"/>
  <c r="E185" i="27"/>
  <c r="L184" i="27"/>
  <c r="M184" i="27" s="1"/>
  <c r="N184" i="27" s="1"/>
  <c r="K184" i="27"/>
  <c r="J184" i="27"/>
  <c r="G184" i="27"/>
  <c r="F184" i="27"/>
  <c r="E184" i="27"/>
  <c r="L183" i="27"/>
  <c r="M183" i="27" s="1"/>
  <c r="K183" i="27"/>
  <c r="J183" i="27"/>
  <c r="G183" i="27"/>
  <c r="F183" i="27"/>
  <c r="E183" i="27"/>
  <c r="L182" i="27"/>
  <c r="M182" i="27" s="1"/>
  <c r="K182" i="27"/>
  <c r="O182" i="27" s="1"/>
  <c r="J182" i="27"/>
  <c r="G182" i="27"/>
  <c r="F182" i="27"/>
  <c r="E182" i="27"/>
  <c r="L181" i="27"/>
  <c r="M181" i="27" s="1"/>
  <c r="K181" i="27"/>
  <c r="J181" i="27"/>
  <c r="G181" i="27"/>
  <c r="F181" i="27"/>
  <c r="E181" i="27"/>
  <c r="L180" i="27"/>
  <c r="M180" i="27" s="1"/>
  <c r="K180" i="27"/>
  <c r="N180" i="27" s="1"/>
  <c r="J180" i="27"/>
  <c r="G180" i="27"/>
  <c r="F180" i="27"/>
  <c r="E180" i="27"/>
  <c r="L179" i="27"/>
  <c r="M179" i="27" s="1"/>
  <c r="K179" i="27"/>
  <c r="J179" i="27"/>
  <c r="G179" i="27"/>
  <c r="F179" i="27"/>
  <c r="E179" i="27"/>
  <c r="L178" i="27"/>
  <c r="M178" i="27" s="1"/>
  <c r="K178" i="27"/>
  <c r="J178" i="27"/>
  <c r="G178" i="27"/>
  <c r="F178" i="27"/>
  <c r="E178" i="27"/>
  <c r="L177" i="27"/>
  <c r="M177" i="27" s="1"/>
  <c r="K177" i="27"/>
  <c r="J177" i="27"/>
  <c r="G177" i="27"/>
  <c r="F177" i="27"/>
  <c r="E177" i="27"/>
  <c r="L176" i="27"/>
  <c r="M176" i="27" s="1"/>
  <c r="O176" i="27" s="1"/>
  <c r="K176" i="27"/>
  <c r="N176" i="27" s="1"/>
  <c r="J176" i="27"/>
  <c r="G176" i="27"/>
  <c r="F176" i="27"/>
  <c r="E176" i="27"/>
  <c r="L175" i="27"/>
  <c r="M175" i="27" s="1"/>
  <c r="K175" i="27"/>
  <c r="J175" i="27"/>
  <c r="G175" i="27"/>
  <c r="F175" i="27"/>
  <c r="E175" i="27"/>
  <c r="O174" i="27"/>
  <c r="L174" i="27"/>
  <c r="M174" i="27" s="1"/>
  <c r="N174" i="27" s="1"/>
  <c r="K174" i="27"/>
  <c r="J174" i="27"/>
  <c r="G174" i="27"/>
  <c r="F174" i="27"/>
  <c r="E174" i="27"/>
  <c r="L173" i="27"/>
  <c r="M173" i="27" s="1"/>
  <c r="K173" i="27"/>
  <c r="J173" i="27"/>
  <c r="G173" i="27"/>
  <c r="F173" i="27"/>
  <c r="E173" i="27"/>
  <c r="L172" i="27"/>
  <c r="M172" i="27" s="1"/>
  <c r="K172" i="27"/>
  <c r="J172" i="27"/>
  <c r="G172" i="27"/>
  <c r="F172" i="27"/>
  <c r="E172" i="27"/>
  <c r="M171" i="27"/>
  <c r="L171" i="27"/>
  <c r="K171" i="27"/>
  <c r="J171" i="27"/>
  <c r="G171" i="27"/>
  <c r="F171" i="27"/>
  <c r="E171" i="27"/>
  <c r="L170" i="27"/>
  <c r="M170" i="27" s="1"/>
  <c r="O170" i="27" s="1"/>
  <c r="K170" i="27"/>
  <c r="J170" i="27"/>
  <c r="G170" i="27"/>
  <c r="F170" i="27"/>
  <c r="E170" i="27"/>
  <c r="L169" i="27"/>
  <c r="M169" i="27" s="1"/>
  <c r="K169" i="27"/>
  <c r="J169" i="27"/>
  <c r="G169" i="27"/>
  <c r="F169" i="27"/>
  <c r="E169" i="27"/>
  <c r="N168" i="27"/>
  <c r="L168" i="27"/>
  <c r="M168" i="27" s="1"/>
  <c r="K168" i="27"/>
  <c r="J168" i="27"/>
  <c r="G168" i="27"/>
  <c r="F168" i="27"/>
  <c r="E168" i="27"/>
  <c r="L167" i="27"/>
  <c r="M167" i="27" s="1"/>
  <c r="O167" i="27" s="1"/>
  <c r="K167" i="27"/>
  <c r="J167" i="27"/>
  <c r="G167" i="27"/>
  <c r="F167" i="27"/>
  <c r="E167" i="27"/>
  <c r="L166" i="27"/>
  <c r="M166" i="27" s="1"/>
  <c r="K166" i="27"/>
  <c r="N166" i="27" s="1"/>
  <c r="J166" i="27"/>
  <c r="G166" i="27"/>
  <c r="F166" i="27"/>
  <c r="E166" i="27"/>
  <c r="L165" i="27"/>
  <c r="M165" i="27" s="1"/>
  <c r="K165" i="27"/>
  <c r="J165" i="27"/>
  <c r="G165" i="27"/>
  <c r="F165" i="27"/>
  <c r="E165" i="27"/>
  <c r="L164" i="27"/>
  <c r="M164" i="27" s="1"/>
  <c r="K164" i="27"/>
  <c r="J164" i="27"/>
  <c r="G164" i="27"/>
  <c r="F164" i="27"/>
  <c r="E164" i="27"/>
  <c r="L163" i="27"/>
  <c r="M163" i="27" s="1"/>
  <c r="O163" i="27" s="1"/>
  <c r="K163" i="27"/>
  <c r="J163" i="27"/>
  <c r="G163" i="27"/>
  <c r="F163" i="27"/>
  <c r="E163" i="27"/>
  <c r="L162" i="27"/>
  <c r="M162" i="27" s="1"/>
  <c r="K162" i="27"/>
  <c r="N162" i="27" s="1"/>
  <c r="J162" i="27"/>
  <c r="G162" i="27"/>
  <c r="F162" i="27"/>
  <c r="E162" i="27"/>
  <c r="L161" i="27"/>
  <c r="M161" i="27" s="1"/>
  <c r="K161" i="27"/>
  <c r="J161" i="27"/>
  <c r="G161" i="27"/>
  <c r="F161" i="27"/>
  <c r="E161" i="27"/>
  <c r="M160" i="27"/>
  <c r="L160" i="27"/>
  <c r="K160" i="27"/>
  <c r="J160" i="27"/>
  <c r="G160" i="27"/>
  <c r="F160" i="27"/>
  <c r="E160" i="27"/>
  <c r="L159" i="27"/>
  <c r="M159" i="27" s="1"/>
  <c r="K159" i="27"/>
  <c r="J159" i="27"/>
  <c r="G159" i="27"/>
  <c r="F159" i="27"/>
  <c r="E159" i="27"/>
  <c r="L158" i="27"/>
  <c r="M158" i="27" s="1"/>
  <c r="K158" i="27"/>
  <c r="N158" i="27" s="1"/>
  <c r="J158" i="27"/>
  <c r="G158" i="27"/>
  <c r="F158" i="27"/>
  <c r="E158" i="27"/>
  <c r="L157" i="27"/>
  <c r="M157" i="27" s="1"/>
  <c r="K157" i="27"/>
  <c r="J157" i="27"/>
  <c r="G157" i="27"/>
  <c r="F157" i="27"/>
  <c r="E157" i="27"/>
  <c r="L156" i="27"/>
  <c r="M156" i="27" s="1"/>
  <c r="K156" i="27"/>
  <c r="J156" i="27"/>
  <c r="G156" i="27"/>
  <c r="F156" i="27"/>
  <c r="E156" i="27"/>
  <c r="L155" i="27"/>
  <c r="M155" i="27" s="1"/>
  <c r="K155" i="27"/>
  <c r="J155" i="27"/>
  <c r="G155" i="27"/>
  <c r="F155" i="27"/>
  <c r="E155" i="27"/>
  <c r="L154" i="27"/>
  <c r="M154" i="27" s="1"/>
  <c r="K154" i="27"/>
  <c r="J154" i="27"/>
  <c r="G154" i="27"/>
  <c r="F154" i="27"/>
  <c r="E154" i="27"/>
  <c r="M153" i="27"/>
  <c r="L153" i="27"/>
  <c r="K153" i="27"/>
  <c r="J153" i="27"/>
  <c r="G153" i="27"/>
  <c r="F153" i="27"/>
  <c r="E153" i="27"/>
  <c r="L152" i="27"/>
  <c r="M152" i="27" s="1"/>
  <c r="K152" i="27"/>
  <c r="J152" i="27"/>
  <c r="G152" i="27"/>
  <c r="F152" i="27"/>
  <c r="E152" i="27"/>
  <c r="L151" i="27"/>
  <c r="M151" i="27" s="1"/>
  <c r="K151" i="27"/>
  <c r="J151" i="27"/>
  <c r="G151" i="27"/>
  <c r="F151" i="27"/>
  <c r="E151" i="27"/>
  <c r="L150" i="27"/>
  <c r="M150" i="27" s="1"/>
  <c r="K150" i="27"/>
  <c r="J150" i="27"/>
  <c r="G150" i="27"/>
  <c r="F150" i="27"/>
  <c r="E150" i="27"/>
  <c r="L149" i="27"/>
  <c r="M149" i="27" s="1"/>
  <c r="K149" i="27"/>
  <c r="J149" i="27"/>
  <c r="G149" i="27"/>
  <c r="F149" i="27"/>
  <c r="E149" i="27"/>
  <c r="L148" i="27"/>
  <c r="M148" i="27" s="1"/>
  <c r="K148" i="27"/>
  <c r="J148" i="27"/>
  <c r="G148" i="27"/>
  <c r="F148" i="27"/>
  <c r="E148" i="27"/>
  <c r="L147" i="27"/>
  <c r="M147" i="27" s="1"/>
  <c r="K147" i="27"/>
  <c r="J147" i="27"/>
  <c r="G147" i="27"/>
  <c r="F147" i="27"/>
  <c r="E147" i="27"/>
  <c r="L146" i="27"/>
  <c r="M146" i="27" s="1"/>
  <c r="K146" i="27"/>
  <c r="J146" i="27"/>
  <c r="G146" i="27"/>
  <c r="F146" i="27"/>
  <c r="E146" i="27"/>
  <c r="L145" i="27"/>
  <c r="M145" i="27" s="1"/>
  <c r="O145" i="27" s="1"/>
  <c r="K145" i="27"/>
  <c r="J145" i="27"/>
  <c r="G145" i="27"/>
  <c r="F145" i="27"/>
  <c r="E145" i="27"/>
  <c r="L144" i="27"/>
  <c r="M144" i="27" s="1"/>
  <c r="K144" i="27"/>
  <c r="J144" i="27"/>
  <c r="G144" i="27"/>
  <c r="F144" i="27"/>
  <c r="E144" i="27"/>
  <c r="L143" i="27"/>
  <c r="M143" i="27" s="1"/>
  <c r="K143" i="27"/>
  <c r="N143" i="27" s="1"/>
  <c r="J143" i="27"/>
  <c r="G143" i="27"/>
  <c r="F143" i="27"/>
  <c r="E143" i="27"/>
  <c r="L142" i="27"/>
  <c r="M142" i="27" s="1"/>
  <c r="K142" i="27"/>
  <c r="J142" i="27"/>
  <c r="G142" i="27"/>
  <c r="F142" i="27"/>
  <c r="E142" i="27"/>
  <c r="L141" i="27"/>
  <c r="M141" i="27" s="1"/>
  <c r="K141" i="27"/>
  <c r="J141" i="27"/>
  <c r="G141" i="27"/>
  <c r="F141" i="27"/>
  <c r="E141" i="27"/>
  <c r="L140" i="27"/>
  <c r="M140" i="27" s="1"/>
  <c r="K140" i="27"/>
  <c r="J140" i="27"/>
  <c r="G140" i="27"/>
  <c r="F140" i="27"/>
  <c r="E140" i="27"/>
  <c r="L139" i="27"/>
  <c r="M139" i="27" s="1"/>
  <c r="K139" i="27"/>
  <c r="J139" i="27"/>
  <c r="G139" i="27"/>
  <c r="F139" i="27"/>
  <c r="E139" i="27"/>
  <c r="L138" i="27"/>
  <c r="M138" i="27" s="1"/>
  <c r="K138" i="27"/>
  <c r="J138" i="27"/>
  <c r="G138" i="27"/>
  <c r="F138" i="27"/>
  <c r="E138" i="27"/>
  <c r="L137" i="27"/>
  <c r="M137" i="27" s="1"/>
  <c r="K137" i="27"/>
  <c r="J137" i="27"/>
  <c r="G137" i="27"/>
  <c r="F137" i="27"/>
  <c r="E137" i="27"/>
  <c r="L136" i="27"/>
  <c r="M136" i="27" s="1"/>
  <c r="K136" i="27"/>
  <c r="J136" i="27"/>
  <c r="G136" i="27"/>
  <c r="F136" i="27"/>
  <c r="E136" i="27"/>
  <c r="L135" i="27"/>
  <c r="M135" i="27" s="1"/>
  <c r="O135" i="27" s="1"/>
  <c r="K135" i="27"/>
  <c r="J135" i="27"/>
  <c r="G135" i="27"/>
  <c r="F135" i="27"/>
  <c r="E135" i="27"/>
  <c r="L134" i="27"/>
  <c r="M134" i="27" s="1"/>
  <c r="O134" i="27" s="1"/>
  <c r="K134" i="27"/>
  <c r="J134" i="27"/>
  <c r="G134" i="27"/>
  <c r="F134" i="27"/>
  <c r="E134" i="27"/>
  <c r="L133" i="27"/>
  <c r="M133" i="27" s="1"/>
  <c r="K133" i="27"/>
  <c r="J133" i="27"/>
  <c r="G133" i="27"/>
  <c r="F133" i="27"/>
  <c r="E133" i="27"/>
  <c r="L132" i="27"/>
  <c r="M132" i="27" s="1"/>
  <c r="O132" i="27" s="1"/>
  <c r="K132" i="27"/>
  <c r="J132" i="27"/>
  <c r="G132" i="27"/>
  <c r="F132" i="27"/>
  <c r="E132" i="27"/>
  <c r="L131" i="27"/>
  <c r="M131" i="27" s="1"/>
  <c r="O131" i="27" s="1"/>
  <c r="K131" i="27"/>
  <c r="J131" i="27"/>
  <c r="G131" i="27"/>
  <c r="F131" i="27"/>
  <c r="E131" i="27"/>
  <c r="L130" i="27"/>
  <c r="M130" i="27" s="1"/>
  <c r="K130" i="27"/>
  <c r="J130" i="27"/>
  <c r="G130" i="27"/>
  <c r="F130" i="27"/>
  <c r="E130" i="27"/>
  <c r="L129" i="27"/>
  <c r="M129" i="27" s="1"/>
  <c r="K129" i="27"/>
  <c r="J129" i="27"/>
  <c r="G129" i="27"/>
  <c r="F129" i="27"/>
  <c r="E129" i="27"/>
  <c r="L128" i="27"/>
  <c r="M128" i="27" s="1"/>
  <c r="K128" i="27"/>
  <c r="J128" i="27"/>
  <c r="G128" i="27"/>
  <c r="F128" i="27"/>
  <c r="E128" i="27"/>
  <c r="L127" i="27"/>
  <c r="M127" i="27" s="1"/>
  <c r="K127" i="27"/>
  <c r="J127" i="27"/>
  <c r="G127" i="27"/>
  <c r="F127" i="27"/>
  <c r="E127" i="27"/>
  <c r="L126" i="27"/>
  <c r="M126" i="27" s="1"/>
  <c r="K126" i="27"/>
  <c r="J126" i="27"/>
  <c r="G126" i="27"/>
  <c r="F126" i="27"/>
  <c r="E126" i="27"/>
  <c r="M125" i="27"/>
  <c r="L125" i="27"/>
  <c r="K125" i="27"/>
  <c r="J125" i="27"/>
  <c r="G125" i="27"/>
  <c r="F125" i="27"/>
  <c r="E125" i="27"/>
  <c r="L124" i="27"/>
  <c r="M124" i="27" s="1"/>
  <c r="K124" i="27"/>
  <c r="J124" i="27"/>
  <c r="G124" i="27"/>
  <c r="F124" i="27"/>
  <c r="E124" i="27"/>
  <c r="L123" i="27"/>
  <c r="M123" i="27" s="1"/>
  <c r="K123" i="27"/>
  <c r="J123" i="27"/>
  <c r="G123" i="27"/>
  <c r="F123" i="27"/>
  <c r="E123" i="27"/>
  <c r="L122" i="27"/>
  <c r="M122" i="27" s="1"/>
  <c r="K122" i="27"/>
  <c r="J122" i="27"/>
  <c r="G122" i="27"/>
  <c r="F122" i="27"/>
  <c r="E122" i="27"/>
  <c r="L121" i="27"/>
  <c r="M121" i="27" s="1"/>
  <c r="K121" i="27"/>
  <c r="J121" i="27"/>
  <c r="G121" i="27"/>
  <c r="F121" i="27"/>
  <c r="E121" i="27"/>
  <c r="L120" i="27"/>
  <c r="M120" i="27" s="1"/>
  <c r="N120" i="27" s="1"/>
  <c r="K120" i="27"/>
  <c r="J120" i="27"/>
  <c r="G120" i="27"/>
  <c r="F120" i="27"/>
  <c r="E120" i="27"/>
  <c r="L119" i="27"/>
  <c r="M119" i="27" s="1"/>
  <c r="O119" i="27" s="1"/>
  <c r="K119" i="27"/>
  <c r="J119" i="27"/>
  <c r="G119" i="27"/>
  <c r="F119" i="27"/>
  <c r="E119" i="27"/>
  <c r="L118" i="27"/>
  <c r="M118" i="27" s="1"/>
  <c r="K118" i="27"/>
  <c r="J118" i="27"/>
  <c r="G118" i="27"/>
  <c r="F118" i="27"/>
  <c r="E118" i="27"/>
  <c r="L117" i="27"/>
  <c r="M117" i="27" s="1"/>
  <c r="K117" i="27"/>
  <c r="J117" i="27"/>
  <c r="G117" i="27"/>
  <c r="F117" i="27"/>
  <c r="E117" i="27"/>
  <c r="L116" i="27"/>
  <c r="M116" i="27" s="1"/>
  <c r="N116" i="27" s="1"/>
  <c r="K116" i="27"/>
  <c r="J116" i="27"/>
  <c r="G116" i="27"/>
  <c r="F116" i="27"/>
  <c r="E116" i="27"/>
  <c r="L115" i="27"/>
  <c r="M115" i="27" s="1"/>
  <c r="K115" i="27"/>
  <c r="J115" i="27"/>
  <c r="G115" i="27"/>
  <c r="F115" i="27"/>
  <c r="E115" i="27"/>
  <c r="L114" i="27"/>
  <c r="M114" i="27" s="1"/>
  <c r="K114" i="27"/>
  <c r="J114" i="27"/>
  <c r="G114" i="27"/>
  <c r="F114" i="27"/>
  <c r="E114" i="27"/>
  <c r="L113" i="27"/>
  <c r="M113" i="27" s="1"/>
  <c r="K113" i="27"/>
  <c r="J113" i="27"/>
  <c r="G113" i="27"/>
  <c r="F113" i="27"/>
  <c r="E113" i="27"/>
  <c r="L112" i="27"/>
  <c r="M112" i="27" s="1"/>
  <c r="K112" i="27"/>
  <c r="N112" i="27" s="1"/>
  <c r="J112" i="27"/>
  <c r="G112" i="27"/>
  <c r="F112" i="27"/>
  <c r="E112" i="27"/>
  <c r="L111" i="27"/>
  <c r="M111" i="27" s="1"/>
  <c r="K111" i="27"/>
  <c r="J111" i="27"/>
  <c r="G111" i="27"/>
  <c r="F111" i="27"/>
  <c r="E111" i="27"/>
  <c r="L110" i="27"/>
  <c r="M110" i="27" s="1"/>
  <c r="K110" i="27"/>
  <c r="J110" i="27"/>
  <c r="G110" i="27"/>
  <c r="F110" i="27"/>
  <c r="E110" i="27"/>
  <c r="L109" i="27"/>
  <c r="M109" i="27" s="1"/>
  <c r="K109" i="27"/>
  <c r="J109" i="27"/>
  <c r="G109" i="27"/>
  <c r="F109" i="27"/>
  <c r="E109" i="27"/>
  <c r="L108" i="27"/>
  <c r="M108" i="27" s="1"/>
  <c r="K108" i="27"/>
  <c r="J108" i="27"/>
  <c r="G108" i="27"/>
  <c r="F108" i="27"/>
  <c r="E108" i="27"/>
  <c r="L107" i="27"/>
  <c r="M107" i="27" s="1"/>
  <c r="K107" i="27"/>
  <c r="N107" i="27" s="1"/>
  <c r="J107" i="27"/>
  <c r="G107" i="27"/>
  <c r="F107" i="27"/>
  <c r="E107" i="27"/>
  <c r="L106" i="27"/>
  <c r="M106" i="27" s="1"/>
  <c r="K106" i="27"/>
  <c r="J106" i="27"/>
  <c r="G106" i="27"/>
  <c r="F106" i="27"/>
  <c r="E106" i="27"/>
  <c r="L105" i="27"/>
  <c r="M105" i="27" s="1"/>
  <c r="K105" i="27"/>
  <c r="J105" i="27"/>
  <c r="G105" i="27"/>
  <c r="F105" i="27"/>
  <c r="E105" i="27"/>
  <c r="L104" i="27"/>
  <c r="M104" i="27" s="1"/>
  <c r="K104" i="27"/>
  <c r="J104" i="27"/>
  <c r="G104" i="27"/>
  <c r="F104" i="27"/>
  <c r="E104" i="27"/>
  <c r="L103" i="27"/>
  <c r="M103" i="27" s="1"/>
  <c r="K103" i="27"/>
  <c r="J103" i="27"/>
  <c r="G103" i="27"/>
  <c r="F103" i="27"/>
  <c r="E103" i="27"/>
  <c r="L102" i="27"/>
  <c r="M102" i="27" s="1"/>
  <c r="K102" i="27"/>
  <c r="J102" i="27"/>
  <c r="G102" i="27"/>
  <c r="F102" i="27"/>
  <c r="E102" i="27"/>
  <c r="L101" i="27"/>
  <c r="M101" i="27" s="1"/>
  <c r="K101" i="27"/>
  <c r="J101" i="27"/>
  <c r="G101" i="27"/>
  <c r="F101" i="27"/>
  <c r="E101" i="27"/>
  <c r="L100" i="27"/>
  <c r="M100" i="27" s="1"/>
  <c r="K100" i="27"/>
  <c r="J100" i="27"/>
  <c r="G100" i="27"/>
  <c r="F100" i="27"/>
  <c r="E100" i="27"/>
  <c r="L99" i="27"/>
  <c r="M99" i="27" s="1"/>
  <c r="K99" i="27"/>
  <c r="J99" i="27"/>
  <c r="G99" i="27"/>
  <c r="F99" i="27"/>
  <c r="E99" i="27"/>
  <c r="L98" i="27"/>
  <c r="M98" i="27" s="1"/>
  <c r="K98" i="27"/>
  <c r="J98" i="27"/>
  <c r="G98" i="27"/>
  <c r="F98" i="27"/>
  <c r="E98" i="27"/>
  <c r="L97" i="27"/>
  <c r="M97" i="27" s="1"/>
  <c r="K97" i="27"/>
  <c r="J97" i="27"/>
  <c r="G97" i="27"/>
  <c r="F97" i="27"/>
  <c r="E97" i="27"/>
  <c r="L96" i="27"/>
  <c r="M96" i="27" s="1"/>
  <c r="K96" i="27"/>
  <c r="J96" i="27"/>
  <c r="G96" i="27"/>
  <c r="F96" i="27"/>
  <c r="E96" i="27"/>
  <c r="L95" i="27"/>
  <c r="M95" i="27" s="1"/>
  <c r="K95" i="27"/>
  <c r="J95" i="27"/>
  <c r="G95" i="27"/>
  <c r="F95" i="27"/>
  <c r="E95" i="27"/>
  <c r="L94" i="27"/>
  <c r="M94" i="27" s="1"/>
  <c r="K94" i="27"/>
  <c r="J94" i="27"/>
  <c r="G94" i="27"/>
  <c r="F94" i="27"/>
  <c r="E94" i="27"/>
  <c r="L93" i="27"/>
  <c r="M93" i="27" s="1"/>
  <c r="O93" i="27" s="1"/>
  <c r="K93" i="27"/>
  <c r="J93" i="27"/>
  <c r="G93" i="27"/>
  <c r="F93" i="27"/>
  <c r="E93" i="27"/>
  <c r="L92" i="27"/>
  <c r="M92" i="27" s="1"/>
  <c r="K92" i="27"/>
  <c r="J92" i="27"/>
  <c r="G92" i="27"/>
  <c r="F92" i="27"/>
  <c r="E92" i="27"/>
  <c r="L91" i="27"/>
  <c r="M91" i="27" s="1"/>
  <c r="K91" i="27"/>
  <c r="J91" i="27"/>
  <c r="G91" i="27"/>
  <c r="F91" i="27"/>
  <c r="E91" i="27"/>
  <c r="L90" i="27"/>
  <c r="M90" i="27" s="1"/>
  <c r="K90" i="27"/>
  <c r="J90" i="27"/>
  <c r="G90" i="27"/>
  <c r="F90" i="27"/>
  <c r="E90" i="27"/>
  <c r="L89" i="27"/>
  <c r="M89" i="27" s="1"/>
  <c r="K89" i="27"/>
  <c r="J89" i="27"/>
  <c r="G89" i="27"/>
  <c r="F89" i="27"/>
  <c r="E89" i="27"/>
  <c r="L88" i="27"/>
  <c r="M88" i="27" s="1"/>
  <c r="K88" i="27"/>
  <c r="J88" i="27"/>
  <c r="G88" i="27"/>
  <c r="F88" i="27"/>
  <c r="E88" i="27"/>
  <c r="L87" i="27"/>
  <c r="M87" i="27" s="1"/>
  <c r="K87" i="27"/>
  <c r="J87" i="27"/>
  <c r="G87" i="27"/>
  <c r="F87" i="27"/>
  <c r="E87" i="27"/>
  <c r="L86" i="27"/>
  <c r="M86" i="27" s="1"/>
  <c r="O86" i="27" s="1"/>
  <c r="K86" i="27"/>
  <c r="J86" i="27"/>
  <c r="G86" i="27"/>
  <c r="F86" i="27"/>
  <c r="E86" i="27"/>
  <c r="L85" i="27"/>
  <c r="M85" i="27" s="1"/>
  <c r="K85" i="27"/>
  <c r="J85" i="27"/>
  <c r="G85" i="27"/>
  <c r="F85" i="27"/>
  <c r="E85" i="27"/>
  <c r="L84" i="27"/>
  <c r="M84" i="27" s="1"/>
  <c r="O84" i="27" s="1"/>
  <c r="K84" i="27"/>
  <c r="J84" i="27"/>
  <c r="G84" i="27"/>
  <c r="F84" i="27"/>
  <c r="E84" i="27"/>
  <c r="L83" i="27"/>
  <c r="M83" i="27" s="1"/>
  <c r="K83" i="27"/>
  <c r="J83" i="27"/>
  <c r="G83" i="27"/>
  <c r="F83" i="27"/>
  <c r="E83" i="27"/>
  <c r="L82" i="27"/>
  <c r="M82" i="27" s="1"/>
  <c r="K82" i="27"/>
  <c r="J82" i="27"/>
  <c r="G82" i="27"/>
  <c r="F82" i="27"/>
  <c r="E82" i="27"/>
  <c r="L81" i="27"/>
  <c r="M81" i="27" s="1"/>
  <c r="K81" i="27"/>
  <c r="J81" i="27"/>
  <c r="G81" i="27"/>
  <c r="F81" i="27"/>
  <c r="E81" i="27"/>
  <c r="L80" i="27"/>
  <c r="M80" i="27" s="1"/>
  <c r="K80" i="27"/>
  <c r="J80" i="27"/>
  <c r="G80" i="27"/>
  <c r="F80" i="27"/>
  <c r="E80" i="27"/>
  <c r="L79" i="27"/>
  <c r="M79" i="27" s="1"/>
  <c r="K79" i="27"/>
  <c r="J79" i="27"/>
  <c r="G79" i="27"/>
  <c r="F79" i="27"/>
  <c r="E79" i="27"/>
  <c r="L78" i="27"/>
  <c r="M78" i="27" s="1"/>
  <c r="K78" i="27"/>
  <c r="J78" i="27"/>
  <c r="G78" i="27"/>
  <c r="F78" i="27"/>
  <c r="E78" i="27"/>
  <c r="L77" i="27"/>
  <c r="M77" i="27" s="1"/>
  <c r="K77" i="27"/>
  <c r="J77" i="27"/>
  <c r="G77" i="27"/>
  <c r="F77" i="27"/>
  <c r="E77" i="27"/>
  <c r="L76" i="27"/>
  <c r="M76" i="27" s="1"/>
  <c r="K76" i="27"/>
  <c r="J76" i="27"/>
  <c r="G76" i="27"/>
  <c r="F76" i="27"/>
  <c r="E76" i="27"/>
  <c r="L75" i="27"/>
  <c r="M75" i="27" s="1"/>
  <c r="O75" i="27" s="1"/>
  <c r="K75" i="27"/>
  <c r="J75" i="27"/>
  <c r="G75" i="27"/>
  <c r="F75" i="27"/>
  <c r="E75" i="27"/>
  <c r="L74" i="27"/>
  <c r="M74" i="27" s="1"/>
  <c r="K74" i="27"/>
  <c r="J74" i="27"/>
  <c r="G74" i="27"/>
  <c r="F74" i="27"/>
  <c r="E74" i="27"/>
  <c r="L73" i="27"/>
  <c r="M73" i="27" s="1"/>
  <c r="K73" i="27"/>
  <c r="J73" i="27"/>
  <c r="G73" i="27"/>
  <c r="F73" i="27"/>
  <c r="E73" i="27"/>
  <c r="L72" i="27"/>
  <c r="M72" i="27" s="1"/>
  <c r="K72" i="27"/>
  <c r="J72" i="27"/>
  <c r="G72" i="27"/>
  <c r="F72" i="27"/>
  <c r="E72" i="27"/>
  <c r="L71" i="27"/>
  <c r="M71" i="27" s="1"/>
  <c r="K71" i="27"/>
  <c r="J71" i="27"/>
  <c r="G71" i="27"/>
  <c r="F71" i="27"/>
  <c r="E71" i="27"/>
  <c r="L70" i="27"/>
  <c r="M70" i="27" s="1"/>
  <c r="K70" i="27"/>
  <c r="J70" i="27"/>
  <c r="G70" i="27"/>
  <c r="F70" i="27"/>
  <c r="E70" i="27"/>
  <c r="L69" i="27"/>
  <c r="M69" i="27" s="1"/>
  <c r="K69" i="27"/>
  <c r="J69" i="27"/>
  <c r="G69" i="27"/>
  <c r="F69" i="27"/>
  <c r="E69" i="27"/>
  <c r="M68" i="27"/>
  <c r="L68" i="27"/>
  <c r="K68" i="27"/>
  <c r="J68" i="27"/>
  <c r="G68" i="27"/>
  <c r="F68" i="27"/>
  <c r="E68" i="27"/>
  <c r="L67" i="27"/>
  <c r="M67" i="27" s="1"/>
  <c r="K67" i="27"/>
  <c r="J67" i="27"/>
  <c r="G67" i="27"/>
  <c r="F67" i="27"/>
  <c r="E67" i="27"/>
  <c r="L66" i="27"/>
  <c r="M66" i="27" s="1"/>
  <c r="K66" i="27"/>
  <c r="J66" i="27"/>
  <c r="G66" i="27"/>
  <c r="F66" i="27"/>
  <c r="E66" i="27"/>
  <c r="L65" i="27"/>
  <c r="M65" i="27" s="1"/>
  <c r="K65" i="27"/>
  <c r="J65" i="27"/>
  <c r="G65" i="27"/>
  <c r="F65" i="27"/>
  <c r="E65" i="27"/>
  <c r="L64" i="27"/>
  <c r="M64" i="27" s="1"/>
  <c r="O64" i="27" s="1"/>
  <c r="K64" i="27"/>
  <c r="J64" i="27"/>
  <c r="G64" i="27"/>
  <c r="F64" i="27"/>
  <c r="E64" i="27"/>
  <c r="L63" i="27"/>
  <c r="M63" i="27" s="1"/>
  <c r="K63" i="27"/>
  <c r="N63" i="27" s="1"/>
  <c r="J63" i="27"/>
  <c r="G63" i="27"/>
  <c r="F63" i="27"/>
  <c r="E63" i="27"/>
  <c r="L62" i="27"/>
  <c r="M62" i="27" s="1"/>
  <c r="K62" i="27"/>
  <c r="J62" i="27"/>
  <c r="G62" i="27"/>
  <c r="F62" i="27"/>
  <c r="E62" i="27"/>
  <c r="L61" i="27"/>
  <c r="M61" i="27" s="1"/>
  <c r="K61" i="27"/>
  <c r="J61" i="27"/>
  <c r="G61" i="27"/>
  <c r="F61" i="27"/>
  <c r="E61" i="27"/>
  <c r="L60" i="27"/>
  <c r="M60" i="27" s="1"/>
  <c r="K60" i="27"/>
  <c r="J60" i="27"/>
  <c r="G60" i="27"/>
  <c r="F60" i="27"/>
  <c r="E60" i="27"/>
  <c r="L59" i="27"/>
  <c r="M59" i="27" s="1"/>
  <c r="K59" i="27"/>
  <c r="J59" i="27"/>
  <c r="G59" i="27"/>
  <c r="F59" i="27"/>
  <c r="E59" i="27"/>
  <c r="L58" i="27"/>
  <c r="M58" i="27" s="1"/>
  <c r="K58" i="27"/>
  <c r="J58" i="27"/>
  <c r="G58" i="27"/>
  <c r="F58" i="27"/>
  <c r="E58" i="27"/>
  <c r="L57" i="27"/>
  <c r="M57" i="27" s="1"/>
  <c r="K57" i="27"/>
  <c r="J57" i="27"/>
  <c r="G57" i="27"/>
  <c r="F57" i="27"/>
  <c r="E57" i="27"/>
  <c r="L56" i="27"/>
  <c r="M56" i="27" s="1"/>
  <c r="K56" i="27"/>
  <c r="J56" i="27"/>
  <c r="G56" i="27"/>
  <c r="F56" i="27"/>
  <c r="E56" i="27"/>
  <c r="L55" i="27"/>
  <c r="M55" i="27" s="1"/>
  <c r="K55" i="27"/>
  <c r="J55" i="27"/>
  <c r="G55" i="27"/>
  <c r="F55" i="27"/>
  <c r="E55" i="27"/>
  <c r="L54" i="27"/>
  <c r="M54" i="27" s="1"/>
  <c r="K54" i="27"/>
  <c r="J54" i="27"/>
  <c r="G54" i="27"/>
  <c r="F54" i="27"/>
  <c r="E54" i="27"/>
  <c r="L53" i="27"/>
  <c r="M53" i="27" s="1"/>
  <c r="K53" i="27"/>
  <c r="J53" i="27"/>
  <c r="G53" i="27"/>
  <c r="F53" i="27"/>
  <c r="E53" i="27"/>
  <c r="L52" i="27"/>
  <c r="M52" i="27" s="1"/>
  <c r="K52" i="27"/>
  <c r="J52" i="27"/>
  <c r="G52" i="27"/>
  <c r="F52" i="27"/>
  <c r="E52" i="27"/>
  <c r="L51" i="27"/>
  <c r="M51" i="27" s="1"/>
  <c r="K51" i="27"/>
  <c r="J51" i="27"/>
  <c r="G51" i="27"/>
  <c r="F51" i="27"/>
  <c r="E51" i="27"/>
  <c r="L50" i="27"/>
  <c r="M50" i="27" s="1"/>
  <c r="K50" i="27"/>
  <c r="J50" i="27"/>
  <c r="G50" i="27"/>
  <c r="F50" i="27"/>
  <c r="E50" i="27"/>
  <c r="L49" i="27"/>
  <c r="M49" i="27" s="1"/>
  <c r="K49" i="27"/>
  <c r="J49" i="27"/>
  <c r="G49" i="27"/>
  <c r="F49" i="27"/>
  <c r="E49" i="27"/>
  <c r="L48" i="27"/>
  <c r="M48" i="27" s="1"/>
  <c r="K48" i="27"/>
  <c r="J48" i="27"/>
  <c r="G48" i="27"/>
  <c r="F48" i="27"/>
  <c r="E48" i="27"/>
  <c r="L47" i="27"/>
  <c r="M47" i="27" s="1"/>
  <c r="K47" i="27"/>
  <c r="J47" i="27"/>
  <c r="G47" i="27"/>
  <c r="F47" i="27"/>
  <c r="E47" i="27"/>
  <c r="L46" i="27"/>
  <c r="M46" i="27" s="1"/>
  <c r="K46" i="27"/>
  <c r="J46" i="27"/>
  <c r="G46" i="27"/>
  <c r="F46" i="27"/>
  <c r="E46" i="27"/>
  <c r="L45" i="27"/>
  <c r="M45" i="27" s="1"/>
  <c r="K45" i="27"/>
  <c r="J45" i="27"/>
  <c r="G45" i="27"/>
  <c r="F45" i="27"/>
  <c r="E45" i="27"/>
  <c r="L44" i="27"/>
  <c r="M44" i="27" s="1"/>
  <c r="K44" i="27"/>
  <c r="J44" i="27"/>
  <c r="G44" i="27"/>
  <c r="F44" i="27"/>
  <c r="E44" i="27"/>
  <c r="L43" i="27"/>
  <c r="M43" i="27" s="1"/>
  <c r="K43" i="27"/>
  <c r="J43" i="27"/>
  <c r="G43" i="27"/>
  <c r="F43" i="27"/>
  <c r="E43" i="27"/>
  <c r="L42" i="27"/>
  <c r="M42" i="27" s="1"/>
  <c r="K42" i="27"/>
  <c r="J42" i="27"/>
  <c r="G42" i="27"/>
  <c r="F42" i="27"/>
  <c r="E42" i="27"/>
  <c r="L41" i="27"/>
  <c r="M41" i="27" s="1"/>
  <c r="J41" i="27"/>
  <c r="G41" i="27"/>
  <c r="F41" i="27"/>
  <c r="E41" i="27"/>
  <c r="L40" i="27"/>
  <c r="M40" i="27" s="1"/>
  <c r="K40" i="27"/>
  <c r="J40" i="27"/>
  <c r="G40" i="27"/>
  <c r="F40" i="27"/>
  <c r="E40" i="27"/>
  <c r="L39" i="27"/>
  <c r="M39" i="27" s="1"/>
  <c r="J39" i="27"/>
  <c r="G39" i="27"/>
  <c r="F39" i="27"/>
  <c r="E39" i="27"/>
  <c r="L38" i="27"/>
  <c r="M38" i="27" s="1"/>
  <c r="K38" i="27"/>
  <c r="J38" i="27"/>
  <c r="G38" i="27"/>
  <c r="F38" i="27"/>
  <c r="E38" i="27"/>
  <c r="L37" i="27"/>
  <c r="M37" i="27" s="1"/>
  <c r="J37" i="27"/>
  <c r="G37" i="27"/>
  <c r="F37" i="27"/>
  <c r="E37" i="27"/>
  <c r="L36" i="27"/>
  <c r="M36" i="27" s="1"/>
  <c r="K36" i="27"/>
  <c r="J36" i="27"/>
  <c r="G36" i="27"/>
  <c r="F36" i="27"/>
  <c r="E36" i="27"/>
  <c r="L35" i="27"/>
  <c r="M35" i="27" s="1"/>
  <c r="J35" i="27"/>
  <c r="G35" i="27"/>
  <c r="F35" i="27"/>
  <c r="E35" i="27"/>
  <c r="L34" i="27"/>
  <c r="M34" i="27" s="1"/>
  <c r="K34" i="27"/>
  <c r="J34" i="27"/>
  <c r="G34" i="27"/>
  <c r="F34" i="27"/>
  <c r="E34" i="27"/>
  <c r="L33" i="27"/>
  <c r="M33" i="27" s="1"/>
  <c r="J33" i="27"/>
  <c r="G33" i="27"/>
  <c r="F33" i="27"/>
  <c r="E33" i="27"/>
  <c r="L32" i="27"/>
  <c r="M32" i="27" s="1"/>
  <c r="K32" i="27"/>
  <c r="J32" i="27"/>
  <c r="G32" i="27"/>
  <c r="F32" i="27"/>
  <c r="E32" i="27"/>
  <c r="L31" i="27"/>
  <c r="M31" i="27" s="1"/>
  <c r="J31" i="27"/>
  <c r="G31" i="27"/>
  <c r="F31" i="27"/>
  <c r="E31" i="27"/>
  <c r="L30" i="27"/>
  <c r="M30" i="27" s="1"/>
  <c r="J30" i="27"/>
  <c r="G30" i="27"/>
  <c r="F30" i="27"/>
  <c r="E30" i="27"/>
  <c r="L29" i="27"/>
  <c r="M29" i="27" s="1"/>
  <c r="J29" i="27"/>
  <c r="G29" i="27"/>
  <c r="F29" i="27"/>
  <c r="E29" i="27"/>
  <c r="L28" i="27"/>
  <c r="M28" i="27" s="1"/>
  <c r="K28" i="27"/>
  <c r="J28" i="27"/>
  <c r="G28" i="27"/>
  <c r="F28" i="27"/>
  <c r="E28" i="27"/>
  <c r="L27" i="27"/>
  <c r="M27" i="27" s="1"/>
  <c r="J27" i="27"/>
  <c r="G27" i="27"/>
  <c r="F27" i="27"/>
  <c r="E27" i="27"/>
  <c r="L26" i="27"/>
  <c r="M26" i="27" s="1"/>
  <c r="J26" i="27"/>
  <c r="G26" i="27"/>
  <c r="F26" i="27"/>
  <c r="E26" i="27"/>
  <c r="L25" i="27"/>
  <c r="M25" i="27" s="1"/>
  <c r="J25" i="27"/>
  <c r="G25" i="27"/>
  <c r="F25" i="27"/>
  <c r="E25" i="27"/>
  <c r="L24" i="27"/>
  <c r="M24" i="27" s="1"/>
  <c r="K24" i="27"/>
  <c r="J24" i="27"/>
  <c r="G24" i="27"/>
  <c r="F24" i="27"/>
  <c r="E24" i="27"/>
  <c r="L23" i="27"/>
  <c r="M23" i="27" s="1"/>
  <c r="J23" i="27"/>
  <c r="G23" i="27"/>
  <c r="F23" i="27"/>
  <c r="E23" i="27"/>
  <c r="L22" i="27"/>
  <c r="M22" i="27" s="1"/>
  <c r="J22" i="27"/>
  <c r="G22" i="27"/>
  <c r="F22" i="27"/>
  <c r="E22" i="27"/>
  <c r="L21" i="27"/>
  <c r="M21" i="27" s="1"/>
  <c r="J21" i="27"/>
  <c r="G21" i="27"/>
  <c r="F21" i="27"/>
  <c r="E21" i="27"/>
  <c r="L20" i="27"/>
  <c r="M20" i="27" s="1"/>
  <c r="K20" i="27"/>
  <c r="J20" i="27"/>
  <c r="G20" i="27"/>
  <c r="F20" i="27"/>
  <c r="E20" i="27"/>
  <c r="L19" i="27"/>
  <c r="M19" i="27" s="1"/>
  <c r="J19" i="27"/>
  <c r="G19" i="27"/>
  <c r="F19" i="27"/>
  <c r="E19" i="27"/>
  <c r="L18" i="27"/>
  <c r="M18" i="27" s="1"/>
  <c r="J18" i="27"/>
  <c r="G18" i="27"/>
  <c r="F18" i="27"/>
  <c r="E18" i="27"/>
  <c r="L17" i="27"/>
  <c r="M17" i="27" s="1"/>
  <c r="J17" i="27"/>
  <c r="G17" i="27"/>
  <c r="F17" i="27"/>
  <c r="E17" i="27"/>
  <c r="L16" i="27"/>
  <c r="M16" i="27" s="1"/>
  <c r="K16" i="27"/>
  <c r="J16" i="27"/>
  <c r="G16" i="27"/>
  <c r="F16" i="27"/>
  <c r="E16" i="27"/>
  <c r="L15" i="27"/>
  <c r="M15" i="27" s="1"/>
  <c r="J15" i="27"/>
  <c r="G15" i="27"/>
  <c r="F15" i="27"/>
  <c r="E15" i="27"/>
  <c r="L14" i="27"/>
  <c r="M14" i="27" s="1"/>
  <c r="J14" i="27"/>
  <c r="G14" i="27"/>
  <c r="F14" i="27"/>
  <c r="E14" i="27"/>
  <c r="L13" i="27"/>
  <c r="M13" i="27" s="1"/>
  <c r="J13" i="27"/>
  <c r="G13" i="27"/>
  <c r="F13" i="27"/>
  <c r="E13" i="27"/>
  <c r="L12" i="27"/>
  <c r="M12" i="27" s="1"/>
  <c r="K12" i="27"/>
  <c r="J12" i="27"/>
  <c r="G12" i="27"/>
  <c r="F12" i="27"/>
  <c r="E12" i="27"/>
  <c r="L11" i="27"/>
  <c r="M11" i="27" s="1"/>
  <c r="J11" i="27"/>
  <c r="G11" i="27"/>
  <c r="F11" i="27"/>
  <c r="E11" i="27"/>
  <c r="L10" i="27"/>
  <c r="J10" i="27"/>
  <c r="G10" i="27"/>
  <c r="F10" i="27"/>
  <c r="E10" i="27"/>
  <c r="L9" i="27"/>
  <c r="J9" i="27"/>
  <c r="G9" i="27"/>
  <c r="F9" i="27"/>
  <c r="E9" i="27"/>
  <c r="L8" i="27"/>
  <c r="K8" i="27"/>
  <c r="J8" i="27"/>
  <c r="G8" i="27"/>
  <c r="F8" i="27"/>
  <c r="E8" i="27"/>
  <c r="L7" i="27"/>
  <c r="M7" i="27" s="1"/>
  <c r="J7" i="27"/>
  <c r="G7" i="27"/>
  <c r="F7" i="27"/>
  <c r="E7" i="27"/>
  <c r="L6" i="27"/>
  <c r="M6" i="27" s="1"/>
  <c r="J6" i="27"/>
  <c r="G6" i="27"/>
  <c r="F6" i="27"/>
  <c r="E6" i="27"/>
  <c r="L5" i="27"/>
  <c r="M5" i="27" s="1"/>
  <c r="J5" i="27"/>
  <c r="G5" i="27"/>
  <c r="F5" i="27"/>
  <c r="E5" i="27"/>
  <c r="L4" i="27"/>
  <c r="M4" i="27" s="1"/>
  <c r="J4" i="27"/>
  <c r="G4" i="27"/>
  <c r="F4" i="27"/>
  <c r="E4" i="27"/>
  <c r="O158" i="27" l="1"/>
  <c r="N167" i="27"/>
  <c r="N192" i="27"/>
  <c r="O219" i="27"/>
  <c r="O233" i="27"/>
  <c r="O251" i="27"/>
  <c r="O141" i="27"/>
  <c r="O73" i="27"/>
  <c r="O85" i="27"/>
  <c r="N122" i="27"/>
  <c r="O177" i="27"/>
  <c r="N182" i="27"/>
  <c r="O196" i="27"/>
  <c r="N218" i="27"/>
  <c r="O228" i="27"/>
  <c r="N236" i="27"/>
  <c r="O246" i="27"/>
  <c r="O65" i="27"/>
  <c r="O222" i="27"/>
  <c r="O108" i="27"/>
  <c r="O112" i="27"/>
  <c r="O139" i="27"/>
  <c r="O156" i="27"/>
  <c r="N175" i="27"/>
  <c r="N179" i="27"/>
  <c r="O199" i="27"/>
  <c r="N203" i="27"/>
  <c r="N208" i="27"/>
  <c r="O240" i="27"/>
  <c r="N249" i="27"/>
  <c r="O160" i="27"/>
  <c r="N62" i="27"/>
  <c r="N74" i="27"/>
  <c r="O87" i="27"/>
  <c r="O95" i="27"/>
  <c r="O155" i="27"/>
  <c r="O168" i="27"/>
  <c r="N178" i="27"/>
  <c r="N183" i="27"/>
  <c r="O188" i="27"/>
  <c r="O243" i="27"/>
  <c r="O252" i="27"/>
  <c r="M8" i="27"/>
  <c r="O20" i="27"/>
  <c r="O45" i="27"/>
  <c r="K7" i="27"/>
  <c r="K11" i="27"/>
  <c r="U11" i="27" s="1"/>
  <c r="K15" i="27"/>
  <c r="K19" i="27"/>
  <c r="P19" i="27" s="1"/>
  <c r="K23" i="27"/>
  <c r="O23" i="27" s="1"/>
  <c r="K27" i="27"/>
  <c r="O27" i="27" s="1"/>
  <c r="R27" i="27" s="1"/>
  <c r="K31" i="27"/>
  <c r="K35" i="27"/>
  <c r="K39" i="27"/>
  <c r="K6" i="27"/>
  <c r="U6" i="27" s="1"/>
  <c r="K10" i="27"/>
  <c r="P10" i="27" s="1"/>
  <c r="K14" i="27"/>
  <c r="K18" i="27"/>
  <c r="K22" i="27"/>
  <c r="K26" i="27"/>
  <c r="N26" i="27" s="1"/>
  <c r="K30" i="27"/>
  <c r="O43" i="27"/>
  <c r="O31" i="27"/>
  <c r="O34" i="27"/>
  <c r="O15" i="27"/>
  <c r="K5" i="27"/>
  <c r="P5" i="27" s="1"/>
  <c r="K9" i="27"/>
  <c r="M9" i="27" s="1"/>
  <c r="K13" i="27"/>
  <c r="K17" i="27"/>
  <c r="K21" i="27"/>
  <c r="U21" i="27" s="1"/>
  <c r="K25" i="27"/>
  <c r="K29" i="27"/>
  <c r="P29" i="27" s="1"/>
  <c r="K33" i="27"/>
  <c r="K37" i="27"/>
  <c r="P37" i="27" s="1"/>
  <c r="K41" i="27"/>
  <c r="O41" i="27" s="1"/>
  <c r="Q5" i="27"/>
  <c r="U5" i="27"/>
  <c r="V5" i="27"/>
  <c r="V13" i="27"/>
  <c r="P13" i="27"/>
  <c r="Q13" i="27"/>
  <c r="U13" i="27"/>
  <c r="V21" i="27"/>
  <c r="Q21" i="27"/>
  <c r="U29" i="27"/>
  <c r="V29" i="27"/>
  <c r="Q29" i="27"/>
  <c r="U30" i="27"/>
  <c r="V30" i="27"/>
  <c r="Q30" i="27"/>
  <c r="P30" i="27"/>
  <c r="U38" i="27"/>
  <c r="V38" i="27"/>
  <c r="Q38" i="27"/>
  <c r="P38" i="27"/>
  <c r="U47" i="27"/>
  <c r="V47" i="27"/>
  <c r="P47" i="27"/>
  <c r="Q47" i="27"/>
  <c r="U55" i="27"/>
  <c r="V55" i="27"/>
  <c r="Q55" i="27"/>
  <c r="P55" i="27"/>
  <c r="U63" i="27"/>
  <c r="P63" i="27"/>
  <c r="Q63" i="27"/>
  <c r="V63" i="27"/>
  <c r="V72" i="27"/>
  <c r="U72" i="27"/>
  <c r="P72" i="27"/>
  <c r="Q72" i="27"/>
  <c r="V80" i="27"/>
  <c r="U80" i="27"/>
  <c r="P80" i="27"/>
  <c r="Q80" i="27"/>
  <c r="U89" i="27"/>
  <c r="V89" i="27"/>
  <c r="Q89" i="27"/>
  <c r="P89" i="27"/>
  <c r="U97" i="27"/>
  <c r="V97" i="27"/>
  <c r="Q97" i="27"/>
  <c r="P97" i="27"/>
  <c r="U105" i="27"/>
  <c r="V105" i="27"/>
  <c r="Q105" i="27"/>
  <c r="P105" i="27"/>
  <c r="U114" i="27"/>
  <c r="V114" i="27"/>
  <c r="Q114" i="27"/>
  <c r="P114" i="27"/>
  <c r="U123" i="27"/>
  <c r="V123" i="27"/>
  <c r="Q123" i="27"/>
  <c r="P123" i="27"/>
  <c r="U134" i="27"/>
  <c r="V134" i="27"/>
  <c r="W134" i="27"/>
  <c r="P134" i="27"/>
  <c r="Q134" i="27"/>
  <c r="R134" i="27"/>
  <c r="U143" i="27"/>
  <c r="V143" i="27"/>
  <c r="P143" i="27"/>
  <c r="Q143" i="27"/>
  <c r="U152" i="27"/>
  <c r="V152" i="27"/>
  <c r="P152" i="27"/>
  <c r="Q152" i="27"/>
  <c r="U162" i="27"/>
  <c r="V162" i="27"/>
  <c r="P162" i="27"/>
  <c r="Q162" i="27"/>
  <c r="W174" i="27"/>
  <c r="P174" i="27"/>
  <c r="U174" i="27"/>
  <c r="V174" i="27"/>
  <c r="Q174" i="27"/>
  <c r="R174" i="27"/>
  <c r="W176" i="27"/>
  <c r="U176" i="27"/>
  <c r="V176" i="27"/>
  <c r="P176" i="27"/>
  <c r="Q176" i="27"/>
  <c r="R176" i="27"/>
  <c r="U187" i="27"/>
  <c r="V187" i="27"/>
  <c r="P187" i="27"/>
  <c r="Q187" i="27"/>
  <c r="U199" i="27"/>
  <c r="V199" i="27"/>
  <c r="W199" i="27"/>
  <c r="P199" i="27"/>
  <c r="Q199" i="27"/>
  <c r="R199" i="27"/>
  <c r="W210" i="27"/>
  <c r="P210" i="27"/>
  <c r="U210" i="27"/>
  <c r="V210" i="27"/>
  <c r="R210" i="27"/>
  <c r="Q210" i="27"/>
  <c r="V219" i="27"/>
  <c r="W219" i="27"/>
  <c r="U219" i="27"/>
  <c r="P219" i="27"/>
  <c r="Q219" i="27"/>
  <c r="R219" i="27"/>
  <c r="V231" i="27"/>
  <c r="U231" i="27"/>
  <c r="P231" i="27"/>
  <c r="Q231" i="27"/>
  <c r="V241" i="27"/>
  <c r="W241" i="27"/>
  <c r="U241" i="27"/>
  <c r="P241" i="27"/>
  <c r="Q241" i="27"/>
  <c r="U12" i="27"/>
  <c r="V12" i="27"/>
  <c r="P12" i="27"/>
  <c r="Q12" i="27"/>
  <c r="U20" i="27"/>
  <c r="V20" i="27"/>
  <c r="P20" i="27"/>
  <c r="W20" i="27"/>
  <c r="Q20" i="27"/>
  <c r="R20" i="27"/>
  <c r="U28" i="27"/>
  <c r="V28" i="27"/>
  <c r="P28" i="27"/>
  <c r="Q28" i="27"/>
  <c r="U37" i="27"/>
  <c r="V37" i="27"/>
  <c r="Q37" i="27"/>
  <c r="U46" i="27"/>
  <c r="V46" i="27"/>
  <c r="P46" i="27"/>
  <c r="Q46" i="27"/>
  <c r="U54" i="27"/>
  <c r="V54" i="27"/>
  <c r="Q54" i="27"/>
  <c r="P54" i="27"/>
  <c r="U62" i="27"/>
  <c r="V62" i="27"/>
  <c r="W62" i="27"/>
  <c r="P62" i="27"/>
  <c r="Q62" i="27"/>
  <c r="R62" i="27"/>
  <c r="U71" i="27"/>
  <c r="V71" i="27"/>
  <c r="P71" i="27"/>
  <c r="Q71" i="27"/>
  <c r="U79" i="27"/>
  <c r="V79" i="27"/>
  <c r="P79" i="27"/>
  <c r="Q79" i="27"/>
  <c r="V88" i="27"/>
  <c r="W88" i="27"/>
  <c r="U88" i="27"/>
  <c r="P88" i="27"/>
  <c r="Q88" i="27"/>
  <c r="R88" i="27"/>
  <c r="V96" i="27"/>
  <c r="U96" i="27"/>
  <c r="P96" i="27"/>
  <c r="Q96" i="27"/>
  <c r="V104" i="27"/>
  <c r="W104" i="27"/>
  <c r="U104" i="27"/>
  <c r="P104" i="27"/>
  <c r="Q104" i="27"/>
  <c r="R104" i="27"/>
  <c r="V112" i="27"/>
  <c r="W112" i="27"/>
  <c r="P112" i="27"/>
  <c r="U112" i="27"/>
  <c r="X112" i="27" s="1"/>
  <c r="Q112" i="27"/>
  <c r="R112" i="27"/>
  <c r="U113" i="27"/>
  <c r="V113" i="27"/>
  <c r="Q113" i="27"/>
  <c r="P113" i="27"/>
  <c r="U122" i="27"/>
  <c r="V122" i="27"/>
  <c r="Q122" i="27"/>
  <c r="P122" i="27"/>
  <c r="U132" i="27"/>
  <c r="V132" i="27"/>
  <c r="W132" i="27"/>
  <c r="P132" i="27"/>
  <c r="Q132" i="27"/>
  <c r="R132" i="27"/>
  <c r="U133" i="27"/>
  <c r="V133" i="27"/>
  <c r="P133" i="27"/>
  <c r="Q133" i="27"/>
  <c r="U142" i="27"/>
  <c r="V142" i="27"/>
  <c r="P142" i="27"/>
  <c r="Q142" i="27"/>
  <c r="V151" i="27"/>
  <c r="U151" i="27"/>
  <c r="P151" i="27"/>
  <c r="Q151" i="27"/>
  <c r="U160" i="27"/>
  <c r="V160" i="27"/>
  <c r="W160" i="27"/>
  <c r="P160" i="27"/>
  <c r="Q160" i="27"/>
  <c r="R160" i="27"/>
  <c r="V161" i="27"/>
  <c r="U161" i="27"/>
  <c r="P161" i="27"/>
  <c r="Q161" i="27"/>
  <c r="R161" i="27"/>
  <c r="U171" i="27"/>
  <c r="V171" i="27"/>
  <c r="P171" i="27"/>
  <c r="Q171" i="27"/>
  <c r="U172" i="27"/>
  <c r="V172" i="27"/>
  <c r="P172" i="27"/>
  <c r="Q172" i="27"/>
  <c r="U173" i="27"/>
  <c r="V173" i="27"/>
  <c r="P173" i="27"/>
  <c r="Q173" i="27"/>
  <c r="U175" i="27"/>
  <c r="V175" i="27"/>
  <c r="W175" i="27"/>
  <c r="P175" i="27"/>
  <c r="Q175" i="27"/>
  <c r="R175" i="27"/>
  <c r="W186" i="27"/>
  <c r="U186" i="27"/>
  <c r="V186" i="27"/>
  <c r="P186" i="27"/>
  <c r="R186" i="27"/>
  <c r="Q186" i="27"/>
  <c r="U197" i="27"/>
  <c r="V197" i="27"/>
  <c r="P197" i="27"/>
  <c r="Q197" i="27"/>
  <c r="U198" i="27"/>
  <c r="P198" i="27"/>
  <c r="V198" i="27"/>
  <c r="Q198" i="27"/>
  <c r="U209" i="27"/>
  <c r="V209" i="27"/>
  <c r="W209" i="27"/>
  <c r="P209" i="27"/>
  <c r="Q209" i="27"/>
  <c r="R209" i="27"/>
  <c r="V217" i="27"/>
  <c r="W217" i="27"/>
  <c r="U217" i="27"/>
  <c r="P217" i="27"/>
  <c r="Q217" i="27"/>
  <c r="R217" i="27"/>
  <c r="U218" i="27"/>
  <c r="V218" i="27"/>
  <c r="P218" i="27"/>
  <c r="Q218" i="27"/>
  <c r="V229" i="27"/>
  <c r="W229" i="27"/>
  <c r="P229" i="27"/>
  <c r="U229" i="27"/>
  <c r="Q229" i="27"/>
  <c r="R229" i="27"/>
  <c r="U230" i="27"/>
  <c r="V230" i="27"/>
  <c r="W230" i="27"/>
  <c r="P230" i="27"/>
  <c r="Q230" i="27"/>
  <c r="R230" i="27"/>
  <c r="U240" i="27"/>
  <c r="V240" i="27"/>
  <c r="W240" i="27"/>
  <c r="P240" i="27"/>
  <c r="Q240" i="27"/>
  <c r="R240" i="27"/>
  <c r="V4" i="27"/>
  <c r="Q4" i="27"/>
  <c r="V11" i="27"/>
  <c r="Q11" i="27"/>
  <c r="U19" i="27"/>
  <c r="V19" i="27"/>
  <c r="Q19" i="27"/>
  <c r="U27" i="27"/>
  <c r="V27" i="27"/>
  <c r="W27" i="27"/>
  <c r="P27" i="27"/>
  <c r="Q27" i="27"/>
  <c r="U36" i="27"/>
  <c r="V36" i="27"/>
  <c r="P36" i="27"/>
  <c r="Q36" i="27"/>
  <c r="W45" i="27"/>
  <c r="U45" i="27"/>
  <c r="V45" i="27"/>
  <c r="P45" i="27"/>
  <c r="Q45" i="27"/>
  <c r="R45" i="27"/>
  <c r="U53" i="27"/>
  <c r="V53" i="27"/>
  <c r="P53" i="27"/>
  <c r="Q53" i="27"/>
  <c r="U61" i="27"/>
  <c r="P61" i="27"/>
  <c r="Q61" i="27"/>
  <c r="V61" i="27"/>
  <c r="U70" i="27"/>
  <c r="V70" i="27"/>
  <c r="P70" i="27"/>
  <c r="Q70" i="27"/>
  <c r="U78" i="27"/>
  <c r="V78" i="27"/>
  <c r="P78" i="27"/>
  <c r="Q78" i="27"/>
  <c r="U86" i="27"/>
  <c r="V86" i="27"/>
  <c r="W86" i="27"/>
  <c r="P86" i="27"/>
  <c r="Q86" i="27"/>
  <c r="R86" i="27"/>
  <c r="U87" i="27"/>
  <c r="V87" i="27"/>
  <c r="W87" i="27"/>
  <c r="P87" i="27"/>
  <c r="Q87" i="27"/>
  <c r="R87" i="27"/>
  <c r="U95" i="27"/>
  <c r="V95" i="27"/>
  <c r="W95" i="27"/>
  <c r="P95" i="27"/>
  <c r="Q95" i="27"/>
  <c r="R95" i="27"/>
  <c r="U103" i="27"/>
  <c r="V103" i="27"/>
  <c r="P103" i="27"/>
  <c r="Q103" i="27"/>
  <c r="U111" i="27"/>
  <c r="V111" i="27"/>
  <c r="P111" i="27"/>
  <c r="Q111" i="27"/>
  <c r="V120" i="27"/>
  <c r="W120" i="27"/>
  <c r="U120" i="27"/>
  <c r="P120" i="27"/>
  <c r="Q120" i="27"/>
  <c r="U121" i="27"/>
  <c r="V121" i="27"/>
  <c r="W121" i="27"/>
  <c r="Q121" i="27"/>
  <c r="R121" i="27"/>
  <c r="P121" i="27"/>
  <c r="U131" i="27"/>
  <c r="V131" i="27"/>
  <c r="W131" i="27"/>
  <c r="P131" i="27"/>
  <c r="Q131" i="27"/>
  <c r="R131" i="27"/>
  <c r="V141" i="27"/>
  <c r="W141" i="27"/>
  <c r="U141" i="27"/>
  <c r="P141" i="27"/>
  <c r="Q141" i="27"/>
  <c r="R141" i="27"/>
  <c r="U150" i="27"/>
  <c r="V150" i="27"/>
  <c r="P150" i="27"/>
  <c r="Q150" i="27"/>
  <c r="U159" i="27"/>
  <c r="V159" i="27"/>
  <c r="W159" i="27"/>
  <c r="P159" i="27"/>
  <c r="Q159" i="27"/>
  <c r="U170" i="27"/>
  <c r="V170" i="27"/>
  <c r="W170" i="27"/>
  <c r="P170" i="27"/>
  <c r="Q170" i="27"/>
  <c r="R170" i="27"/>
  <c r="U184" i="27"/>
  <c r="V184" i="27"/>
  <c r="P184" i="27"/>
  <c r="Q184" i="27"/>
  <c r="U185" i="27"/>
  <c r="V185" i="27"/>
  <c r="P185" i="27"/>
  <c r="Q185" i="27"/>
  <c r="W196" i="27"/>
  <c r="U196" i="27"/>
  <c r="V196" i="27"/>
  <c r="P196" i="27"/>
  <c r="Q196" i="27"/>
  <c r="R196" i="27"/>
  <c r="P206" i="27"/>
  <c r="U206" i="27"/>
  <c r="V206" i="27"/>
  <c r="Q206" i="27"/>
  <c r="U207" i="27"/>
  <c r="V207" i="27"/>
  <c r="P207" i="27"/>
  <c r="Q207" i="27"/>
  <c r="W208" i="27"/>
  <c r="U208" i="27"/>
  <c r="V208" i="27"/>
  <c r="P208" i="27"/>
  <c r="Q208" i="27"/>
  <c r="R208" i="27"/>
  <c r="U216" i="27"/>
  <c r="V216" i="27"/>
  <c r="P216" i="27"/>
  <c r="Q216" i="27"/>
  <c r="U228" i="27"/>
  <c r="V228" i="27"/>
  <c r="W228" i="27"/>
  <c r="P228" i="27"/>
  <c r="Q228" i="27"/>
  <c r="R228" i="27"/>
  <c r="U238" i="27"/>
  <c r="V238" i="27"/>
  <c r="P238" i="27"/>
  <c r="Q238" i="27"/>
  <c r="V239" i="27"/>
  <c r="U239" i="27"/>
  <c r="P239" i="27"/>
  <c r="Q239" i="27"/>
  <c r="U18" i="27"/>
  <c r="V18" i="27"/>
  <c r="P18" i="27"/>
  <c r="Q18" i="27"/>
  <c r="U26" i="27"/>
  <c r="Q26" i="27"/>
  <c r="P26" i="27"/>
  <c r="V26" i="27"/>
  <c r="U35" i="27"/>
  <c r="V35" i="27"/>
  <c r="P35" i="27"/>
  <c r="Q35" i="27"/>
  <c r="U44" i="27"/>
  <c r="V44" i="27"/>
  <c r="P44" i="27"/>
  <c r="Q44" i="27"/>
  <c r="U52" i="27"/>
  <c r="V52" i="27"/>
  <c r="W52" i="27"/>
  <c r="P52" i="27"/>
  <c r="Q52" i="27"/>
  <c r="U60" i="27"/>
  <c r="V60" i="27"/>
  <c r="W60" i="27"/>
  <c r="P60" i="27"/>
  <c r="Q60" i="27"/>
  <c r="R60" i="27"/>
  <c r="U68" i="27"/>
  <c r="V68" i="27"/>
  <c r="P68" i="27"/>
  <c r="Q68" i="27"/>
  <c r="U69" i="27"/>
  <c r="Q69" i="27"/>
  <c r="V69" i="27"/>
  <c r="P69" i="27"/>
  <c r="W77" i="27"/>
  <c r="V77" i="27"/>
  <c r="Q77" i="27"/>
  <c r="R77" i="27"/>
  <c r="U77" i="27"/>
  <c r="P77" i="27"/>
  <c r="W85" i="27"/>
  <c r="U85" i="27"/>
  <c r="V85" i="27"/>
  <c r="Q85" i="27"/>
  <c r="R85" i="27"/>
  <c r="P85" i="27"/>
  <c r="U94" i="27"/>
  <c r="V94" i="27"/>
  <c r="P94" i="27"/>
  <c r="Q94" i="27"/>
  <c r="U102" i="27"/>
  <c r="V102" i="27"/>
  <c r="P102" i="27"/>
  <c r="Q102" i="27"/>
  <c r="R102" i="27"/>
  <c r="U110" i="27"/>
  <c r="V110" i="27"/>
  <c r="P110" i="27"/>
  <c r="Q110" i="27"/>
  <c r="U119" i="27"/>
  <c r="P119" i="27"/>
  <c r="Q119" i="27"/>
  <c r="R119" i="27"/>
  <c r="W119" i="27"/>
  <c r="V119" i="27"/>
  <c r="U129" i="27"/>
  <c r="V129" i="27"/>
  <c r="P129" i="27"/>
  <c r="Q129" i="27"/>
  <c r="U130" i="27"/>
  <c r="V130" i="27"/>
  <c r="P130" i="27"/>
  <c r="Q130" i="27"/>
  <c r="U140" i="27"/>
  <c r="V140" i="27"/>
  <c r="W140" i="27"/>
  <c r="P140" i="27"/>
  <c r="Q140" i="27"/>
  <c r="U149" i="27"/>
  <c r="V149" i="27"/>
  <c r="Q149" i="27"/>
  <c r="P149" i="27"/>
  <c r="R149" i="27"/>
  <c r="U158" i="27"/>
  <c r="V158" i="27"/>
  <c r="W158" i="27"/>
  <c r="P158" i="27"/>
  <c r="Q158" i="27"/>
  <c r="R158" i="27"/>
  <c r="U167" i="27"/>
  <c r="V167" i="27"/>
  <c r="W167" i="27"/>
  <c r="P167" i="27"/>
  <c r="Q167" i="27"/>
  <c r="R167" i="27"/>
  <c r="U168" i="27"/>
  <c r="W168" i="27"/>
  <c r="P168" i="27"/>
  <c r="V168" i="27"/>
  <c r="Q168" i="27"/>
  <c r="R168" i="27"/>
  <c r="V169" i="27"/>
  <c r="U169" i="27"/>
  <c r="P169" i="27"/>
  <c r="Q169" i="27"/>
  <c r="R169" i="27"/>
  <c r="W182" i="27"/>
  <c r="U182" i="27"/>
  <c r="V182" i="27"/>
  <c r="P182" i="27"/>
  <c r="Q182" i="27"/>
  <c r="R182" i="27"/>
  <c r="U183" i="27"/>
  <c r="V183" i="27"/>
  <c r="P183" i="27"/>
  <c r="Q183" i="27"/>
  <c r="U195" i="27"/>
  <c r="V195" i="27"/>
  <c r="P195" i="27"/>
  <c r="Q195" i="27"/>
  <c r="U205" i="27"/>
  <c r="V205" i="27"/>
  <c r="P205" i="27"/>
  <c r="Q205" i="27"/>
  <c r="U215" i="27"/>
  <c r="V215" i="27"/>
  <c r="P215" i="27"/>
  <c r="Q215" i="27"/>
  <c r="V227" i="27"/>
  <c r="U227" i="27"/>
  <c r="P227" i="27"/>
  <c r="Q227" i="27"/>
  <c r="U17" i="27"/>
  <c r="V17" i="27"/>
  <c r="P17" i="27"/>
  <c r="Q17" i="27"/>
  <c r="U25" i="27"/>
  <c r="V25" i="27"/>
  <c r="P25" i="27"/>
  <c r="Q25" i="27"/>
  <c r="W34" i="27"/>
  <c r="Q34" i="27"/>
  <c r="R34" i="27"/>
  <c r="U34" i="27"/>
  <c r="V34" i="27"/>
  <c r="P34" i="27"/>
  <c r="V42" i="27"/>
  <c r="U42" i="27"/>
  <c r="P42" i="27"/>
  <c r="Q42" i="27"/>
  <c r="U43" i="27"/>
  <c r="V43" i="27"/>
  <c r="W43" i="27"/>
  <c r="P43" i="27"/>
  <c r="Q43" i="27"/>
  <c r="R43" i="27"/>
  <c r="U51" i="27"/>
  <c r="V51" i="27"/>
  <c r="P51" i="27"/>
  <c r="Q51" i="27"/>
  <c r="R51" i="27"/>
  <c r="U59" i="27"/>
  <c r="V59" i="27"/>
  <c r="W59" i="27"/>
  <c r="P59" i="27"/>
  <c r="Q59" i="27"/>
  <c r="R59" i="27"/>
  <c r="U67" i="27"/>
  <c r="V67" i="27"/>
  <c r="W67" i="27"/>
  <c r="Q67" i="27"/>
  <c r="P67" i="27"/>
  <c r="U76" i="27"/>
  <c r="V76" i="27"/>
  <c r="W76" i="27"/>
  <c r="Q76" i="27"/>
  <c r="R76" i="27"/>
  <c r="P76" i="27"/>
  <c r="U84" i="27"/>
  <c r="V84" i="27"/>
  <c r="W84" i="27"/>
  <c r="P84" i="27"/>
  <c r="Q84" i="27"/>
  <c r="R84" i="27"/>
  <c r="W93" i="27"/>
  <c r="U93" i="27"/>
  <c r="V93" i="27"/>
  <c r="Q93" i="27"/>
  <c r="R93" i="27"/>
  <c r="P93" i="27"/>
  <c r="W101" i="27"/>
  <c r="U101" i="27"/>
  <c r="V101" i="27"/>
  <c r="Q101" i="27"/>
  <c r="R101" i="27"/>
  <c r="P101" i="27"/>
  <c r="U109" i="27"/>
  <c r="V109" i="27"/>
  <c r="Q109" i="27"/>
  <c r="P109" i="27"/>
  <c r="U118" i="27"/>
  <c r="V118" i="27"/>
  <c r="P118" i="27"/>
  <c r="Q118" i="27"/>
  <c r="R118" i="27"/>
  <c r="V128" i="27"/>
  <c r="W128" i="27"/>
  <c r="U128" i="27"/>
  <c r="P128" i="27"/>
  <c r="Q128" i="27"/>
  <c r="R128" i="27"/>
  <c r="U139" i="27"/>
  <c r="V139" i="27"/>
  <c r="W139" i="27"/>
  <c r="P139" i="27"/>
  <c r="Q139" i="27"/>
  <c r="R139" i="27"/>
  <c r="V148" i="27"/>
  <c r="U148" i="27"/>
  <c r="Q148" i="27"/>
  <c r="P148" i="27"/>
  <c r="U157" i="27"/>
  <c r="V157" i="27"/>
  <c r="Q157" i="27"/>
  <c r="P157" i="27"/>
  <c r="U166" i="27"/>
  <c r="V166" i="27"/>
  <c r="P166" i="27"/>
  <c r="Q166" i="27"/>
  <c r="W180" i="27"/>
  <c r="V180" i="27"/>
  <c r="U180" i="27"/>
  <c r="Q180" i="27"/>
  <c r="R180" i="27"/>
  <c r="P180" i="27"/>
  <c r="U181" i="27"/>
  <c r="V181" i="27"/>
  <c r="Q181" i="27"/>
  <c r="P181" i="27"/>
  <c r="R181" i="27"/>
  <c r="U193" i="27"/>
  <c r="V193" i="27"/>
  <c r="P193" i="27"/>
  <c r="Q193" i="27"/>
  <c r="P194" i="27"/>
  <c r="U194" i="27"/>
  <c r="V194" i="27"/>
  <c r="Q194" i="27"/>
  <c r="W204" i="27"/>
  <c r="U204" i="27"/>
  <c r="V204" i="27"/>
  <c r="P204" i="27"/>
  <c r="Q204" i="27"/>
  <c r="R204" i="27"/>
  <c r="U214" i="27"/>
  <c r="P214" i="27"/>
  <c r="V214" i="27"/>
  <c r="Q214" i="27"/>
  <c r="U224" i="27"/>
  <c r="V224" i="27"/>
  <c r="P224" i="27"/>
  <c r="Q224" i="27"/>
  <c r="V225" i="27"/>
  <c r="U225" i="27"/>
  <c r="P225" i="27"/>
  <c r="Q225" i="27"/>
  <c r="R225" i="27"/>
  <c r="U226" i="27"/>
  <c r="V226" i="27"/>
  <c r="W226" i="27"/>
  <c r="P226" i="27"/>
  <c r="R226" i="27"/>
  <c r="Q226" i="27"/>
  <c r="V235" i="27"/>
  <c r="W235" i="27"/>
  <c r="U235" i="27"/>
  <c r="P235" i="27"/>
  <c r="Q235" i="27"/>
  <c r="U246" i="27"/>
  <c r="V246" i="27"/>
  <c r="W246" i="27"/>
  <c r="P246" i="27"/>
  <c r="Q246" i="27"/>
  <c r="R246" i="27"/>
  <c r="V247" i="27"/>
  <c r="U247" i="27"/>
  <c r="P247" i="27"/>
  <c r="Q247" i="27"/>
  <c r="R247" i="27"/>
  <c r="V8" i="27"/>
  <c r="U8" i="27"/>
  <c r="P8" i="27"/>
  <c r="Q8" i="27"/>
  <c r="V16" i="27"/>
  <c r="P16" i="27"/>
  <c r="U16" i="27"/>
  <c r="Q16" i="27"/>
  <c r="V24" i="27"/>
  <c r="P24" i="27"/>
  <c r="U24" i="27"/>
  <c r="Q24" i="27"/>
  <c r="U33" i="27"/>
  <c r="V33" i="27"/>
  <c r="P33" i="27"/>
  <c r="Q33" i="27"/>
  <c r="R33" i="27"/>
  <c r="U41" i="27"/>
  <c r="V41" i="27"/>
  <c r="W41" i="27"/>
  <c r="P41" i="27"/>
  <c r="Q41" i="27"/>
  <c r="R41" i="27"/>
  <c r="U50" i="27"/>
  <c r="V50" i="27"/>
  <c r="W50" i="27"/>
  <c r="Q50" i="27"/>
  <c r="P50" i="27"/>
  <c r="U58" i="27"/>
  <c r="V58" i="27"/>
  <c r="W58" i="27"/>
  <c r="Q58" i="27"/>
  <c r="R58" i="27"/>
  <c r="P58" i="27"/>
  <c r="U66" i="27"/>
  <c r="V66" i="27"/>
  <c r="Q66" i="27"/>
  <c r="R66" i="27"/>
  <c r="P66" i="27"/>
  <c r="U75" i="27"/>
  <c r="V75" i="27"/>
  <c r="W75" i="27"/>
  <c r="Q75" i="27"/>
  <c r="P75" i="27"/>
  <c r="R75" i="27"/>
  <c r="U83" i="27"/>
  <c r="V83" i="27"/>
  <c r="W83" i="27"/>
  <c r="Q83" i="27"/>
  <c r="P83" i="27"/>
  <c r="R83" i="27"/>
  <c r="U92" i="27"/>
  <c r="V92" i="27"/>
  <c r="Q92" i="27"/>
  <c r="P92" i="27"/>
  <c r="U100" i="27"/>
  <c r="V100" i="27"/>
  <c r="P100" i="27"/>
  <c r="Q100" i="27"/>
  <c r="R100" i="27"/>
  <c r="U108" i="27"/>
  <c r="V108" i="27"/>
  <c r="W108" i="27"/>
  <c r="Q108" i="27"/>
  <c r="R108" i="27"/>
  <c r="P108" i="27"/>
  <c r="U117" i="27"/>
  <c r="V117" i="27"/>
  <c r="Q117" i="27"/>
  <c r="P117" i="27"/>
  <c r="U127" i="27"/>
  <c r="V127" i="27"/>
  <c r="P127" i="27"/>
  <c r="Q127" i="27"/>
  <c r="R127" i="27"/>
  <c r="U138" i="27"/>
  <c r="V138" i="27"/>
  <c r="P138" i="27"/>
  <c r="Q138" i="27"/>
  <c r="U147" i="27"/>
  <c r="V147" i="27"/>
  <c r="P147" i="27"/>
  <c r="Q147" i="27"/>
  <c r="W156" i="27"/>
  <c r="U156" i="27"/>
  <c r="V156" i="27"/>
  <c r="Q156" i="27"/>
  <c r="R156" i="27"/>
  <c r="P156" i="27"/>
  <c r="U165" i="27"/>
  <c r="V165" i="27"/>
  <c r="P165" i="27"/>
  <c r="Q165" i="27"/>
  <c r="U179" i="27"/>
  <c r="V179" i="27"/>
  <c r="P179" i="27"/>
  <c r="Q179" i="27"/>
  <c r="P190" i="27"/>
  <c r="U190" i="27"/>
  <c r="V190" i="27"/>
  <c r="Q190" i="27"/>
  <c r="U191" i="27"/>
  <c r="V191" i="27"/>
  <c r="P191" i="27"/>
  <c r="Q191" i="27"/>
  <c r="U192" i="27"/>
  <c r="V192" i="27"/>
  <c r="P192" i="27"/>
  <c r="Q192" i="27"/>
  <c r="U203" i="27"/>
  <c r="V203" i="27"/>
  <c r="P203" i="27"/>
  <c r="Q203" i="27"/>
  <c r="U213" i="27"/>
  <c r="V213" i="27"/>
  <c r="Q213" i="27"/>
  <c r="P213" i="27"/>
  <c r="V223" i="27"/>
  <c r="W223" i="27"/>
  <c r="U223" i="27"/>
  <c r="P223" i="27"/>
  <c r="Q223" i="27"/>
  <c r="U234" i="27"/>
  <c r="V234" i="27"/>
  <c r="P234" i="27"/>
  <c r="Q234" i="27"/>
  <c r="U7" i="27"/>
  <c r="V7" i="27"/>
  <c r="P7" i="27"/>
  <c r="Q7" i="27"/>
  <c r="U15" i="27"/>
  <c r="V15" i="27"/>
  <c r="W15" i="27"/>
  <c r="Q15" i="27"/>
  <c r="R15" i="27"/>
  <c r="P15" i="27"/>
  <c r="U23" i="27"/>
  <c r="V23" i="27"/>
  <c r="P23" i="27"/>
  <c r="Q23" i="27"/>
  <c r="V32" i="27"/>
  <c r="P32" i="27"/>
  <c r="U32" i="27"/>
  <c r="Q32" i="27"/>
  <c r="V40" i="27"/>
  <c r="P40" i="27"/>
  <c r="U40" i="27"/>
  <c r="Q40" i="27"/>
  <c r="U49" i="27"/>
  <c r="V49" i="27"/>
  <c r="P49" i="27"/>
  <c r="Q49" i="27"/>
  <c r="U57" i="27"/>
  <c r="V57" i="27"/>
  <c r="P57" i="27"/>
  <c r="Q57" i="27"/>
  <c r="U65" i="27"/>
  <c r="V65" i="27"/>
  <c r="W65" i="27"/>
  <c r="Q65" i="27"/>
  <c r="R65" i="27"/>
  <c r="P65" i="27"/>
  <c r="U74" i="27"/>
  <c r="V74" i="27"/>
  <c r="Q74" i="27"/>
  <c r="P74" i="27"/>
  <c r="U82" i="27"/>
  <c r="V82" i="27"/>
  <c r="Q82" i="27"/>
  <c r="P82" i="27"/>
  <c r="U91" i="27"/>
  <c r="V91" i="27"/>
  <c r="Q91" i="27"/>
  <c r="P91" i="27"/>
  <c r="U99" i="27"/>
  <c r="V99" i="27"/>
  <c r="Q99" i="27"/>
  <c r="P99" i="27"/>
  <c r="U107" i="27"/>
  <c r="V107" i="27"/>
  <c r="Q107" i="27"/>
  <c r="P107" i="27"/>
  <c r="U116" i="27"/>
  <c r="V116" i="27"/>
  <c r="P116" i="27"/>
  <c r="Q116" i="27"/>
  <c r="R116" i="27"/>
  <c r="U125" i="27"/>
  <c r="V125" i="27"/>
  <c r="Q125" i="27"/>
  <c r="P125" i="27"/>
  <c r="U126" i="27"/>
  <c r="V126" i="27"/>
  <c r="W126" i="27"/>
  <c r="P126" i="27"/>
  <c r="Q126" i="27"/>
  <c r="R126" i="27"/>
  <c r="U137" i="27"/>
  <c r="V137" i="27"/>
  <c r="P137" i="27"/>
  <c r="Q137" i="27"/>
  <c r="U145" i="27"/>
  <c r="V145" i="27"/>
  <c r="W145" i="27"/>
  <c r="P145" i="27"/>
  <c r="Q145" i="27"/>
  <c r="R145" i="27"/>
  <c r="V146" i="27"/>
  <c r="P146" i="27"/>
  <c r="U146" i="27"/>
  <c r="Q146" i="27"/>
  <c r="U155" i="27"/>
  <c r="V155" i="27"/>
  <c r="W155" i="27"/>
  <c r="P155" i="27"/>
  <c r="Q155" i="27"/>
  <c r="R155" i="27"/>
  <c r="V164" i="27"/>
  <c r="U164" i="27"/>
  <c r="P164" i="27"/>
  <c r="Q164" i="27"/>
  <c r="W178" i="27"/>
  <c r="U178" i="27"/>
  <c r="V178" i="27"/>
  <c r="P178" i="27"/>
  <c r="Q178" i="27"/>
  <c r="U189" i="27"/>
  <c r="V189" i="27"/>
  <c r="W189" i="27"/>
  <c r="Q189" i="27"/>
  <c r="P189" i="27"/>
  <c r="U202" i="27"/>
  <c r="V202" i="27"/>
  <c r="P202" i="27"/>
  <c r="Q202" i="27"/>
  <c r="U212" i="27"/>
  <c r="V212" i="27"/>
  <c r="Q212" i="27"/>
  <c r="P212" i="27"/>
  <c r="V221" i="27"/>
  <c r="W221" i="27"/>
  <c r="U221" i="27"/>
  <c r="Q221" i="27"/>
  <c r="R221" i="27"/>
  <c r="P221" i="27"/>
  <c r="U222" i="27"/>
  <c r="V222" i="27"/>
  <c r="W222" i="27"/>
  <c r="P222" i="27"/>
  <c r="Q222" i="27"/>
  <c r="R222" i="27"/>
  <c r="V233" i="27"/>
  <c r="W233" i="27"/>
  <c r="U233" i="27"/>
  <c r="P233" i="27"/>
  <c r="Q233" i="27"/>
  <c r="R233" i="27"/>
  <c r="V6" i="27"/>
  <c r="Q6" i="27"/>
  <c r="U14" i="27"/>
  <c r="V14" i="27"/>
  <c r="Q14" i="27"/>
  <c r="P14" i="27"/>
  <c r="U22" i="27"/>
  <c r="V22" i="27"/>
  <c r="P22" i="27"/>
  <c r="Q22" i="27"/>
  <c r="U31" i="27"/>
  <c r="V31" i="27"/>
  <c r="W31" i="27"/>
  <c r="Q31" i="27"/>
  <c r="P31" i="27"/>
  <c r="R31" i="27"/>
  <c r="U39" i="27"/>
  <c r="V39" i="27"/>
  <c r="P39" i="27"/>
  <c r="Q39" i="27"/>
  <c r="V48" i="27"/>
  <c r="P48" i="27"/>
  <c r="U48" i="27"/>
  <c r="Q48" i="27"/>
  <c r="V56" i="27"/>
  <c r="U56" i="27"/>
  <c r="P56" i="27"/>
  <c r="Q56" i="27"/>
  <c r="V64" i="27"/>
  <c r="W64" i="27"/>
  <c r="P64" i="27"/>
  <c r="U64" i="27"/>
  <c r="Q64" i="27"/>
  <c r="R64" i="27"/>
  <c r="U73" i="27"/>
  <c r="V73" i="27"/>
  <c r="W73" i="27"/>
  <c r="Q73" i="27"/>
  <c r="R73" i="27"/>
  <c r="P73" i="27"/>
  <c r="U81" i="27"/>
  <c r="V81" i="27"/>
  <c r="Q81" i="27"/>
  <c r="P81" i="27"/>
  <c r="U90" i="27"/>
  <c r="Q90" i="27"/>
  <c r="R90" i="27"/>
  <c r="P90" i="27"/>
  <c r="V90" i="27"/>
  <c r="U98" i="27"/>
  <c r="V98" i="27"/>
  <c r="Q98" i="27"/>
  <c r="P98" i="27"/>
  <c r="V106" i="27"/>
  <c r="Q106" i="27"/>
  <c r="U106" i="27"/>
  <c r="R106" i="27"/>
  <c r="P106" i="27"/>
  <c r="U115" i="27"/>
  <c r="V115" i="27"/>
  <c r="Q115" i="27"/>
  <c r="P115" i="27"/>
  <c r="R115" i="27"/>
  <c r="U124" i="27"/>
  <c r="V124" i="27"/>
  <c r="W124" i="27"/>
  <c r="Q124" i="27"/>
  <c r="P124" i="27"/>
  <c r="U135" i="27"/>
  <c r="V135" i="27"/>
  <c r="W135" i="27"/>
  <c r="P135" i="27"/>
  <c r="Q135" i="27"/>
  <c r="R135" i="27"/>
  <c r="U136" i="27"/>
  <c r="V136" i="27"/>
  <c r="W136" i="27"/>
  <c r="P136" i="27"/>
  <c r="Q136" i="27"/>
  <c r="U144" i="27"/>
  <c r="V144" i="27"/>
  <c r="P144" i="27"/>
  <c r="Q144" i="27"/>
  <c r="R144" i="27"/>
  <c r="U153" i="27"/>
  <c r="V153" i="27"/>
  <c r="P153" i="27"/>
  <c r="Q153" i="27"/>
  <c r="U154" i="27"/>
  <c r="V154" i="27"/>
  <c r="P154" i="27"/>
  <c r="Q154" i="27"/>
  <c r="U163" i="27"/>
  <c r="V163" i="27"/>
  <c r="W163" i="27"/>
  <c r="P163" i="27"/>
  <c r="Q163" i="27"/>
  <c r="R163" i="27"/>
  <c r="U177" i="27"/>
  <c r="V177" i="27"/>
  <c r="W177" i="27"/>
  <c r="P177" i="27"/>
  <c r="Q177" i="27"/>
  <c r="R177" i="27"/>
  <c r="W188" i="27"/>
  <c r="U188" i="27"/>
  <c r="V188" i="27"/>
  <c r="Q188" i="27"/>
  <c r="R188" i="27"/>
  <c r="P188" i="27"/>
  <c r="W200" i="27"/>
  <c r="U200" i="27"/>
  <c r="V200" i="27"/>
  <c r="P200" i="27"/>
  <c r="Q200" i="27"/>
  <c r="R200" i="27"/>
  <c r="U201" i="27"/>
  <c r="V201" i="27"/>
  <c r="W201" i="27"/>
  <c r="P201" i="27"/>
  <c r="Q201" i="27"/>
  <c r="R201" i="27"/>
  <c r="U211" i="27"/>
  <c r="V211" i="27"/>
  <c r="P211" i="27"/>
  <c r="Q211" i="27"/>
  <c r="U220" i="27"/>
  <c r="V220" i="27"/>
  <c r="W220" i="27"/>
  <c r="P220" i="27"/>
  <c r="Q220" i="27"/>
  <c r="R220" i="27"/>
  <c r="U232" i="27"/>
  <c r="V232" i="27"/>
  <c r="W232" i="27"/>
  <c r="P232" i="27"/>
  <c r="Q232" i="27"/>
  <c r="R232" i="27"/>
  <c r="U242" i="27"/>
  <c r="V242" i="27"/>
  <c r="P242" i="27"/>
  <c r="Q242" i="27"/>
  <c r="U252" i="27"/>
  <c r="V252" i="27"/>
  <c r="W252" i="27"/>
  <c r="Q252" i="27"/>
  <c r="R252" i="27"/>
  <c r="P252" i="27"/>
  <c r="V263" i="27"/>
  <c r="W263" i="27"/>
  <c r="U263" i="27"/>
  <c r="P263" i="27"/>
  <c r="Q263" i="27"/>
  <c r="R263" i="27"/>
  <c r="U274" i="27"/>
  <c r="V274" i="27"/>
  <c r="W274" i="27"/>
  <c r="P274" i="27"/>
  <c r="Q274" i="27"/>
  <c r="R274" i="27"/>
  <c r="V283" i="27"/>
  <c r="W283" i="27"/>
  <c r="U283" i="27"/>
  <c r="P283" i="27"/>
  <c r="Q283" i="27"/>
  <c r="R283" i="27"/>
  <c r="V293" i="27"/>
  <c r="W293" i="27"/>
  <c r="U293" i="27"/>
  <c r="P293" i="27"/>
  <c r="Q293" i="27"/>
  <c r="R293" i="27"/>
  <c r="V251" i="27"/>
  <c r="W251" i="27"/>
  <c r="U251" i="27"/>
  <c r="P251" i="27"/>
  <c r="Q251" i="27"/>
  <c r="R251" i="27"/>
  <c r="U262" i="27"/>
  <c r="V262" i="27"/>
  <c r="W262" i="27"/>
  <c r="P262" i="27"/>
  <c r="R262" i="27"/>
  <c r="Q262" i="27"/>
  <c r="V273" i="27"/>
  <c r="W273" i="27"/>
  <c r="P273" i="27"/>
  <c r="U273" i="27"/>
  <c r="Q273" i="27"/>
  <c r="R273" i="27"/>
  <c r="U282" i="27"/>
  <c r="V282" i="27"/>
  <c r="W282" i="27"/>
  <c r="P282" i="27"/>
  <c r="Q282" i="27"/>
  <c r="R282" i="27"/>
  <c r="U292" i="27"/>
  <c r="V292" i="27"/>
  <c r="W292" i="27"/>
  <c r="P292" i="27"/>
  <c r="Q292" i="27"/>
  <c r="R292" i="27"/>
  <c r="U250" i="27"/>
  <c r="V250" i="27"/>
  <c r="P250" i="27"/>
  <c r="R250" i="27"/>
  <c r="Q250" i="27"/>
  <c r="V261" i="27"/>
  <c r="W261" i="27"/>
  <c r="P261" i="27"/>
  <c r="U261" i="27"/>
  <c r="Q261" i="27"/>
  <c r="R261" i="27"/>
  <c r="U272" i="27"/>
  <c r="V272" i="27"/>
  <c r="W272" i="27"/>
  <c r="P272" i="27"/>
  <c r="Q272" i="27"/>
  <c r="R272" i="27"/>
  <c r="V281" i="27"/>
  <c r="W281" i="27"/>
  <c r="U281" i="27"/>
  <c r="P281" i="27"/>
  <c r="Q281" i="27"/>
  <c r="R281" i="27"/>
  <c r="V291" i="27"/>
  <c r="W291" i="27"/>
  <c r="P291" i="27"/>
  <c r="Q291" i="27"/>
  <c r="R291" i="27"/>
  <c r="U291" i="27"/>
  <c r="X291" i="27" s="1"/>
  <c r="U304" i="27"/>
  <c r="V304" i="27"/>
  <c r="W304" i="27"/>
  <c r="P304" i="27"/>
  <c r="Q304" i="27"/>
  <c r="R304" i="27"/>
  <c r="V249" i="27"/>
  <c r="U249" i="27"/>
  <c r="P249" i="27"/>
  <c r="Q249" i="27"/>
  <c r="U260" i="27"/>
  <c r="V260" i="27"/>
  <c r="W260" i="27"/>
  <c r="P260" i="27"/>
  <c r="Q260" i="27"/>
  <c r="R260" i="27"/>
  <c r="V269" i="27"/>
  <c r="W269" i="27"/>
  <c r="P269" i="27"/>
  <c r="Q269" i="27"/>
  <c r="U269" i="27"/>
  <c r="R269" i="27"/>
  <c r="U270" i="27"/>
  <c r="V270" i="27"/>
  <c r="W270" i="27"/>
  <c r="P270" i="27"/>
  <c r="R270" i="27"/>
  <c r="Q270" i="27"/>
  <c r="V271" i="27"/>
  <c r="W271" i="27"/>
  <c r="U271" i="27"/>
  <c r="P271" i="27"/>
  <c r="Q271" i="27"/>
  <c r="R271" i="27"/>
  <c r="V279" i="27"/>
  <c r="W279" i="27"/>
  <c r="P279" i="27"/>
  <c r="U279" i="27"/>
  <c r="X279" i="27" s="1"/>
  <c r="Q279" i="27"/>
  <c r="R279" i="27"/>
  <c r="U280" i="27"/>
  <c r="V280" i="27"/>
  <c r="W280" i="27"/>
  <c r="P280" i="27"/>
  <c r="Q280" i="27"/>
  <c r="R280" i="27"/>
  <c r="U290" i="27"/>
  <c r="V290" i="27"/>
  <c r="W290" i="27"/>
  <c r="P290" i="27"/>
  <c r="Q290" i="27"/>
  <c r="R290" i="27"/>
  <c r="V303" i="27"/>
  <c r="W303" i="27"/>
  <c r="U303" i="27"/>
  <c r="P303" i="27"/>
  <c r="Q303" i="27"/>
  <c r="R303" i="27"/>
  <c r="U236" i="27"/>
  <c r="V236" i="27"/>
  <c r="W236" i="27"/>
  <c r="P236" i="27"/>
  <c r="Q236" i="27"/>
  <c r="R236" i="27"/>
  <c r="V237" i="27"/>
  <c r="P237" i="27"/>
  <c r="Q237" i="27"/>
  <c r="U237" i="27"/>
  <c r="U248" i="27"/>
  <c r="V248" i="27"/>
  <c r="W248" i="27"/>
  <c r="P248" i="27"/>
  <c r="Q248" i="27"/>
  <c r="R248" i="27"/>
  <c r="V259" i="27"/>
  <c r="W259" i="27"/>
  <c r="U259" i="27"/>
  <c r="P259" i="27"/>
  <c r="Q259" i="27"/>
  <c r="R259" i="27"/>
  <c r="V267" i="27"/>
  <c r="W267" i="27"/>
  <c r="U267" i="27"/>
  <c r="P267" i="27"/>
  <c r="Q267" i="27"/>
  <c r="R267" i="27"/>
  <c r="U268" i="27"/>
  <c r="V268" i="27"/>
  <c r="W268" i="27"/>
  <c r="P268" i="27"/>
  <c r="Q268" i="27"/>
  <c r="R268" i="27"/>
  <c r="U278" i="27"/>
  <c r="V278" i="27"/>
  <c r="W278" i="27"/>
  <c r="P278" i="27"/>
  <c r="R278" i="27"/>
  <c r="Q278" i="27"/>
  <c r="V289" i="27"/>
  <c r="W289" i="27"/>
  <c r="P289" i="27"/>
  <c r="U289" i="27"/>
  <c r="Q289" i="27"/>
  <c r="R289" i="27"/>
  <c r="V301" i="27"/>
  <c r="W301" i="27"/>
  <c r="U301" i="27"/>
  <c r="P301" i="27"/>
  <c r="Q301" i="27"/>
  <c r="R301" i="27"/>
  <c r="U302" i="27"/>
  <c r="V302" i="27"/>
  <c r="W302" i="27"/>
  <c r="P302" i="27"/>
  <c r="Q302" i="27"/>
  <c r="R302" i="27"/>
  <c r="U256" i="27"/>
  <c r="V256" i="27"/>
  <c r="W256" i="27"/>
  <c r="P256" i="27"/>
  <c r="Q256" i="27"/>
  <c r="R256" i="27"/>
  <c r="V257" i="27"/>
  <c r="W257" i="27"/>
  <c r="U257" i="27"/>
  <c r="P257" i="27"/>
  <c r="Q257" i="27"/>
  <c r="R257" i="27"/>
  <c r="U258" i="27"/>
  <c r="V258" i="27"/>
  <c r="W258" i="27"/>
  <c r="P258" i="27"/>
  <c r="Q258" i="27"/>
  <c r="R258" i="27"/>
  <c r="U266" i="27"/>
  <c r="V266" i="27"/>
  <c r="W266" i="27"/>
  <c r="P266" i="27"/>
  <c r="Q266" i="27"/>
  <c r="R266" i="27"/>
  <c r="V277" i="27"/>
  <c r="W277" i="27"/>
  <c r="U277" i="27"/>
  <c r="Q277" i="27"/>
  <c r="P277" i="27"/>
  <c r="R277" i="27"/>
  <c r="U286" i="27"/>
  <c r="V286" i="27"/>
  <c r="W286" i="27"/>
  <c r="P286" i="27"/>
  <c r="Q286" i="27"/>
  <c r="R286" i="27"/>
  <c r="U288" i="27"/>
  <c r="V288" i="27"/>
  <c r="W288" i="27"/>
  <c r="P288" i="27"/>
  <c r="Q288" i="27"/>
  <c r="R288" i="27"/>
  <c r="U298" i="27"/>
  <c r="V298" i="27"/>
  <c r="W298" i="27"/>
  <c r="P298" i="27"/>
  <c r="Q298" i="27"/>
  <c r="R298" i="27"/>
  <c r="V299" i="27"/>
  <c r="W299" i="27"/>
  <c r="U299" i="27"/>
  <c r="P299" i="27"/>
  <c r="Q299" i="27"/>
  <c r="R299" i="27"/>
  <c r="U300" i="27"/>
  <c r="V300" i="27"/>
  <c r="W300" i="27"/>
  <c r="P300" i="27"/>
  <c r="Q300" i="27"/>
  <c r="R300" i="27"/>
  <c r="U244" i="27"/>
  <c r="V244" i="27"/>
  <c r="W244" i="27"/>
  <c r="Q244" i="27"/>
  <c r="P244" i="27"/>
  <c r="V245" i="27"/>
  <c r="Q245" i="27"/>
  <c r="P245" i="27"/>
  <c r="U245" i="27"/>
  <c r="V255" i="27"/>
  <c r="W255" i="27"/>
  <c r="U255" i="27"/>
  <c r="P255" i="27"/>
  <c r="Q255" i="27"/>
  <c r="R255" i="27"/>
  <c r="V265" i="27"/>
  <c r="W265" i="27"/>
  <c r="U265" i="27"/>
  <c r="P265" i="27"/>
  <c r="Q265" i="27"/>
  <c r="R265" i="27"/>
  <c r="U276" i="27"/>
  <c r="V276" i="27"/>
  <c r="W276" i="27"/>
  <c r="Q276" i="27"/>
  <c r="R276" i="27"/>
  <c r="P276" i="27"/>
  <c r="V285" i="27"/>
  <c r="W285" i="27"/>
  <c r="U285" i="27"/>
  <c r="Q285" i="27"/>
  <c r="P285" i="27"/>
  <c r="R285" i="27"/>
  <c r="V287" i="27"/>
  <c r="W287" i="27"/>
  <c r="U287" i="27"/>
  <c r="P287" i="27"/>
  <c r="Q287" i="27"/>
  <c r="R287" i="27"/>
  <c r="V295" i="27"/>
  <c r="W295" i="27"/>
  <c r="P295" i="27"/>
  <c r="U295" i="27"/>
  <c r="Q295" i="27"/>
  <c r="R295" i="27"/>
  <c r="U296" i="27"/>
  <c r="V296" i="27"/>
  <c r="W296" i="27"/>
  <c r="P296" i="27"/>
  <c r="Q296" i="27"/>
  <c r="R296" i="27"/>
  <c r="V297" i="27"/>
  <c r="W297" i="27"/>
  <c r="U297" i="27"/>
  <c r="P297" i="27"/>
  <c r="Q297" i="27"/>
  <c r="R297" i="27"/>
  <c r="V243" i="27"/>
  <c r="W243" i="27"/>
  <c r="U243" i="27"/>
  <c r="P243" i="27"/>
  <c r="Q243" i="27"/>
  <c r="R243" i="27"/>
  <c r="V253" i="27"/>
  <c r="W253" i="27"/>
  <c r="U253" i="27"/>
  <c r="Q253" i="27"/>
  <c r="P253" i="27"/>
  <c r="U254" i="27"/>
  <c r="V254" i="27"/>
  <c r="W254" i="27"/>
  <c r="P254" i="27"/>
  <c r="R254" i="27"/>
  <c r="Q254" i="27"/>
  <c r="U264" i="27"/>
  <c r="V264" i="27"/>
  <c r="W264" i="27"/>
  <c r="P264" i="27"/>
  <c r="Q264" i="27"/>
  <c r="R264" i="27"/>
  <c r="V275" i="27"/>
  <c r="W275" i="27"/>
  <c r="P275" i="27"/>
  <c r="Q275" i="27"/>
  <c r="R275" i="27"/>
  <c r="U275" i="27"/>
  <c r="U284" i="27"/>
  <c r="V284" i="27"/>
  <c r="W284" i="27"/>
  <c r="Q284" i="27"/>
  <c r="R284" i="27"/>
  <c r="P284" i="27"/>
  <c r="U294" i="27"/>
  <c r="V294" i="27"/>
  <c r="W294" i="27"/>
  <c r="P294" i="27"/>
  <c r="Q294" i="27"/>
  <c r="R294" i="27"/>
  <c r="K4" i="27"/>
  <c r="P4" i="27" s="1"/>
  <c r="AB5" i="27"/>
  <c r="AB7" i="27"/>
  <c r="AB22" i="27"/>
  <c r="AB28" i="27"/>
  <c r="AB34" i="27"/>
  <c r="AD34" i="27" s="1"/>
  <c r="AB41" i="27"/>
  <c r="AD41" i="27" s="1"/>
  <c r="N42" i="27"/>
  <c r="AB59" i="27"/>
  <c r="AB70" i="27"/>
  <c r="AB76" i="27"/>
  <c r="AB82" i="27"/>
  <c r="AB94" i="27"/>
  <c r="AD94" i="27" s="1"/>
  <c r="AB148" i="27"/>
  <c r="AB159" i="27"/>
  <c r="AD159" i="27" s="1"/>
  <c r="AB185" i="27"/>
  <c r="AD185" i="27" s="1"/>
  <c r="AB199" i="27"/>
  <c r="AB209" i="27"/>
  <c r="AB214" i="27"/>
  <c r="O215" i="27"/>
  <c r="W215" i="27" s="1"/>
  <c r="AB219" i="27"/>
  <c r="AB29" i="27"/>
  <c r="AD29" i="27" s="1"/>
  <c r="O60" i="27"/>
  <c r="AB65" i="27"/>
  <c r="AD65" i="27" s="1"/>
  <c r="AB130" i="27"/>
  <c r="AB166" i="27"/>
  <c r="AB177" i="27"/>
  <c r="N220" i="27"/>
  <c r="AB4" i="27"/>
  <c r="AB18" i="27"/>
  <c r="AD18" i="27" s="1"/>
  <c r="AB23" i="27"/>
  <c r="AD23" i="27" s="1"/>
  <c r="AB36" i="27"/>
  <c r="AD36" i="27" s="1"/>
  <c r="AB45" i="27"/>
  <c r="AB55" i="27"/>
  <c r="AB89" i="27"/>
  <c r="AB96" i="27"/>
  <c r="AB115" i="27"/>
  <c r="AB137" i="27"/>
  <c r="AB150" i="27"/>
  <c r="AB155" i="27"/>
  <c r="AB178" i="27"/>
  <c r="AD178" i="27" s="1"/>
  <c r="AB186" i="27"/>
  <c r="O191" i="27"/>
  <c r="W191" i="27" s="1"/>
  <c r="O216" i="27"/>
  <c r="R216" i="27" s="1"/>
  <c r="N217" i="27"/>
  <c r="AB9" i="27"/>
  <c r="AD9" i="27" s="1"/>
  <c r="AB14" i="27"/>
  <c r="AB24" i="27"/>
  <c r="AB30" i="27"/>
  <c r="AB37" i="27"/>
  <c r="AB46" i="27"/>
  <c r="AD46" i="27" s="1"/>
  <c r="AB51" i="27"/>
  <c r="AD51" i="27" s="1"/>
  <c r="O56" i="27"/>
  <c r="R56" i="27" s="1"/>
  <c r="AB61" i="27"/>
  <c r="AB66" i="27"/>
  <c r="AD66" i="27" s="1"/>
  <c r="AB78" i="27"/>
  <c r="AB84" i="27"/>
  <c r="AB187" i="27"/>
  <c r="AB191" i="27"/>
  <c r="AB196" i="27"/>
  <c r="AB10" i="27"/>
  <c r="AD10" i="27" s="1"/>
  <c r="AB25" i="27"/>
  <c r="AB31" i="27"/>
  <c r="AD31" i="27" s="1"/>
  <c r="AB47" i="27"/>
  <c r="AD47" i="27" s="1"/>
  <c r="AB62" i="27"/>
  <c r="AB67" i="27"/>
  <c r="AB90" i="27"/>
  <c r="AD90" i="27" s="1"/>
  <c r="AB105" i="27"/>
  <c r="AB122" i="27"/>
  <c r="N188" i="27"/>
  <c r="AB232" i="27"/>
  <c r="AB15" i="27"/>
  <c r="AB26" i="27"/>
  <c r="AD26" i="27" s="1"/>
  <c r="AB57" i="27"/>
  <c r="AD57" i="27" s="1"/>
  <c r="AB63" i="27"/>
  <c r="AB73" i="27"/>
  <c r="O74" i="27"/>
  <c r="W74" i="27" s="1"/>
  <c r="AB99" i="27"/>
  <c r="AB133" i="27"/>
  <c r="AD133" i="27" s="1"/>
  <c r="AB157" i="27"/>
  <c r="AB162" i="27"/>
  <c r="AB174" i="27"/>
  <c r="AD174" i="27" s="1"/>
  <c r="AB202" i="27"/>
  <c r="AD202" i="27" s="1"/>
  <c r="O203" i="27"/>
  <c r="W203" i="27" s="1"/>
  <c r="O207" i="27"/>
  <c r="W207" i="27" s="1"/>
  <c r="AB233" i="27"/>
  <c r="AB11" i="27"/>
  <c r="AB20" i="27"/>
  <c r="AB39" i="27"/>
  <c r="AB107" i="27"/>
  <c r="AD107" i="27" s="1"/>
  <c r="AB118" i="27"/>
  <c r="AB134" i="27"/>
  <c r="AD134" i="27" s="1"/>
  <c r="AB140" i="27"/>
  <c r="AB152" i="27"/>
  <c r="AB163" i="27"/>
  <c r="AB175" i="27"/>
  <c r="AD175" i="27" s="1"/>
  <c r="AB184" i="27"/>
  <c r="AD184" i="27" s="1"/>
  <c r="N213" i="27"/>
  <c r="O213" i="27"/>
  <c r="R213" i="27" s="1"/>
  <c r="AB222" i="27"/>
  <c r="AD222" i="27" s="1"/>
  <c r="O223" i="27"/>
  <c r="R223" i="27" s="1"/>
  <c r="AB6" i="27"/>
  <c r="AB16" i="27"/>
  <c r="AD16" i="27" s="1"/>
  <c r="AB27" i="27"/>
  <c r="AD27" i="27" s="1"/>
  <c r="AB33" i="27"/>
  <c r="AD33" i="27" s="1"/>
  <c r="AB49" i="27"/>
  <c r="N50" i="27"/>
  <c r="AB53" i="27"/>
  <c r="AD53" i="27" s="1"/>
  <c r="N54" i="27"/>
  <c r="AB58" i="27"/>
  <c r="AD58" i="27" s="1"/>
  <c r="O59" i="27"/>
  <c r="AB75" i="27"/>
  <c r="AD75" i="27" s="1"/>
  <c r="AB81" i="27"/>
  <c r="AB93" i="27"/>
  <c r="AD93" i="27" s="1"/>
  <c r="AB101" i="27"/>
  <c r="AB108" i="27"/>
  <c r="O148" i="27"/>
  <c r="R148" i="27" s="1"/>
  <c r="N148" i="27"/>
  <c r="AB158" i="27"/>
  <c r="AD158" i="27" s="1"/>
  <c r="AB194" i="27"/>
  <c r="AB203" i="27"/>
  <c r="AB213" i="27"/>
  <c r="AB228" i="27"/>
  <c r="AB141" i="27"/>
  <c r="O142" i="27"/>
  <c r="W142" i="27" s="1"/>
  <c r="AB164" i="27"/>
  <c r="AB197" i="27"/>
  <c r="AD197" i="27" s="1"/>
  <c r="AB207" i="27"/>
  <c r="AD207" i="27" s="1"/>
  <c r="AB211" i="27"/>
  <c r="AB229" i="27"/>
  <c r="AD229" i="27" s="1"/>
  <c r="O239" i="27"/>
  <c r="R239" i="27" s="1"/>
  <c r="AB12" i="27"/>
  <c r="AB40" i="27"/>
  <c r="AD40" i="27" s="1"/>
  <c r="AB43" i="27"/>
  <c r="O52" i="27"/>
  <c r="R52" i="27" s="1"/>
  <c r="AB56" i="27"/>
  <c r="AD56" i="27" s="1"/>
  <c r="AB60" i="27"/>
  <c r="AD60" i="27" s="1"/>
  <c r="AB64" i="27"/>
  <c r="AB68" i="27"/>
  <c r="AD68" i="27" s="1"/>
  <c r="AB74" i="27"/>
  <c r="AB79" i="27"/>
  <c r="AB83" i="27"/>
  <c r="AD83" i="27" s="1"/>
  <c r="O88" i="27"/>
  <c r="AB92" i="27"/>
  <c r="AB98" i="27"/>
  <c r="AB103" i="27"/>
  <c r="AB109" i="27"/>
  <c r="AD109" i="27" s="1"/>
  <c r="AB113" i="27"/>
  <c r="AB119" i="27"/>
  <c r="AB124" i="27"/>
  <c r="AB136" i="27"/>
  <c r="AD136" i="27" s="1"/>
  <c r="AB142" i="27"/>
  <c r="O143" i="27"/>
  <c r="AB146" i="27"/>
  <c r="AB151" i="27"/>
  <c r="AB154" i="27"/>
  <c r="AB160" i="27"/>
  <c r="AD160" i="27" s="1"/>
  <c r="AB165" i="27"/>
  <c r="AD165" i="27" s="1"/>
  <c r="AB170" i="27"/>
  <c r="N171" i="27"/>
  <c r="AB183" i="27"/>
  <c r="AB189" i="27"/>
  <c r="N190" i="27"/>
  <c r="AB192" i="27"/>
  <c r="O218" i="27"/>
  <c r="R218" i="27" s="1"/>
  <c r="AB220" i="27"/>
  <c r="N224" i="27"/>
  <c r="AB230" i="27"/>
  <c r="O231" i="27"/>
  <c r="R231" i="27" s="1"/>
  <c r="AB235" i="27"/>
  <c r="AB239" i="27"/>
  <c r="O250" i="27"/>
  <c r="W250" i="27" s="1"/>
  <c r="AB253" i="27"/>
  <c r="AD253" i="27" s="1"/>
  <c r="AB256" i="27"/>
  <c r="AB260" i="27"/>
  <c r="AD260" i="27" s="1"/>
  <c r="AB275" i="27"/>
  <c r="O276" i="27"/>
  <c r="AB279" i="27"/>
  <c r="AB291" i="27"/>
  <c r="O296" i="27"/>
  <c r="O299" i="27"/>
  <c r="AB303" i="27"/>
  <c r="AD303" i="27" s="1"/>
  <c r="O304" i="27"/>
  <c r="AB87" i="27"/>
  <c r="AB91" i="27"/>
  <c r="O92" i="27"/>
  <c r="R92" i="27" s="1"/>
  <c r="AB97" i="27"/>
  <c r="AD97" i="27" s="1"/>
  <c r="O98" i="27"/>
  <c r="R98" i="27" s="1"/>
  <c r="AB112" i="27"/>
  <c r="AB123" i="27"/>
  <c r="O124" i="27"/>
  <c r="R124" i="27" s="1"/>
  <c r="AB127" i="27"/>
  <c r="AD127" i="27" s="1"/>
  <c r="AB132" i="27"/>
  <c r="AB135" i="27"/>
  <c r="AD135" i="27" s="1"/>
  <c r="AB145" i="27"/>
  <c r="AD145" i="27" s="1"/>
  <c r="O151" i="27"/>
  <c r="R151" i="27" s="1"/>
  <c r="N154" i="27"/>
  <c r="AB167" i="27"/>
  <c r="AB173" i="27"/>
  <c r="AB182" i="27"/>
  <c r="AD182" i="27" s="1"/>
  <c r="AB188" i="27"/>
  <c r="AB200" i="27"/>
  <c r="AB217" i="27"/>
  <c r="AB226" i="27"/>
  <c r="AB234" i="27"/>
  <c r="AD234" i="27" s="1"/>
  <c r="AB238" i="27"/>
  <c r="AB8" i="27"/>
  <c r="AD8" i="27" s="1"/>
  <c r="AB13" i="27"/>
  <c r="AB17" i="27"/>
  <c r="AD17" i="27" s="1"/>
  <c r="N18" i="27"/>
  <c r="AB21" i="27"/>
  <c r="AB35" i="27"/>
  <c r="N37" i="27"/>
  <c r="AB44" i="27"/>
  <c r="AB48" i="27"/>
  <c r="AD48" i="27" s="1"/>
  <c r="AB52" i="27"/>
  <c r="AD52" i="27" s="1"/>
  <c r="AB69" i="27"/>
  <c r="AD69" i="27" s="1"/>
  <c r="N71" i="27"/>
  <c r="AB80" i="27"/>
  <c r="AD80" i="27" s="1"/>
  <c r="AB88" i="27"/>
  <c r="O99" i="27"/>
  <c r="W99" i="27" s="1"/>
  <c r="AB104" i="27"/>
  <c r="AD104" i="27" s="1"/>
  <c r="O105" i="27"/>
  <c r="W105" i="27" s="1"/>
  <c r="AB110" i="27"/>
  <c r="AB114" i="27"/>
  <c r="AD114" i="27" s="1"/>
  <c r="AB128" i="27"/>
  <c r="AB143" i="27"/>
  <c r="AD143" i="27" s="1"/>
  <c r="AB147" i="27"/>
  <c r="AB161" i="27"/>
  <c r="AB176" i="27"/>
  <c r="AD176" i="27" s="1"/>
  <c r="AB179" i="27"/>
  <c r="O180" i="27"/>
  <c r="N187" i="27"/>
  <c r="AB195" i="27"/>
  <c r="AD195" i="27" s="1"/>
  <c r="AB198" i="27"/>
  <c r="AB201" i="27"/>
  <c r="AD201" i="27" s="1"/>
  <c r="AB204" i="27"/>
  <c r="AB208" i="27"/>
  <c r="AD208" i="27" s="1"/>
  <c r="AB212" i="27"/>
  <c r="AB215" i="27"/>
  <c r="AB218" i="27"/>
  <c r="AD218" i="27" s="1"/>
  <c r="AB223" i="27"/>
  <c r="AB227" i="27"/>
  <c r="N228" i="27"/>
  <c r="AB231" i="27"/>
  <c r="N232" i="27"/>
  <c r="AB246" i="27"/>
  <c r="AB250" i="27"/>
  <c r="AD250" i="27" s="1"/>
  <c r="AB264" i="27"/>
  <c r="AB268" i="27"/>
  <c r="AD268" i="27" s="1"/>
  <c r="AB271" i="27"/>
  <c r="AB276" i="27"/>
  <c r="AD276" i="27" s="1"/>
  <c r="AB284" i="27"/>
  <c r="AD284" i="27" s="1"/>
  <c r="AB287" i="27"/>
  <c r="AD287" i="27" s="1"/>
  <c r="AB292" i="27"/>
  <c r="AB296" i="27"/>
  <c r="AD296" i="27" s="1"/>
  <c r="AB299" i="27"/>
  <c r="AD299" i="27" s="1"/>
  <c r="AB304" i="27"/>
  <c r="AB261" i="27"/>
  <c r="AD261" i="27" s="1"/>
  <c r="AB280" i="27"/>
  <c r="AB288" i="27"/>
  <c r="AB293" i="27"/>
  <c r="AD293" i="27" s="1"/>
  <c r="O300" i="27"/>
  <c r="O66" i="27"/>
  <c r="W66" i="27" s="1"/>
  <c r="AB71" i="27"/>
  <c r="AB85" i="27"/>
  <c r="O94" i="27"/>
  <c r="W94" i="27" s="1"/>
  <c r="AB100" i="27"/>
  <c r="AD100" i="27" s="1"/>
  <c r="N101" i="27"/>
  <c r="AB106" i="27"/>
  <c r="AB111" i="27"/>
  <c r="AB116" i="27"/>
  <c r="AD116" i="27" s="1"/>
  <c r="AB120" i="27"/>
  <c r="AB125" i="27"/>
  <c r="AB129" i="27"/>
  <c r="AD129" i="27" s="1"/>
  <c r="AB138" i="27"/>
  <c r="AD138" i="27" s="1"/>
  <c r="N139" i="27"/>
  <c r="AB144" i="27"/>
  <c r="AB156" i="27"/>
  <c r="AD156" i="27" s="1"/>
  <c r="N157" i="27"/>
  <c r="AB168" i="27"/>
  <c r="AD168" i="27" s="1"/>
  <c r="O169" i="27"/>
  <c r="W169" i="27" s="1"/>
  <c r="AB171" i="27"/>
  <c r="AB180" i="27"/>
  <c r="AB190" i="27"/>
  <c r="AD190" i="27" s="1"/>
  <c r="AB193" i="27"/>
  <c r="AB205" i="27"/>
  <c r="O210" i="27"/>
  <c r="AB221" i="27"/>
  <c r="AD221" i="27" s="1"/>
  <c r="N222" i="27"/>
  <c r="AB224" i="27"/>
  <c r="AB240" i="27"/>
  <c r="AD240" i="27" s="1"/>
  <c r="AB243" i="27"/>
  <c r="AD243" i="27" s="1"/>
  <c r="AB247" i="27"/>
  <c r="N252" i="27"/>
  <c r="AB254" i="27"/>
  <c r="AD254" i="27" s="1"/>
  <c r="AB257" i="27"/>
  <c r="AD257" i="27" s="1"/>
  <c r="AB265" i="27"/>
  <c r="AB272" i="27"/>
  <c r="AB277" i="27"/>
  <c r="AB285" i="27"/>
  <c r="N295" i="27"/>
  <c r="AB297" i="27"/>
  <c r="AD297" i="27" s="1"/>
  <c r="N298" i="27"/>
  <c r="AB300" i="27"/>
  <c r="AD300" i="27" s="1"/>
  <c r="AB236" i="27"/>
  <c r="AD236" i="27" s="1"/>
  <c r="O237" i="27"/>
  <c r="W237" i="27" s="1"/>
  <c r="AB251" i="27"/>
  <c r="N259" i="27"/>
  <c r="AB266" i="27"/>
  <c r="AB269" i="27"/>
  <c r="AB273" i="27"/>
  <c r="AB281" i="27"/>
  <c r="AB289" i="27"/>
  <c r="AB294" i="27"/>
  <c r="AB19" i="27"/>
  <c r="AD19" i="27" s="1"/>
  <c r="O25" i="27"/>
  <c r="W25" i="27" s="1"/>
  <c r="AB32" i="27"/>
  <c r="O33" i="27"/>
  <c r="W33" i="27" s="1"/>
  <c r="AB38" i="27"/>
  <c r="AB42" i="27"/>
  <c r="N47" i="27"/>
  <c r="AB50" i="27"/>
  <c r="AD50" i="27" s="1"/>
  <c r="N51" i="27"/>
  <c r="AB54" i="27"/>
  <c r="O55" i="27"/>
  <c r="N67" i="27"/>
  <c r="AB72" i="27"/>
  <c r="AD72" i="27" s="1"/>
  <c r="AB77" i="27"/>
  <c r="AD77" i="27" s="1"/>
  <c r="O82" i="27"/>
  <c r="AB86" i="27"/>
  <c r="AD86" i="27" s="1"/>
  <c r="O90" i="27"/>
  <c r="W90" i="27" s="1"/>
  <c r="AB95" i="27"/>
  <c r="O96" i="27"/>
  <c r="R96" i="27" s="1"/>
  <c r="AB102" i="27"/>
  <c r="AD102" i="27" s="1"/>
  <c r="AB117" i="27"/>
  <c r="AB121" i="27"/>
  <c r="AD121" i="27" s="1"/>
  <c r="N123" i="27"/>
  <c r="AB126" i="27"/>
  <c r="AD126" i="27" s="1"/>
  <c r="AB131" i="27"/>
  <c r="AD131" i="27" s="1"/>
  <c r="AB139" i="27"/>
  <c r="O140" i="27"/>
  <c r="R140" i="27" s="1"/>
  <c r="AB149" i="27"/>
  <c r="AD149" i="27" s="1"/>
  <c r="AB153" i="27"/>
  <c r="AB169" i="27"/>
  <c r="AD169" i="27" s="1"/>
  <c r="AB172" i="27"/>
  <c r="AB181" i="27"/>
  <c r="AD181" i="27" s="1"/>
  <c r="O185" i="27"/>
  <c r="R185" i="27" s="1"/>
  <c r="O197" i="27"/>
  <c r="R197" i="27" s="1"/>
  <c r="AB206" i="27"/>
  <c r="AD206" i="27" s="1"/>
  <c r="AB210" i="27"/>
  <c r="AD210" i="27" s="1"/>
  <c r="N211" i="27"/>
  <c r="O214" i="27"/>
  <c r="W214" i="27" s="1"/>
  <c r="AB216" i="27"/>
  <c r="AB225" i="27"/>
  <c r="AD225" i="27" s="1"/>
  <c r="N229" i="27"/>
  <c r="AB237" i="27"/>
  <c r="AD237" i="27" s="1"/>
  <c r="AB241" i="27"/>
  <c r="AB248" i="27"/>
  <c r="AD248" i="27" s="1"/>
  <c r="N253" i="27"/>
  <c r="AB255" i="27"/>
  <c r="AB258" i="27"/>
  <c r="AD258" i="27" s="1"/>
  <c r="AB262" i="27"/>
  <c r="AD262" i="27" s="1"/>
  <c r="AB278" i="27"/>
  <c r="AB282" i="27"/>
  <c r="AB290" i="27"/>
  <c r="N291" i="27"/>
  <c r="AB244" i="27"/>
  <c r="AD244" i="27" s="1"/>
  <c r="O245" i="27"/>
  <c r="W245" i="27" s="1"/>
  <c r="AB252" i="27"/>
  <c r="AB259" i="27"/>
  <c r="AB274" i="27"/>
  <c r="O275" i="27"/>
  <c r="AB286" i="27"/>
  <c r="N287" i="27"/>
  <c r="AB295" i="27"/>
  <c r="AB298" i="27"/>
  <c r="AB301" i="27"/>
  <c r="AB242" i="27"/>
  <c r="AD242" i="27" s="1"/>
  <c r="AB245" i="27"/>
  <c r="AD245" i="27" s="1"/>
  <c r="AB249" i="27"/>
  <c r="AB263" i="27"/>
  <c r="AB267" i="27"/>
  <c r="AD267" i="27" s="1"/>
  <c r="AB270" i="27"/>
  <c r="AD270" i="27" s="1"/>
  <c r="AB283" i="27"/>
  <c r="AB302" i="27"/>
  <c r="AD37" i="27"/>
  <c r="AD73" i="27"/>
  <c r="AD67" i="27"/>
  <c r="AD177" i="27"/>
  <c r="AD186" i="27"/>
  <c r="N21" i="27"/>
  <c r="AD15" i="27"/>
  <c r="O21" i="27"/>
  <c r="R21" i="27" s="1"/>
  <c r="O19" i="27"/>
  <c r="W19" i="27" s="1"/>
  <c r="N22" i="27"/>
  <c r="O22" i="27"/>
  <c r="R22" i="27" s="1"/>
  <c r="O78" i="27"/>
  <c r="W78" i="27" s="1"/>
  <c r="N78" i="27"/>
  <c r="O4" i="27"/>
  <c r="W4" i="27" s="1"/>
  <c r="O11" i="27"/>
  <c r="W11" i="27" s="1"/>
  <c r="O12" i="27"/>
  <c r="R12" i="27" s="1"/>
  <c r="N27" i="27"/>
  <c r="O35" i="27"/>
  <c r="R35" i="27" s="1"/>
  <c r="N86" i="27"/>
  <c r="N88" i="27"/>
  <c r="N89" i="27"/>
  <c r="N44" i="27"/>
  <c r="N46" i="27"/>
  <c r="N52" i="27"/>
  <c r="N106" i="27"/>
  <c r="N113" i="27"/>
  <c r="N115" i="27"/>
  <c r="N130" i="27"/>
  <c r="O28" i="27"/>
  <c r="W28" i="27" s="1"/>
  <c r="O76" i="27"/>
  <c r="N83" i="27"/>
  <c r="AD84" i="27"/>
  <c r="O91" i="27"/>
  <c r="R91" i="27" s="1"/>
  <c r="N100" i="27"/>
  <c r="O103" i="27"/>
  <c r="W103" i="27" s="1"/>
  <c r="N110" i="27"/>
  <c r="O50" i="27"/>
  <c r="R50" i="27" s="1"/>
  <c r="O58" i="27"/>
  <c r="G305" i="27"/>
  <c r="N7" i="27"/>
  <c r="N13" i="27"/>
  <c r="N15" i="27"/>
  <c r="N19" i="27"/>
  <c r="O26" i="27"/>
  <c r="R26" i="27" s="1"/>
  <c r="AD59" i="27"/>
  <c r="N60" i="27"/>
  <c r="N85" i="27"/>
  <c r="N104" i="27"/>
  <c r="N38" i="27"/>
  <c r="N108" i="27"/>
  <c r="N124" i="27"/>
  <c r="O127" i="27"/>
  <c r="W127" i="27" s="1"/>
  <c r="O36" i="27"/>
  <c r="R36" i="27" s="1"/>
  <c r="O51" i="27"/>
  <c r="W51" i="27" s="1"/>
  <c r="N59" i="27"/>
  <c r="N90" i="27"/>
  <c r="N95" i="27"/>
  <c r="O42" i="27"/>
  <c r="R42" i="27" s="1"/>
  <c r="O68" i="27"/>
  <c r="W68" i="27" s="1"/>
  <c r="O37" i="27"/>
  <c r="R37" i="27" s="1"/>
  <c r="N92" i="27"/>
  <c r="N98" i="27"/>
  <c r="N99" i="27"/>
  <c r="N131" i="27"/>
  <c r="O136" i="27"/>
  <c r="R136" i="27" s="1"/>
  <c r="N149" i="27"/>
  <c r="AD150" i="27"/>
  <c r="N151" i="27"/>
  <c r="O161" i="27"/>
  <c r="W161" i="27" s="1"/>
  <c r="O114" i="27"/>
  <c r="W114" i="27" s="1"/>
  <c r="O123" i="27"/>
  <c r="O157" i="27"/>
  <c r="W157" i="27" s="1"/>
  <c r="N17" i="27"/>
  <c r="N34" i="27"/>
  <c r="O39" i="27"/>
  <c r="W39" i="27" s="1"/>
  <c r="O49" i="27"/>
  <c r="W49" i="27" s="1"/>
  <c r="O62" i="27"/>
  <c r="N65" i="27"/>
  <c r="N73" i="27"/>
  <c r="N84" i="27"/>
  <c r="O97" i="27"/>
  <c r="N128" i="27"/>
  <c r="N132" i="27"/>
  <c r="N160" i="27"/>
  <c r="O120" i="27"/>
  <c r="R120" i="27" s="1"/>
  <c r="N150" i="27"/>
  <c r="O138" i="27"/>
  <c r="W138" i="27" s="1"/>
  <c r="N163" i="27"/>
  <c r="N194" i="27"/>
  <c r="O194" i="27"/>
  <c r="R194" i="27" s="1"/>
  <c r="AD235" i="27"/>
  <c r="N244" i="27"/>
  <c r="O244" i="27"/>
  <c r="R244" i="27" s="1"/>
  <c r="O254" i="27"/>
  <c r="N254" i="27"/>
  <c r="O278" i="27"/>
  <c r="N278" i="27"/>
  <c r="O288" i="27"/>
  <c r="O302" i="27"/>
  <c r="N172" i="27"/>
  <c r="N207" i="27"/>
  <c r="O230" i="27"/>
  <c r="O242" i="27"/>
  <c r="W242" i="27" s="1"/>
  <c r="N281" i="27"/>
  <c r="O285" i="27"/>
  <c r="O257" i="27"/>
  <c r="O284" i="27"/>
  <c r="N290" i="27"/>
  <c r="N209" i="27"/>
  <c r="N255" i="27"/>
  <c r="N265" i="27"/>
  <c r="N270" i="27"/>
  <c r="O273" i="27"/>
  <c r="N301" i="27"/>
  <c r="O264" i="27"/>
  <c r="O271" i="27"/>
  <c r="N275" i="27"/>
  <c r="N282" i="27"/>
  <c r="N288" i="27"/>
  <c r="N262" i="27"/>
  <c r="N263" i="27"/>
  <c r="N264" i="27"/>
  <c r="O287" i="27"/>
  <c r="O193" i="27"/>
  <c r="W193" i="27" s="1"/>
  <c r="N239" i="27"/>
  <c r="O258" i="27"/>
  <c r="O279" i="27"/>
  <c r="N286" i="27"/>
  <c r="O291" i="27"/>
  <c r="N302" i="27"/>
  <c r="O7" i="27"/>
  <c r="W7" i="27" s="1"/>
  <c r="N28" i="27"/>
  <c r="O29" i="27"/>
  <c r="R29" i="27" s="1"/>
  <c r="N39" i="27"/>
  <c r="O48" i="27"/>
  <c r="R48" i="27" s="1"/>
  <c r="N48" i="27"/>
  <c r="O53" i="27"/>
  <c r="R53" i="27" s="1"/>
  <c r="O61" i="27"/>
  <c r="R61" i="27" s="1"/>
  <c r="O72" i="27"/>
  <c r="N72" i="27"/>
  <c r="O80" i="27"/>
  <c r="W80" i="27" s="1"/>
  <c r="N5" i="27"/>
  <c r="N23" i="27"/>
  <c r="J305" i="27"/>
  <c r="O8" i="27"/>
  <c r="W8" i="27" s="1"/>
  <c r="O32" i="27"/>
  <c r="N32" i="27"/>
  <c r="O77" i="27"/>
  <c r="N6" i="27"/>
  <c r="O13" i="27"/>
  <c r="W13" i="27" s="1"/>
  <c r="N24" i="27"/>
  <c r="O30" i="27"/>
  <c r="W30" i="27" s="1"/>
  <c r="N30" i="27"/>
  <c r="N31" i="27"/>
  <c r="N16" i="27"/>
  <c r="O16" i="27"/>
  <c r="R16" i="27" s="1"/>
  <c r="O5" i="27"/>
  <c r="W5" i="27" s="1"/>
  <c r="C305" i="27"/>
  <c r="P4" i="11" s="1"/>
  <c r="O14" i="27"/>
  <c r="W14" i="27" s="1"/>
  <c r="N14" i="27"/>
  <c r="O18" i="27"/>
  <c r="R18" i="27" s="1"/>
  <c r="O24" i="27"/>
  <c r="W24" i="27" s="1"/>
  <c r="N40" i="27"/>
  <c r="N8" i="27"/>
  <c r="E305" i="27"/>
  <c r="N29" i="27"/>
  <c r="O40" i="27"/>
  <c r="W40" i="27" s="1"/>
  <c r="N25" i="27"/>
  <c r="F305" i="27"/>
  <c r="O79" i="27"/>
  <c r="W79" i="27" s="1"/>
  <c r="AA305" i="27"/>
  <c r="O17" i="27"/>
  <c r="R17" i="27" s="1"/>
  <c r="AD28" i="27"/>
  <c r="O38" i="27"/>
  <c r="W38" i="27" s="1"/>
  <c r="O46" i="27"/>
  <c r="R46" i="27" s="1"/>
  <c r="N49" i="27"/>
  <c r="O54" i="27"/>
  <c r="N57" i="27"/>
  <c r="N61" i="27"/>
  <c r="O67" i="27"/>
  <c r="R67" i="27" s="1"/>
  <c r="N82" i="27"/>
  <c r="N93" i="27"/>
  <c r="O152" i="27"/>
  <c r="N152" i="27"/>
  <c r="O69" i="27"/>
  <c r="R69" i="27" s="1"/>
  <c r="N76" i="27"/>
  <c r="N45" i="27"/>
  <c r="AD45" i="27"/>
  <c r="N53" i="27"/>
  <c r="N55" i="27"/>
  <c r="O57" i="27"/>
  <c r="R57" i="27" s="1"/>
  <c r="N66" i="27"/>
  <c r="N68" i="27"/>
  <c r="AD78" i="27"/>
  <c r="O83" i="27"/>
  <c r="N91" i="27"/>
  <c r="N97" i="27"/>
  <c r="AD76" i="27"/>
  <c r="O102" i="27"/>
  <c r="W102" i="27" s="1"/>
  <c r="O106" i="27"/>
  <c r="W106" i="27" s="1"/>
  <c r="N109" i="27"/>
  <c r="N12" i="27"/>
  <c r="N33" i="27"/>
  <c r="O44" i="27"/>
  <c r="W44" i="27" s="1"/>
  <c r="O47" i="27"/>
  <c r="W47" i="27" s="1"/>
  <c r="AD49" i="27"/>
  <c r="N58" i="27"/>
  <c r="N64" i="27"/>
  <c r="N70" i="27"/>
  <c r="O100" i="27"/>
  <c r="W100" i="27" s="1"/>
  <c r="N103" i="27"/>
  <c r="O109" i="27"/>
  <c r="W109" i="27" s="1"/>
  <c r="N36" i="27"/>
  <c r="O70" i="27"/>
  <c r="R70" i="27" s="1"/>
  <c r="N79" i="27"/>
  <c r="N80" i="27"/>
  <c r="O126" i="27"/>
  <c r="N165" i="27"/>
  <c r="O165" i="27"/>
  <c r="W165" i="27" s="1"/>
  <c r="AD25" i="27"/>
  <c r="N35" i="27"/>
  <c r="N43" i="27"/>
  <c r="N56" i="27"/>
  <c r="O71" i="27"/>
  <c r="R71" i="27" s="1"/>
  <c r="N75" i="27"/>
  <c r="N77" i="27"/>
  <c r="O81" i="27"/>
  <c r="W81" i="27" s="1"/>
  <c r="N81" i="27"/>
  <c r="AD82" i="27"/>
  <c r="AD92" i="27"/>
  <c r="O133" i="27"/>
  <c r="W133" i="27" s="1"/>
  <c r="N133" i="27"/>
  <c r="N20" i="27"/>
  <c r="AD30" i="27"/>
  <c r="N41" i="27"/>
  <c r="O63" i="27"/>
  <c r="N69" i="27"/>
  <c r="O111" i="27"/>
  <c r="N111" i="27"/>
  <c r="O89" i="27"/>
  <c r="N102" i="27"/>
  <c r="O104" i="27"/>
  <c r="O110" i="27"/>
  <c r="R110" i="27" s="1"/>
  <c r="O116" i="27"/>
  <c r="W116" i="27" s="1"/>
  <c r="N136" i="27"/>
  <c r="N153" i="27"/>
  <c r="O153" i="27"/>
  <c r="R153" i="27" s="1"/>
  <c r="O171" i="27"/>
  <c r="W171" i="27" s="1"/>
  <c r="N118" i="27"/>
  <c r="N138" i="27"/>
  <c r="N159" i="27"/>
  <c r="O164" i="27"/>
  <c r="W164" i="27" s="1"/>
  <c r="N164" i="27"/>
  <c r="O107" i="27"/>
  <c r="W107" i="27" s="1"/>
  <c r="O113" i="27"/>
  <c r="AD113" i="27"/>
  <c r="O115" i="27"/>
  <c r="W115" i="27" s="1"/>
  <c r="O118" i="27"/>
  <c r="W118" i="27" s="1"/>
  <c r="N125" i="27"/>
  <c r="O129" i="27"/>
  <c r="W129" i="27" s="1"/>
  <c r="O137" i="27"/>
  <c r="W137" i="27" s="1"/>
  <c r="O150" i="27"/>
  <c r="R150" i="27" s="1"/>
  <c r="O154" i="27"/>
  <c r="W154" i="27" s="1"/>
  <c r="N96" i="27"/>
  <c r="O101" i="27"/>
  <c r="N121" i="27"/>
  <c r="O125" i="27"/>
  <c r="W125" i="27" s="1"/>
  <c r="N129" i="27"/>
  <c r="AD130" i="27"/>
  <c r="N137" i="27"/>
  <c r="O159" i="27"/>
  <c r="R159" i="27" s="1"/>
  <c r="O172" i="27"/>
  <c r="R172" i="27" s="1"/>
  <c r="N181" i="27"/>
  <c r="N87" i="27"/>
  <c r="N114" i="27"/>
  <c r="N126" i="27"/>
  <c r="O130" i="27"/>
  <c r="R130" i="27" s="1"/>
  <c r="N117" i="27"/>
  <c r="O117" i="27"/>
  <c r="R117" i="27" s="1"/>
  <c r="N144" i="27"/>
  <c r="O144" i="27"/>
  <c r="W144" i="27" s="1"/>
  <c r="N146" i="27"/>
  <c r="N94" i="27"/>
  <c r="N105" i="27"/>
  <c r="O122" i="27"/>
  <c r="R122" i="27" s="1"/>
  <c r="O146" i="27"/>
  <c r="R146" i="27" s="1"/>
  <c r="AD96" i="27"/>
  <c r="O121" i="27"/>
  <c r="N127" i="27"/>
  <c r="N147" i="27"/>
  <c r="O147" i="27"/>
  <c r="R147" i="27" s="1"/>
  <c r="O149" i="27"/>
  <c r="W149" i="27" s="1"/>
  <c r="N155" i="27"/>
  <c r="N156" i="27"/>
  <c r="O162" i="27"/>
  <c r="N173" i="27"/>
  <c r="O175" i="27"/>
  <c r="O179" i="27"/>
  <c r="W179" i="27" s="1"/>
  <c r="O183" i="27"/>
  <c r="W183" i="27" s="1"/>
  <c r="N186" i="27"/>
  <c r="N198" i="27"/>
  <c r="O198" i="27"/>
  <c r="W198" i="27" s="1"/>
  <c r="O184" i="27"/>
  <c r="R184" i="27" s="1"/>
  <c r="O189" i="27"/>
  <c r="R189" i="27" s="1"/>
  <c r="N189" i="27"/>
  <c r="N142" i="27"/>
  <c r="N161" i="27"/>
  <c r="O178" i="27"/>
  <c r="R178" i="27" s="1"/>
  <c r="O181" i="27"/>
  <c r="W181" i="27" s="1"/>
  <c r="N169" i="27"/>
  <c r="S170" i="27"/>
  <c r="T170" i="27" s="1"/>
  <c r="N119" i="27"/>
  <c r="O128" i="27"/>
  <c r="N140" i="27"/>
  <c r="N145" i="27"/>
  <c r="AD162" i="27"/>
  <c r="O166" i="27"/>
  <c r="W166" i="27" s="1"/>
  <c r="O173" i="27"/>
  <c r="W173" i="27" s="1"/>
  <c r="N196" i="27"/>
  <c r="O201" i="27"/>
  <c r="N201" i="27"/>
  <c r="N206" i="27"/>
  <c r="O206" i="27"/>
  <c r="W206" i="27" s="1"/>
  <c r="N202" i="27"/>
  <c r="O202" i="27"/>
  <c r="W202" i="27" s="1"/>
  <c r="N205" i="27"/>
  <c r="O205" i="27"/>
  <c r="W205" i="27" s="1"/>
  <c r="N134" i="27"/>
  <c r="N135" i="27"/>
  <c r="N141" i="27"/>
  <c r="O187" i="27"/>
  <c r="O190" i="27"/>
  <c r="R190" i="27" s="1"/>
  <c r="O192" i="27"/>
  <c r="W192" i="27" s="1"/>
  <c r="O195" i="27"/>
  <c r="R195" i="27" s="1"/>
  <c r="N195" i="27"/>
  <c r="N200" i="27"/>
  <c r="O209" i="27"/>
  <c r="N170" i="27"/>
  <c r="N199" i="27"/>
  <c r="N204" i="27"/>
  <c r="AD214" i="27"/>
  <c r="N225" i="27"/>
  <c r="N185" i="27"/>
  <c r="O221" i="27"/>
  <c r="N221" i="27"/>
  <c r="O212" i="27"/>
  <c r="R212" i="27" s="1"/>
  <c r="N212" i="27"/>
  <c r="N177" i="27"/>
  <c r="O211" i="27"/>
  <c r="W211" i="27" s="1"/>
  <c r="N227" i="27"/>
  <c r="O227" i="27"/>
  <c r="R227" i="27" s="1"/>
  <c r="N233" i="27"/>
  <c r="N235" i="27"/>
  <c r="N226" i="27"/>
  <c r="N214" i="27"/>
  <c r="N230" i="27"/>
  <c r="N238" i="27"/>
  <c r="N234" i="27"/>
  <c r="O234" i="27"/>
  <c r="R234" i="27" s="1"/>
  <c r="O248" i="27"/>
  <c r="N248" i="27"/>
  <c r="N215" i="27"/>
  <c r="N219" i="27"/>
  <c r="O256" i="27"/>
  <c r="N256" i="27"/>
  <c r="O224" i="27"/>
  <c r="W224" i="27" s="1"/>
  <c r="O235" i="27"/>
  <c r="R235" i="27" s="1"/>
  <c r="O241" i="27"/>
  <c r="R241" i="27" s="1"/>
  <c r="N241" i="27"/>
  <c r="N243" i="27"/>
  <c r="O238" i="27"/>
  <c r="W238" i="27" s="1"/>
  <c r="N231" i="27"/>
  <c r="N223" i="27"/>
  <c r="O225" i="27"/>
  <c r="W225" i="27" s="1"/>
  <c r="O269" i="27"/>
  <c r="N269" i="27"/>
  <c r="N237" i="27"/>
  <c r="N245" i="27"/>
  <c r="O249" i="27"/>
  <c r="R249" i="27" s="1"/>
  <c r="N251" i="27"/>
  <c r="O253" i="27"/>
  <c r="R253" i="27" s="1"/>
  <c r="O260" i="27"/>
  <c r="N260" i="27"/>
  <c r="O261" i="27"/>
  <c r="N261" i="27"/>
  <c r="N272" i="27"/>
  <c r="O274" i="27"/>
  <c r="N274" i="27"/>
  <c r="N240" i="27"/>
  <c r="N250" i="27"/>
  <c r="O259" i="27"/>
  <c r="N242" i="27"/>
  <c r="N246" i="27"/>
  <c r="O266" i="27"/>
  <c r="O268" i="27"/>
  <c r="N268" i="27"/>
  <c r="O247" i="27"/>
  <c r="W247" i="27" s="1"/>
  <c r="N271" i="27"/>
  <c r="N277" i="27"/>
  <c r="N258" i="27"/>
  <c r="O277" i="27"/>
  <c r="O280" i="27"/>
  <c r="N280" i="27"/>
  <c r="N293" i="27"/>
  <c r="N273" i="27"/>
  <c r="N276" i="27"/>
  <c r="N292" i="27"/>
  <c r="O263" i="27"/>
  <c r="N266" i="27"/>
  <c r="O282" i="27"/>
  <c r="O283" i="27"/>
  <c r="N283" i="27"/>
  <c r="O292" i="27"/>
  <c r="O294" i="27"/>
  <c r="N294" i="27"/>
  <c r="N285" i="27"/>
  <c r="N296" i="27"/>
  <c r="N299" i="27"/>
  <c r="N289" i="27"/>
  <c r="O293" i="27"/>
  <c r="O289" i="27"/>
  <c r="N297" i="27"/>
  <c r="N303" i="27"/>
  <c r="O303" i="27"/>
  <c r="N284" i="27"/>
  <c r="O297" i="27"/>
  <c r="N304" i="27"/>
  <c r="O290" i="27"/>
  <c r="N300" i="27"/>
  <c r="S102" i="27" l="1"/>
  <c r="T102" i="27" s="1"/>
  <c r="R7" i="27"/>
  <c r="O6" i="27"/>
  <c r="W6" i="27" s="1"/>
  <c r="P6" i="27"/>
  <c r="P11" i="27"/>
  <c r="N11" i="27"/>
  <c r="P9" i="27"/>
  <c r="R123" i="27"/>
  <c r="W123" i="27"/>
  <c r="R154" i="27"/>
  <c r="W153" i="27"/>
  <c r="W98" i="27"/>
  <c r="R39" i="27"/>
  <c r="W212" i="27"/>
  <c r="R164" i="27"/>
  <c r="W234" i="27"/>
  <c r="R191" i="27"/>
  <c r="R165" i="27"/>
  <c r="W92" i="27"/>
  <c r="R205" i="27"/>
  <c r="W195" i="27"/>
  <c r="W239" i="27"/>
  <c r="R206" i="27"/>
  <c r="R173" i="27"/>
  <c r="W172" i="27"/>
  <c r="R142" i="27"/>
  <c r="W96" i="27"/>
  <c r="R79" i="27"/>
  <c r="W71" i="27"/>
  <c r="W143" i="27"/>
  <c r="X143" i="27" s="1"/>
  <c r="Y143" i="27" s="1"/>
  <c r="R143" i="27"/>
  <c r="R81" i="27"/>
  <c r="X171" i="27"/>
  <c r="R237" i="27"/>
  <c r="W249" i="27"/>
  <c r="X249" i="27" s="1"/>
  <c r="Y249" i="27" s="1"/>
  <c r="R14" i="27"/>
  <c r="R202" i="27"/>
  <c r="W117" i="27"/>
  <c r="X117" i="27" s="1"/>
  <c r="Y117" i="27" s="1"/>
  <c r="W194" i="27"/>
  <c r="R157" i="27"/>
  <c r="W148" i="27"/>
  <c r="W227" i="27"/>
  <c r="R129" i="27"/>
  <c r="W35" i="27"/>
  <c r="W18" i="27"/>
  <c r="W216" i="27"/>
  <c r="X216" i="27" s="1"/>
  <c r="Y216" i="27" s="1"/>
  <c r="R78" i="27"/>
  <c r="S78" i="27" s="1"/>
  <c r="T78" i="27" s="1"/>
  <c r="W70" i="27"/>
  <c r="W61" i="27"/>
  <c r="W197" i="27"/>
  <c r="R89" i="27"/>
  <c r="W89" i="27"/>
  <c r="X89" i="27" s="1"/>
  <c r="Y89" i="27" s="1"/>
  <c r="W55" i="27"/>
  <c r="R55" i="27"/>
  <c r="S55" i="27" s="1"/>
  <c r="T55" i="27" s="1"/>
  <c r="X245" i="27"/>
  <c r="Y245" i="27" s="1"/>
  <c r="W56" i="27"/>
  <c r="R125" i="27"/>
  <c r="R99" i="27"/>
  <c r="W91" i="27"/>
  <c r="R74" i="27"/>
  <c r="W190" i="27"/>
  <c r="R138" i="27"/>
  <c r="S138" i="27" s="1"/>
  <c r="T138" i="27" s="1"/>
  <c r="R24" i="27"/>
  <c r="S24" i="27" s="1"/>
  <c r="T24" i="27" s="1"/>
  <c r="R214" i="27"/>
  <c r="R193" i="27"/>
  <c r="W42" i="27"/>
  <c r="R25" i="27"/>
  <c r="W69" i="27"/>
  <c r="X69" i="27" s="1"/>
  <c r="Y69" i="27" s="1"/>
  <c r="R238" i="27"/>
  <c r="R207" i="27"/>
  <c r="S207" i="27" s="1"/>
  <c r="T207" i="27" s="1"/>
  <c r="R103" i="27"/>
  <c r="S103" i="27" s="1"/>
  <c r="T103" i="27" s="1"/>
  <c r="R198" i="27"/>
  <c r="W122" i="27"/>
  <c r="W231" i="27"/>
  <c r="R162" i="27"/>
  <c r="W162" i="27"/>
  <c r="X162" i="27" s="1"/>
  <c r="Y162" i="27" s="1"/>
  <c r="R242" i="27"/>
  <c r="W213" i="27"/>
  <c r="X213" i="27" s="1"/>
  <c r="Y213" i="27" s="1"/>
  <c r="R192" i="27"/>
  <c r="R179" i="27"/>
  <c r="R166" i="27"/>
  <c r="R215" i="27"/>
  <c r="R183" i="27"/>
  <c r="R68" i="27"/>
  <c r="W218" i="27"/>
  <c r="R171" i="27"/>
  <c r="S171" i="27" s="1"/>
  <c r="T171" i="27" s="1"/>
  <c r="W111" i="27"/>
  <c r="R111" i="27"/>
  <c r="S111" i="27" s="1"/>
  <c r="T111" i="27" s="1"/>
  <c r="W130" i="27"/>
  <c r="W110" i="27"/>
  <c r="W150" i="27"/>
  <c r="X150" i="27" s="1"/>
  <c r="Y150" i="27" s="1"/>
  <c r="X240" i="27"/>
  <c r="X142" i="27"/>
  <c r="X54" i="27"/>
  <c r="Y54" i="27" s="1"/>
  <c r="W32" i="27"/>
  <c r="R32" i="27"/>
  <c r="S32" i="27" s="1"/>
  <c r="T32" i="27" s="1"/>
  <c r="R245" i="27"/>
  <c r="W152" i="27"/>
  <c r="R152" i="27"/>
  <c r="W97" i="27"/>
  <c r="X97" i="27" s="1"/>
  <c r="Y97" i="27" s="1"/>
  <c r="R97" i="27"/>
  <c r="R211" i="27"/>
  <c r="W22" i="27"/>
  <c r="R107" i="27"/>
  <c r="R224" i="27"/>
  <c r="R109" i="27"/>
  <c r="R94" i="27"/>
  <c r="S94" i="27" s="1"/>
  <c r="T94" i="27" s="1"/>
  <c r="W184" i="27"/>
  <c r="X229" i="27"/>
  <c r="R133" i="27"/>
  <c r="W72" i="27"/>
  <c r="R72" i="27"/>
  <c r="S72" i="27" s="1"/>
  <c r="T72" i="27" s="1"/>
  <c r="W113" i="27"/>
  <c r="X113" i="27" s="1"/>
  <c r="Y113" i="27" s="1"/>
  <c r="R113" i="27"/>
  <c r="W54" i="27"/>
  <c r="R54" i="27"/>
  <c r="W187" i="27"/>
  <c r="X187" i="27" s="1"/>
  <c r="Y187" i="27" s="1"/>
  <c r="R187" i="27"/>
  <c r="W63" i="27"/>
  <c r="R63" i="27"/>
  <c r="S63" i="27" s="1"/>
  <c r="T63" i="27" s="1"/>
  <c r="R82" i="27"/>
  <c r="W82" i="27"/>
  <c r="X82" i="27" s="1"/>
  <c r="Y82" i="27" s="1"/>
  <c r="W146" i="27"/>
  <c r="X146" i="27" s="1"/>
  <c r="Y146" i="27" s="1"/>
  <c r="R137" i="27"/>
  <c r="W57" i="27"/>
  <c r="X57" i="27" s="1"/>
  <c r="Y57" i="27" s="1"/>
  <c r="R40" i="27"/>
  <c r="R203" i="27"/>
  <c r="W147" i="27"/>
  <c r="W185" i="27"/>
  <c r="W53" i="27"/>
  <c r="X53" i="27" s="1"/>
  <c r="Y53" i="27" s="1"/>
  <c r="W151" i="27"/>
  <c r="X151" i="27" s="1"/>
  <c r="Y151" i="27" s="1"/>
  <c r="X152" i="27"/>
  <c r="X114" i="27"/>
  <c r="Y114" i="27" s="1"/>
  <c r="R105" i="27"/>
  <c r="R80" i="27"/>
  <c r="R114" i="27"/>
  <c r="S114" i="27" s="1"/>
  <c r="T114" i="27" s="1"/>
  <c r="X105" i="27"/>
  <c r="X47" i="27"/>
  <c r="Y47" i="27" s="1"/>
  <c r="M10" i="27"/>
  <c r="Q9" i="27"/>
  <c r="O9" i="27"/>
  <c r="W9" i="27" s="1"/>
  <c r="V9" i="27"/>
  <c r="U9" i="27"/>
  <c r="N9" i="27"/>
  <c r="R8" i="27"/>
  <c r="S8" i="27" s="1"/>
  <c r="T8" i="27" s="1"/>
  <c r="X24" i="27"/>
  <c r="Y24" i="27" s="1"/>
  <c r="X5" i="27"/>
  <c r="Y5" i="27" s="1"/>
  <c r="X13" i="27"/>
  <c r="Y13" i="27" s="1"/>
  <c r="B4" i="11"/>
  <c r="R23" i="27"/>
  <c r="S23" i="27" s="1"/>
  <c r="T23" i="27" s="1"/>
  <c r="W23" i="27"/>
  <c r="R30" i="27"/>
  <c r="W21" i="27"/>
  <c r="X21" i="27" s="1"/>
  <c r="Y21" i="27" s="1"/>
  <c r="R11" i="27"/>
  <c r="S11" i="27" s="1"/>
  <c r="T11" i="27" s="1"/>
  <c r="W12" i="27"/>
  <c r="X12" i="27" s="1"/>
  <c r="Y12" i="27" s="1"/>
  <c r="R13" i="27"/>
  <c r="S13" i="27" s="1"/>
  <c r="T13" i="27" s="1"/>
  <c r="R5" i="27"/>
  <c r="W36" i="27"/>
  <c r="W46" i="27"/>
  <c r="W37" i="27"/>
  <c r="R38" i="27"/>
  <c r="S38" i="27" s="1"/>
  <c r="T38" i="27" s="1"/>
  <c r="W29" i="27"/>
  <c r="X29" i="27" s="1"/>
  <c r="Y29" i="27" s="1"/>
  <c r="R19" i="27"/>
  <c r="S19" i="27" s="1"/>
  <c r="T19" i="27" s="1"/>
  <c r="R28" i="27"/>
  <c r="S28" i="27" s="1"/>
  <c r="T28" i="27" s="1"/>
  <c r="R47" i="27"/>
  <c r="W48" i="27"/>
  <c r="W17" i="27"/>
  <c r="X17" i="27" s="1"/>
  <c r="Y17" i="27" s="1"/>
  <c r="W16" i="27"/>
  <c r="R44" i="27"/>
  <c r="R6" i="27"/>
  <c r="S6" i="27" s="1"/>
  <c r="T6" i="27" s="1"/>
  <c r="R49" i="27"/>
  <c r="S49" i="27" s="1"/>
  <c r="T49" i="27" s="1"/>
  <c r="R9" i="27"/>
  <c r="W26" i="27"/>
  <c r="U10" i="27"/>
  <c r="P21" i="27"/>
  <c r="S21" i="27" s="1"/>
  <c r="T21" i="27" s="1"/>
  <c r="S93" i="27"/>
  <c r="T93" i="27" s="1"/>
  <c r="S190" i="27"/>
  <c r="T190" i="27" s="1"/>
  <c r="S73" i="27"/>
  <c r="T73" i="27" s="1"/>
  <c r="S200" i="27"/>
  <c r="T200" i="27" s="1"/>
  <c r="S119" i="27"/>
  <c r="T119" i="27" s="1"/>
  <c r="S231" i="27"/>
  <c r="T231" i="27" s="1"/>
  <c r="S134" i="27"/>
  <c r="T134" i="27" s="1"/>
  <c r="S278" i="27"/>
  <c r="T278" i="27" s="1"/>
  <c r="S145" i="27"/>
  <c r="T145" i="27" s="1"/>
  <c r="S258" i="27"/>
  <c r="T258" i="27" s="1"/>
  <c r="X16" i="27"/>
  <c r="X38" i="27"/>
  <c r="Y38" i="27" s="1"/>
  <c r="X184" i="27"/>
  <c r="Y184" i="27" s="1"/>
  <c r="S199" i="27"/>
  <c r="T199" i="27" s="1"/>
  <c r="X294" i="27"/>
  <c r="Y294" i="27" s="1"/>
  <c r="X254" i="27"/>
  <c r="Y254" i="27" s="1"/>
  <c r="X297" i="27"/>
  <c r="Y297" i="27" s="1"/>
  <c r="X296" i="27"/>
  <c r="Y296" i="27" s="1"/>
  <c r="X285" i="27"/>
  <c r="Y285" i="27" s="1"/>
  <c r="X276" i="27"/>
  <c r="Y276" i="27" s="1"/>
  <c r="X244" i="27"/>
  <c r="Y244" i="27" s="1"/>
  <c r="X288" i="27"/>
  <c r="Y288" i="27" s="1"/>
  <c r="X258" i="27"/>
  <c r="Y258" i="27" s="1"/>
  <c r="X236" i="27"/>
  <c r="Y236" i="27" s="1"/>
  <c r="X260" i="27"/>
  <c r="Y260" i="27" s="1"/>
  <c r="X292" i="27"/>
  <c r="Y292" i="27" s="1"/>
  <c r="X220" i="27"/>
  <c r="Y220" i="27" s="1"/>
  <c r="X153" i="27"/>
  <c r="Y153" i="27" s="1"/>
  <c r="X124" i="27"/>
  <c r="Y124" i="27" s="1"/>
  <c r="X22" i="27"/>
  <c r="Y22" i="27" s="1"/>
  <c r="X233" i="27"/>
  <c r="Y233" i="27" s="1"/>
  <c r="X222" i="27"/>
  <c r="Y222" i="27" s="1"/>
  <c r="X189" i="27"/>
  <c r="Y189" i="27" s="1"/>
  <c r="X91" i="27"/>
  <c r="Y91" i="27" s="1"/>
  <c r="X23" i="27"/>
  <c r="Y23" i="27" s="1"/>
  <c r="X191" i="27"/>
  <c r="Y191" i="27" s="1"/>
  <c r="X239" i="27"/>
  <c r="Y239" i="27" s="1"/>
  <c r="X120" i="27"/>
  <c r="Y120" i="27" s="1"/>
  <c r="X218" i="27"/>
  <c r="Y218" i="27" s="1"/>
  <c r="X197" i="27"/>
  <c r="Y197" i="27" s="1"/>
  <c r="X172" i="27"/>
  <c r="Y172" i="27" s="1"/>
  <c r="X122" i="27"/>
  <c r="Y122" i="27" s="1"/>
  <c r="X104" i="27"/>
  <c r="Y104" i="27" s="1"/>
  <c r="X62" i="27"/>
  <c r="Y62" i="27" s="1"/>
  <c r="X28" i="27"/>
  <c r="Y28" i="27" s="1"/>
  <c r="X241" i="27"/>
  <c r="Y241" i="27" s="1"/>
  <c r="S174" i="27"/>
  <c r="T174" i="27" s="1"/>
  <c r="X109" i="27"/>
  <c r="Y109" i="27" s="1"/>
  <c r="X302" i="27"/>
  <c r="Y302" i="27" s="1"/>
  <c r="X268" i="27"/>
  <c r="Y268" i="27" s="1"/>
  <c r="X250" i="27"/>
  <c r="Y250" i="27" s="1"/>
  <c r="X262" i="27"/>
  <c r="Y262" i="27" s="1"/>
  <c r="X155" i="27"/>
  <c r="Y155" i="27" s="1"/>
  <c r="X126" i="27"/>
  <c r="Y126" i="27" s="1"/>
  <c r="X234" i="27"/>
  <c r="Y234" i="27" s="1"/>
  <c r="X165" i="27"/>
  <c r="Y165" i="27" s="1"/>
  <c r="X127" i="27"/>
  <c r="Y127" i="27" s="1"/>
  <c r="X58" i="27"/>
  <c r="Y58" i="27" s="1"/>
  <c r="X246" i="27"/>
  <c r="Y246" i="27" s="1"/>
  <c r="X224" i="27"/>
  <c r="Y224" i="27" s="1"/>
  <c r="X193" i="27"/>
  <c r="Y193" i="27" s="1"/>
  <c r="X157" i="27"/>
  <c r="Y157" i="27" s="1"/>
  <c r="X118" i="27"/>
  <c r="Y118" i="27" s="1"/>
  <c r="X84" i="27"/>
  <c r="Y84" i="27" s="1"/>
  <c r="X25" i="27"/>
  <c r="Y25" i="27" s="1"/>
  <c r="X158" i="27"/>
  <c r="Y158" i="27" s="1"/>
  <c r="X94" i="27"/>
  <c r="Y94" i="27" s="1"/>
  <c r="X185" i="27"/>
  <c r="Y185" i="27" s="1"/>
  <c r="X27" i="27"/>
  <c r="Y27" i="27" s="1"/>
  <c r="X298" i="27"/>
  <c r="Y298" i="27" s="1"/>
  <c r="X266" i="27"/>
  <c r="Y266" i="27" s="1"/>
  <c r="X280" i="27"/>
  <c r="Y280" i="27" s="1"/>
  <c r="X295" i="27"/>
  <c r="Y295" i="27" s="1"/>
  <c r="X289" i="27"/>
  <c r="Y289" i="27" s="1"/>
  <c r="X48" i="27"/>
  <c r="Y48" i="27" s="1"/>
  <c r="X133" i="27"/>
  <c r="Y133" i="27" s="1"/>
  <c r="X85" i="27"/>
  <c r="Y85" i="27" s="1"/>
  <c r="X253" i="27"/>
  <c r="Y253" i="27" s="1"/>
  <c r="X265" i="27"/>
  <c r="Y265" i="27" s="1"/>
  <c r="X257" i="27"/>
  <c r="Y257" i="27" s="1"/>
  <c r="X256" i="27"/>
  <c r="Y256" i="27" s="1"/>
  <c r="X278" i="27"/>
  <c r="Y278" i="27" s="1"/>
  <c r="X259" i="27"/>
  <c r="Y259" i="27" s="1"/>
  <c r="X248" i="27"/>
  <c r="Y248" i="27" s="1"/>
  <c r="X303" i="27"/>
  <c r="Y303" i="27" s="1"/>
  <c r="X290" i="27"/>
  <c r="Y290" i="27" s="1"/>
  <c r="X271" i="27"/>
  <c r="Y271" i="27" s="1"/>
  <c r="X270" i="27"/>
  <c r="Y270" i="27" s="1"/>
  <c r="X304" i="27"/>
  <c r="Y304" i="27" s="1"/>
  <c r="X293" i="27"/>
  <c r="Y293" i="27" s="1"/>
  <c r="X242" i="27"/>
  <c r="Y242" i="27" s="1"/>
  <c r="X201" i="27"/>
  <c r="Y201" i="27" s="1"/>
  <c r="X163" i="27"/>
  <c r="Y163" i="27" s="1"/>
  <c r="S153" i="27"/>
  <c r="T153" i="27" s="1"/>
  <c r="X136" i="27"/>
  <c r="Y136" i="27" s="1"/>
  <c r="X73" i="27"/>
  <c r="Y73" i="27" s="1"/>
  <c r="X39" i="27"/>
  <c r="Y39" i="27" s="1"/>
  <c r="X6" i="27"/>
  <c r="Y6" i="27" s="1"/>
  <c r="X221" i="27"/>
  <c r="Y221" i="27" s="1"/>
  <c r="X137" i="27"/>
  <c r="Y137" i="27" s="1"/>
  <c r="X107" i="27"/>
  <c r="Y107" i="27" s="1"/>
  <c r="X74" i="27"/>
  <c r="Y74" i="27" s="1"/>
  <c r="X7" i="27"/>
  <c r="Y7" i="27" s="1"/>
  <c r="X203" i="27"/>
  <c r="Y203" i="27" s="1"/>
  <c r="X190" i="27"/>
  <c r="Y190" i="27" s="1"/>
  <c r="X179" i="27"/>
  <c r="Y179" i="27" s="1"/>
  <c r="X100" i="27"/>
  <c r="Y100" i="27" s="1"/>
  <c r="X66" i="27"/>
  <c r="Y66" i="27" s="1"/>
  <c r="X33" i="27"/>
  <c r="Y33" i="27" s="1"/>
  <c r="X8" i="27"/>
  <c r="Y8" i="27" s="1"/>
  <c r="X180" i="27"/>
  <c r="Y180" i="27" s="1"/>
  <c r="X166" i="27"/>
  <c r="Y166" i="27" s="1"/>
  <c r="X59" i="27"/>
  <c r="Y59" i="27" s="1"/>
  <c r="X42" i="27"/>
  <c r="Y42" i="27" s="1"/>
  <c r="X183" i="27"/>
  <c r="Y183" i="27" s="1"/>
  <c r="X167" i="27"/>
  <c r="Y167" i="27" s="1"/>
  <c r="X130" i="27"/>
  <c r="Y130" i="27" s="1"/>
  <c r="X102" i="27"/>
  <c r="Y102" i="27" s="1"/>
  <c r="Z102" i="27" s="1"/>
  <c r="X44" i="27"/>
  <c r="Y44" i="27" s="1"/>
  <c r="X206" i="27"/>
  <c r="Y206" i="27" s="1"/>
  <c r="S184" i="27"/>
  <c r="T184" i="27" s="1"/>
  <c r="X159" i="27"/>
  <c r="Y159" i="27" s="1"/>
  <c r="X121" i="27"/>
  <c r="Y121" i="27" s="1"/>
  <c r="X95" i="27"/>
  <c r="Y95" i="27" s="1"/>
  <c r="X70" i="27"/>
  <c r="Y70" i="27" s="1"/>
  <c r="X36" i="27"/>
  <c r="Y36" i="27" s="1"/>
  <c r="R4" i="27"/>
  <c r="S4" i="27" s="1"/>
  <c r="N4" i="27"/>
  <c r="U4" i="27"/>
  <c r="K305" i="27"/>
  <c r="X261" i="27"/>
  <c r="Y261" i="27" s="1"/>
  <c r="X273" i="27"/>
  <c r="Y273" i="27" s="1"/>
  <c r="X200" i="27"/>
  <c r="Y200" i="27" s="1"/>
  <c r="X154" i="27"/>
  <c r="Y154" i="27" s="1"/>
  <c r="X106" i="27"/>
  <c r="Y106" i="27" s="1"/>
  <c r="X98" i="27"/>
  <c r="Y98" i="27" s="1"/>
  <c r="X202" i="27"/>
  <c r="Y202" i="27" s="1"/>
  <c r="X40" i="27"/>
  <c r="Y40" i="27" s="1"/>
  <c r="X192" i="27"/>
  <c r="Y192" i="27" s="1"/>
  <c r="X34" i="27"/>
  <c r="Y34" i="27" s="1"/>
  <c r="X182" i="27"/>
  <c r="Y182" i="27" s="1"/>
  <c r="X208" i="27"/>
  <c r="Y208" i="27" s="1"/>
  <c r="X61" i="27"/>
  <c r="Y61" i="27" s="1"/>
  <c r="X186" i="27"/>
  <c r="Y186" i="27" s="1"/>
  <c r="X176" i="27"/>
  <c r="Y176" i="27" s="1"/>
  <c r="X264" i="27"/>
  <c r="Y264" i="27" s="1"/>
  <c r="X243" i="27"/>
  <c r="Y243" i="27" s="1"/>
  <c r="X287" i="27"/>
  <c r="Y287" i="27" s="1"/>
  <c r="X255" i="27"/>
  <c r="Y255" i="27" s="1"/>
  <c r="X299" i="27"/>
  <c r="Y299" i="27" s="1"/>
  <c r="X277" i="27"/>
  <c r="Y277" i="27" s="1"/>
  <c r="X283" i="27"/>
  <c r="Y283" i="27" s="1"/>
  <c r="X274" i="27"/>
  <c r="Y274" i="27" s="1"/>
  <c r="X232" i="27"/>
  <c r="Y232" i="27" s="1"/>
  <c r="X135" i="27"/>
  <c r="Y135" i="27" s="1"/>
  <c r="X31" i="27"/>
  <c r="Y31" i="27" s="1"/>
  <c r="X164" i="27"/>
  <c r="Y164" i="27" s="1"/>
  <c r="X99" i="27"/>
  <c r="Y99" i="27" s="1"/>
  <c r="X65" i="27"/>
  <c r="Y65" i="27" s="1"/>
  <c r="X138" i="27"/>
  <c r="Y138" i="27" s="1"/>
  <c r="X92" i="27"/>
  <c r="Y92" i="27" s="1"/>
  <c r="X247" i="27"/>
  <c r="Y247" i="27" s="1"/>
  <c r="X225" i="27"/>
  <c r="Y225" i="27" s="1"/>
  <c r="X194" i="27"/>
  <c r="Y194" i="27" s="1"/>
  <c r="X128" i="27"/>
  <c r="Y128" i="27" s="1"/>
  <c r="X51" i="27"/>
  <c r="Y51" i="27" s="1"/>
  <c r="X227" i="27"/>
  <c r="Y227" i="27" s="1"/>
  <c r="X215" i="27"/>
  <c r="Y215" i="27" s="1"/>
  <c r="X129" i="27"/>
  <c r="Y129" i="27" s="1"/>
  <c r="X77" i="27"/>
  <c r="Y77" i="27" s="1"/>
  <c r="X68" i="27"/>
  <c r="Y68" i="27" s="1"/>
  <c r="X35" i="27"/>
  <c r="Y35" i="27" s="1"/>
  <c r="X87" i="27"/>
  <c r="Y87" i="27" s="1"/>
  <c r="X96" i="27"/>
  <c r="Y96" i="27" s="1"/>
  <c r="X20" i="27"/>
  <c r="Y20" i="27" s="1"/>
  <c r="X231" i="27"/>
  <c r="Y231" i="27" s="1"/>
  <c r="X80" i="27"/>
  <c r="Y80" i="27" s="1"/>
  <c r="X212" i="27"/>
  <c r="Y212" i="27" s="1"/>
  <c r="X93" i="27"/>
  <c r="Y93" i="27" s="1"/>
  <c r="X196" i="27"/>
  <c r="Y196" i="27" s="1"/>
  <c r="X178" i="27"/>
  <c r="Y178" i="27" s="1"/>
  <c r="X204" i="27"/>
  <c r="Y204" i="27" s="1"/>
  <c r="X101" i="27"/>
  <c r="Y101" i="27" s="1"/>
  <c r="X45" i="27"/>
  <c r="Y45" i="27" s="1"/>
  <c r="X198" i="27"/>
  <c r="Y198" i="27" s="1"/>
  <c r="X37" i="27"/>
  <c r="Y37" i="27" s="1"/>
  <c r="S214" i="27"/>
  <c r="T214" i="27" s="1"/>
  <c r="X284" i="27"/>
  <c r="Y284" i="27" s="1"/>
  <c r="X300" i="27"/>
  <c r="Y300" i="27" s="1"/>
  <c r="X286" i="27"/>
  <c r="Y286" i="27" s="1"/>
  <c r="X301" i="27"/>
  <c r="Y301" i="27" s="1"/>
  <c r="X267" i="27"/>
  <c r="Y267" i="27" s="1"/>
  <c r="X237" i="27"/>
  <c r="Y237" i="27" s="1"/>
  <c r="X269" i="27"/>
  <c r="Y269" i="27" s="1"/>
  <c r="X281" i="27"/>
  <c r="Y281" i="27" s="1"/>
  <c r="X272" i="27"/>
  <c r="Y272" i="27" s="1"/>
  <c r="X282" i="27"/>
  <c r="Y282" i="27" s="1"/>
  <c r="X251" i="27"/>
  <c r="Y251" i="27" s="1"/>
  <c r="X263" i="27"/>
  <c r="Y263" i="27" s="1"/>
  <c r="X252" i="27"/>
  <c r="Y252" i="27" s="1"/>
  <c r="X211" i="27"/>
  <c r="Y211" i="27" s="1"/>
  <c r="X177" i="27"/>
  <c r="Y177" i="27" s="1"/>
  <c r="X144" i="27"/>
  <c r="Y144" i="27" s="1"/>
  <c r="X115" i="27"/>
  <c r="Y115" i="27" s="1"/>
  <c r="X81" i="27"/>
  <c r="Y81" i="27" s="1"/>
  <c r="X56" i="27"/>
  <c r="Y56" i="27" s="1"/>
  <c r="X14" i="27"/>
  <c r="Y14" i="27" s="1"/>
  <c r="X145" i="27"/>
  <c r="Y145" i="27" s="1"/>
  <c r="X116" i="27"/>
  <c r="Y116" i="27" s="1"/>
  <c r="X49" i="27"/>
  <c r="Y49" i="27" s="1"/>
  <c r="X15" i="27"/>
  <c r="Y15" i="27" s="1"/>
  <c r="X223" i="27"/>
  <c r="Y223" i="27" s="1"/>
  <c r="X147" i="27"/>
  <c r="Y147" i="27" s="1"/>
  <c r="X108" i="27"/>
  <c r="Y108" i="27" s="1"/>
  <c r="X75" i="27"/>
  <c r="Y75" i="27" s="1"/>
  <c r="X41" i="27"/>
  <c r="Y41" i="27" s="1"/>
  <c r="X235" i="27"/>
  <c r="Y235" i="27" s="1"/>
  <c r="X226" i="27"/>
  <c r="Y226" i="27" s="1"/>
  <c r="X148" i="27"/>
  <c r="Y148" i="27" s="1"/>
  <c r="X139" i="27"/>
  <c r="Y139" i="27" s="1"/>
  <c r="X67" i="27"/>
  <c r="Y67" i="27" s="1"/>
  <c r="X9" i="27"/>
  <c r="Y9" i="27" s="1"/>
  <c r="X195" i="27"/>
  <c r="Y195" i="27" s="1"/>
  <c r="X169" i="27"/>
  <c r="Y169" i="27" s="1"/>
  <c r="X168" i="27"/>
  <c r="Y168" i="27" s="1"/>
  <c r="X140" i="27"/>
  <c r="Y140" i="27" s="1"/>
  <c r="X110" i="27"/>
  <c r="Y110" i="27" s="1"/>
  <c r="X52" i="27"/>
  <c r="Y52" i="27" s="1"/>
  <c r="X18" i="27"/>
  <c r="Y18" i="27" s="1"/>
  <c r="X228" i="27"/>
  <c r="Y228" i="27" s="1"/>
  <c r="X170" i="27"/>
  <c r="Y170" i="27" s="1"/>
  <c r="Z170" i="27" s="1"/>
  <c r="X141" i="27"/>
  <c r="Y141" i="27" s="1"/>
  <c r="X131" i="27"/>
  <c r="Y131" i="27" s="1"/>
  <c r="X103" i="27"/>
  <c r="Y103" i="27" s="1"/>
  <c r="X78" i="27"/>
  <c r="Y78" i="27" s="1"/>
  <c r="X11" i="27"/>
  <c r="Y11" i="27" s="1"/>
  <c r="X173" i="27"/>
  <c r="Y173" i="27" s="1"/>
  <c r="X161" i="27"/>
  <c r="Y161" i="27" s="1"/>
  <c r="X160" i="27"/>
  <c r="Y160" i="27" s="1"/>
  <c r="X132" i="27"/>
  <c r="Y132" i="27" s="1"/>
  <c r="X71" i="27"/>
  <c r="Y71" i="27" s="1"/>
  <c r="X210" i="27"/>
  <c r="Y210" i="27" s="1"/>
  <c r="X199" i="27"/>
  <c r="Y199" i="27" s="1"/>
  <c r="X174" i="27"/>
  <c r="Y174" i="27" s="1"/>
  <c r="X123" i="27"/>
  <c r="Y123" i="27" s="1"/>
  <c r="X55" i="27"/>
  <c r="Y55" i="27" s="1"/>
  <c r="X275" i="27"/>
  <c r="Y275" i="27" s="1"/>
  <c r="X188" i="27"/>
  <c r="Y188" i="27" s="1"/>
  <c r="X64" i="27"/>
  <c r="Y64" i="27" s="1"/>
  <c r="X125" i="27"/>
  <c r="Y125" i="27" s="1"/>
  <c r="X32" i="27"/>
  <c r="Y32" i="27" s="1"/>
  <c r="X156" i="27"/>
  <c r="Y156" i="27" s="1"/>
  <c r="X214" i="27"/>
  <c r="Y214" i="27" s="1"/>
  <c r="X90" i="27"/>
  <c r="Y90" i="27" s="1"/>
  <c r="X83" i="27"/>
  <c r="Y83" i="27" s="1"/>
  <c r="X50" i="27"/>
  <c r="Y50" i="27" s="1"/>
  <c r="X181" i="27"/>
  <c r="Y181" i="27" s="1"/>
  <c r="X76" i="27"/>
  <c r="Y76" i="27" s="1"/>
  <c r="X43" i="27"/>
  <c r="Y43" i="27" s="1"/>
  <c r="X205" i="27"/>
  <c r="Y205" i="27" s="1"/>
  <c r="X149" i="27"/>
  <c r="Y149" i="27" s="1"/>
  <c r="X119" i="27"/>
  <c r="Y119" i="27" s="1"/>
  <c r="X60" i="27"/>
  <c r="Y60" i="27" s="1"/>
  <c r="X26" i="27"/>
  <c r="Y26" i="27" s="1"/>
  <c r="X238" i="27"/>
  <c r="Y238" i="27" s="1"/>
  <c r="X207" i="27"/>
  <c r="Y207" i="27" s="1"/>
  <c r="X111" i="27"/>
  <c r="Y111" i="27" s="1"/>
  <c r="X86" i="27"/>
  <c r="Y86" i="27" s="1"/>
  <c r="X19" i="27"/>
  <c r="Y19" i="27" s="1"/>
  <c r="X230" i="27"/>
  <c r="Y230" i="27" s="1"/>
  <c r="X217" i="27"/>
  <c r="Y217" i="27" s="1"/>
  <c r="X209" i="27"/>
  <c r="Y209" i="27" s="1"/>
  <c r="X175" i="27"/>
  <c r="Y175" i="27" s="1"/>
  <c r="X88" i="27"/>
  <c r="Y88" i="27" s="1"/>
  <c r="X79" i="27"/>
  <c r="Y79" i="27" s="1"/>
  <c r="X46" i="27"/>
  <c r="Y46" i="27" s="1"/>
  <c r="X219" i="27"/>
  <c r="Y219" i="27" s="1"/>
  <c r="X134" i="27"/>
  <c r="Y134" i="27" s="1"/>
  <c r="X72" i="27"/>
  <c r="Y72" i="27" s="1"/>
  <c r="X63" i="27"/>
  <c r="Y63" i="27" s="1"/>
  <c r="X30" i="27"/>
  <c r="Y30" i="27" s="1"/>
  <c r="AD249" i="27"/>
  <c r="AD295" i="27"/>
  <c r="AD274" i="27"/>
  <c r="AD139" i="27"/>
  <c r="AD32" i="27"/>
  <c r="AD289" i="27"/>
  <c r="AD193" i="27"/>
  <c r="AD180" i="27"/>
  <c r="AD144" i="27"/>
  <c r="AD106" i="27"/>
  <c r="AD280" i="27"/>
  <c r="AD292" i="27"/>
  <c r="AD204" i="27"/>
  <c r="AD161" i="27"/>
  <c r="AD128" i="27"/>
  <c r="AD167" i="27"/>
  <c r="AD112" i="27"/>
  <c r="AD87" i="27"/>
  <c r="AD275" i="27"/>
  <c r="AD170" i="27"/>
  <c r="AD119" i="27"/>
  <c r="AD141" i="27"/>
  <c r="AD108" i="27"/>
  <c r="Y152" i="27"/>
  <c r="S105" i="27"/>
  <c r="T105" i="27" s="1"/>
  <c r="S135" i="27"/>
  <c r="T135" i="27" s="1"/>
  <c r="S95" i="27"/>
  <c r="T95" i="27" s="1"/>
  <c r="S239" i="27"/>
  <c r="T239" i="27" s="1"/>
  <c r="AD269" i="27"/>
  <c r="S86" i="27"/>
  <c r="T86" i="27" s="1"/>
  <c r="S92" i="27"/>
  <c r="T92" i="27" s="1"/>
  <c r="AD291" i="27"/>
  <c r="AD74" i="27"/>
  <c r="AD140" i="27"/>
  <c r="AD20" i="27"/>
  <c r="AD233" i="27"/>
  <c r="S204" i="27"/>
  <c r="T204" i="27" s="1"/>
  <c r="AD153" i="27"/>
  <c r="AD117" i="27"/>
  <c r="AD42" i="27"/>
  <c r="AD266" i="27"/>
  <c r="AD171" i="27"/>
  <c r="AD123" i="27"/>
  <c r="AD91" i="27"/>
  <c r="AD230" i="27"/>
  <c r="AD192" i="27"/>
  <c r="S156" i="27"/>
  <c r="T156" i="27" s="1"/>
  <c r="AD124" i="27"/>
  <c r="AD194" i="27"/>
  <c r="S230" i="27"/>
  <c r="T230" i="27" s="1"/>
  <c r="AD283" i="27"/>
  <c r="AD95" i="27"/>
  <c r="AD265" i="27"/>
  <c r="S197" i="27"/>
  <c r="T197" i="27" s="1"/>
  <c r="AD179" i="27"/>
  <c r="AD88" i="27"/>
  <c r="AD183" i="27"/>
  <c r="AD43" i="27"/>
  <c r="AD122" i="27"/>
  <c r="AD200" i="27"/>
  <c r="AD172" i="27"/>
  <c r="AD125" i="27"/>
  <c r="AD35" i="27"/>
  <c r="AD21" i="27"/>
  <c r="AD220" i="27"/>
  <c r="AD211" i="27"/>
  <c r="AD164" i="27"/>
  <c r="AD203" i="27"/>
  <c r="AD272" i="27"/>
  <c r="AD215" i="27"/>
  <c r="AD256" i="27"/>
  <c r="AD189" i="27"/>
  <c r="AD98" i="27"/>
  <c r="AD61" i="27"/>
  <c r="AD273" i="27"/>
  <c r="AD11" i="27"/>
  <c r="AD205" i="27"/>
  <c r="AD288" i="27"/>
  <c r="AD304" i="27"/>
  <c r="AD231" i="27"/>
  <c r="AD44" i="27"/>
  <c r="AD12" i="27"/>
  <c r="AD187" i="27"/>
  <c r="AD120" i="27"/>
  <c r="AD64" i="27"/>
  <c r="AD24" i="27"/>
  <c r="S81" i="27"/>
  <c r="T81" i="27" s="1"/>
  <c r="S127" i="27"/>
  <c r="T127" i="27" s="1"/>
  <c r="Y291" i="27"/>
  <c r="S82" i="27"/>
  <c r="T82" i="27" s="1"/>
  <c r="S76" i="27"/>
  <c r="T76" i="27" s="1"/>
  <c r="S283" i="27"/>
  <c r="T283" i="27" s="1"/>
  <c r="S195" i="27"/>
  <c r="T195" i="27" s="1"/>
  <c r="S149" i="27"/>
  <c r="T149" i="27" s="1"/>
  <c r="S154" i="27"/>
  <c r="T154" i="27" s="1"/>
  <c r="S113" i="27"/>
  <c r="T113" i="27" s="1"/>
  <c r="S96" i="27"/>
  <c r="T96" i="27" s="1"/>
  <c r="S116" i="27"/>
  <c r="T116" i="27" s="1"/>
  <c r="AD103" i="27"/>
  <c r="S120" i="27"/>
  <c r="T120" i="27" s="1"/>
  <c r="S5" i="27"/>
  <c r="T5" i="27" s="1"/>
  <c r="AD302" i="27"/>
  <c r="S98" i="27"/>
  <c r="T98" i="27" s="1"/>
  <c r="AD152" i="27"/>
  <c r="S91" i="27"/>
  <c r="T91" i="27" s="1"/>
  <c r="S57" i="27"/>
  <c r="T57" i="27" s="1"/>
  <c r="S69" i="27"/>
  <c r="T69" i="27" s="1"/>
  <c r="S16" i="27"/>
  <c r="T16" i="27" s="1"/>
  <c r="S122" i="27"/>
  <c r="T122" i="27" s="1"/>
  <c r="AD110" i="27"/>
  <c r="S52" i="27"/>
  <c r="T52" i="27" s="1"/>
  <c r="S50" i="27"/>
  <c r="T50" i="27" s="1"/>
  <c r="S33" i="27"/>
  <c r="T33" i="27" s="1"/>
  <c r="AD226" i="27"/>
  <c r="AD101" i="27"/>
  <c r="S118" i="27"/>
  <c r="T118" i="27" s="1"/>
  <c r="AD132" i="27"/>
  <c r="S223" i="27"/>
  <c r="T223" i="27" s="1"/>
  <c r="S218" i="27"/>
  <c r="T218" i="27" s="1"/>
  <c r="AD166" i="27"/>
  <c r="S212" i="27"/>
  <c r="T212" i="27" s="1"/>
  <c r="AD279" i="27"/>
  <c r="AD198" i="27"/>
  <c r="Y279" i="27"/>
  <c r="S300" i="27"/>
  <c r="T300" i="27" s="1"/>
  <c r="S279" i="27"/>
  <c r="T279" i="27" s="1"/>
  <c r="S246" i="27"/>
  <c r="T246" i="27" s="1"/>
  <c r="S140" i="27"/>
  <c r="T140" i="27" s="1"/>
  <c r="S43" i="27"/>
  <c r="T43" i="27" s="1"/>
  <c r="S37" i="27"/>
  <c r="T37" i="27" s="1"/>
  <c r="S193" i="27"/>
  <c r="T193" i="27" s="1"/>
  <c r="S284" i="27"/>
  <c r="T284" i="27" s="1"/>
  <c r="S255" i="27"/>
  <c r="T255" i="27" s="1"/>
  <c r="S203" i="27"/>
  <c r="T203" i="27" s="1"/>
  <c r="S191" i="27"/>
  <c r="T191" i="27" s="1"/>
  <c r="S215" i="27"/>
  <c r="T215" i="27" s="1"/>
  <c r="S186" i="27"/>
  <c r="T186" i="27" s="1"/>
  <c r="AD199" i="27"/>
  <c r="S185" i="27"/>
  <c r="T185" i="27" s="1"/>
  <c r="S152" i="27"/>
  <c r="T152" i="27" s="1"/>
  <c r="S108" i="27"/>
  <c r="T108" i="27" s="1"/>
  <c r="S54" i="27"/>
  <c r="T54" i="27" s="1"/>
  <c r="S87" i="27"/>
  <c r="T87" i="27" s="1"/>
  <c r="S40" i="27"/>
  <c r="T40" i="27" s="1"/>
  <c r="S208" i="27"/>
  <c r="T208" i="27" s="1"/>
  <c r="S99" i="27"/>
  <c r="T99" i="27" s="1"/>
  <c r="AD228" i="27"/>
  <c r="S233" i="27"/>
  <c r="T233" i="27" s="1"/>
  <c r="S213" i="27"/>
  <c r="T213" i="27" s="1"/>
  <c r="AD63" i="27"/>
  <c r="S48" i="27"/>
  <c r="T48" i="27" s="1"/>
  <c r="S45" i="27"/>
  <c r="T45" i="27" s="1"/>
  <c r="S22" i="27"/>
  <c r="T22" i="27" s="1"/>
  <c r="AD163" i="27"/>
  <c r="AD89" i="27"/>
  <c r="S285" i="27"/>
  <c r="T285" i="27" s="1"/>
  <c r="S254" i="27"/>
  <c r="T254" i="27" s="1"/>
  <c r="S7" i="27"/>
  <c r="T7" i="27" s="1"/>
  <c r="AD255" i="27"/>
  <c r="S232" i="27"/>
  <c r="T232" i="27" s="1"/>
  <c r="S131" i="27"/>
  <c r="T131" i="27" s="1"/>
  <c r="Y112" i="27"/>
  <c r="AD13" i="27"/>
  <c r="S270" i="27"/>
  <c r="T270" i="27" s="1"/>
  <c r="AD212" i="27"/>
  <c r="S158" i="27"/>
  <c r="T158" i="27" s="1"/>
  <c r="S273" i="27"/>
  <c r="T273" i="27" s="1"/>
  <c r="AD247" i="27"/>
  <c r="S241" i="27"/>
  <c r="T241" i="27" s="1"/>
  <c r="S189" i="27"/>
  <c r="T189" i="27" s="1"/>
  <c r="S168" i="27"/>
  <c r="T168" i="27" s="1"/>
  <c r="AD188" i="27"/>
  <c r="AD38" i="27"/>
  <c r="AD5" i="27"/>
  <c r="AD251" i="27"/>
  <c r="AD209" i="27"/>
  <c r="S253" i="27"/>
  <c r="T253" i="27" s="1"/>
  <c r="S205" i="27"/>
  <c r="T205" i="27" s="1"/>
  <c r="S121" i="27"/>
  <c r="T121" i="27" s="1"/>
  <c r="S42" i="27"/>
  <c r="T42" i="27" s="1"/>
  <c r="S26" i="27"/>
  <c r="T26" i="27" s="1"/>
  <c r="AD286" i="27"/>
  <c r="S262" i="27"/>
  <c r="T262" i="27" s="1"/>
  <c r="AD278" i="27"/>
  <c r="AD282" i="27"/>
  <c r="S260" i="27"/>
  <c r="T260" i="27" s="1"/>
  <c r="AD227" i="27"/>
  <c r="S141" i="27"/>
  <c r="T141" i="27" s="1"/>
  <c r="S169" i="27"/>
  <c r="T169" i="27" s="1"/>
  <c r="AD157" i="27"/>
  <c r="AD191" i="27"/>
  <c r="S137" i="27"/>
  <c r="T137" i="27" s="1"/>
  <c r="S61" i="27"/>
  <c r="T61" i="27" s="1"/>
  <c r="S18" i="27"/>
  <c r="T18" i="27" s="1"/>
  <c r="S252" i="27"/>
  <c r="T252" i="27" s="1"/>
  <c r="S242" i="27"/>
  <c r="T242" i="27" s="1"/>
  <c r="Y229" i="27"/>
  <c r="S180" i="27"/>
  <c r="T180" i="27" s="1"/>
  <c r="S109" i="27"/>
  <c r="T109" i="27" s="1"/>
  <c r="S77" i="27"/>
  <c r="T77" i="27" s="1"/>
  <c r="S65" i="27"/>
  <c r="T65" i="27" s="1"/>
  <c r="S151" i="27"/>
  <c r="T151" i="27" s="1"/>
  <c r="S53" i="27"/>
  <c r="T53" i="27" s="1"/>
  <c r="S20" i="27"/>
  <c r="T20" i="27" s="1"/>
  <c r="AD118" i="27"/>
  <c r="S288" i="27"/>
  <c r="T288" i="27" s="1"/>
  <c r="S299" i="27"/>
  <c r="T299" i="27" s="1"/>
  <c r="S292" i="27"/>
  <c r="T292" i="27" s="1"/>
  <c r="S272" i="27"/>
  <c r="T272" i="27" s="1"/>
  <c r="S60" i="27"/>
  <c r="T60" i="27" s="1"/>
  <c r="AD217" i="27"/>
  <c r="S301" i="27"/>
  <c r="T301" i="27" s="1"/>
  <c r="S297" i="27"/>
  <c r="T297" i="27" s="1"/>
  <c r="AD155" i="27"/>
  <c r="S164" i="27"/>
  <c r="T164" i="27" s="1"/>
  <c r="S155" i="27"/>
  <c r="T155" i="27" s="1"/>
  <c r="S88" i="27"/>
  <c r="T88" i="27" s="1"/>
  <c r="AD6" i="27"/>
  <c r="S85" i="27"/>
  <c r="T85" i="27" s="1"/>
  <c r="AD39" i="27"/>
  <c r="S289" i="27"/>
  <c r="T289" i="27" s="1"/>
  <c r="AD264" i="27"/>
  <c r="S287" i="27"/>
  <c r="T287" i="27" s="1"/>
  <c r="AD271" i="27"/>
  <c r="S274" i="27"/>
  <c r="T274" i="27" s="1"/>
  <c r="S209" i="27"/>
  <c r="T209" i="27" s="1"/>
  <c r="S196" i="27"/>
  <c r="T196" i="27" s="1"/>
  <c r="S177" i="27"/>
  <c r="T177" i="27" s="1"/>
  <c r="S132" i="27"/>
  <c r="T132" i="27" s="1"/>
  <c r="S188" i="27"/>
  <c r="T188" i="27" s="1"/>
  <c r="S124" i="27"/>
  <c r="T124" i="27" s="1"/>
  <c r="AD111" i="27"/>
  <c r="S84" i="27"/>
  <c r="T84" i="27" s="1"/>
  <c r="S36" i="27"/>
  <c r="T36" i="27" s="1"/>
  <c r="AD213" i="27"/>
  <c r="AD196" i="27"/>
  <c r="S261" i="27"/>
  <c r="T261" i="27" s="1"/>
  <c r="S219" i="27"/>
  <c r="T219" i="27" s="1"/>
  <c r="S220" i="27"/>
  <c r="T220" i="27" s="1"/>
  <c r="AD173" i="27"/>
  <c r="AD81" i="27"/>
  <c r="AD146" i="27"/>
  <c r="AD79" i="27"/>
  <c r="AD70" i="27"/>
  <c r="S12" i="27"/>
  <c r="T12" i="27" s="1"/>
  <c r="AD241" i="27"/>
  <c r="AD85" i="27"/>
  <c r="AD115" i="27"/>
  <c r="S89" i="27"/>
  <c r="T89" i="27" s="1"/>
  <c r="S286" i="27"/>
  <c r="T286" i="27" s="1"/>
  <c r="S298" i="27"/>
  <c r="T298" i="27" s="1"/>
  <c r="S275" i="27"/>
  <c r="T275" i="27" s="1"/>
  <c r="S235" i="27"/>
  <c r="T235" i="27" s="1"/>
  <c r="S257" i="27"/>
  <c r="T257" i="27" s="1"/>
  <c r="S250" i="27"/>
  <c r="T250" i="27" s="1"/>
  <c r="S244" i="27"/>
  <c r="T244" i="27" s="1"/>
  <c r="AD246" i="27"/>
  <c r="S247" i="27"/>
  <c r="T247" i="27" s="1"/>
  <c r="AD259" i="27"/>
  <c r="S222" i="27"/>
  <c r="T222" i="27" s="1"/>
  <c r="S217" i="27"/>
  <c r="T217" i="27" s="1"/>
  <c r="AD223" i="27"/>
  <c r="S210" i="27"/>
  <c r="T210" i="27" s="1"/>
  <c r="S201" i="27"/>
  <c r="T201" i="27" s="1"/>
  <c r="S167" i="27"/>
  <c r="T167" i="27" s="1"/>
  <c r="S165" i="27"/>
  <c r="T165" i="27" s="1"/>
  <c r="S107" i="27"/>
  <c r="T107" i="27" s="1"/>
  <c r="Y171" i="27"/>
  <c r="S150" i="27"/>
  <c r="T150" i="27" s="1"/>
  <c r="S147" i="27"/>
  <c r="T147" i="27" s="1"/>
  <c r="S148" i="27"/>
  <c r="T148" i="27" s="1"/>
  <c r="S139" i="27"/>
  <c r="T139" i="27" s="1"/>
  <c r="S166" i="27"/>
  <c r="T166" i="27" s="1"/>
  <c r="AD99" i="27"/>
  <c r="S100" i="27"/>
  <c r="T100" i="27" s="1"/>
  <c r="S144" i="27"/>
  <c r="T144" i="27" s="1"/>
  <c r="S74" i="27"/>
  <c r="T74" i="27" s="1"/>
  <c r="S25" i="27"/>
  <c r="T25" i="27" s="1"/>
  <c r="S71" i="27"/>
  <c r="T71" i="27" s="1"/>
  <c r="S304" i="27"/>
  <c r="T304" i="27" s="1"/>
  <c r="AD290" i="27"/>
  <c r="S294" i="27"/>
  <c r="T294" i="27" s="1"/>
  <c r="AD263" i="27"/>
  <c r="S293" i="27"/>
  <c r="T293" i="27" s="1"/>
  <c r="S277" i="27"/>
  <c r="T277" i="27" s="1"/>
  <c r="S256" i="27"/>
  <c r="T256" i="27" s="1"/>
  <c r="S271" i="27"/>
  <c r="T271" i="27" s="1"/>
  <c r="S280" i="27"/>
  <c r="T280" i="27" s="1"/>
  <c r="AD232" i="27"/>
  <c r="Y240" i="27"/>
  <c r="S234" i="27"/>
  <c r="T234" i="27" s="1"/>
  <c r="AD219" i="27"/>
  <c r="S187" i="27"/>
  <c r="T187" i="27" s="1"/>
  <c r="S160" i="27"/>
  <c r="T160" i="27" s="1"/>
  <c r="S106" i="27"/>
  <c r="T106" i="27" s="1"/>
  <c r="AD154" i="27"/>
  <c r="S83" i="27"/>
  <c r="T83" i="27" s="1"/>
  <c r="S110" i="27"/>
  <c r="T110" i="27" s="1"/>
  <c r="S79" i="27"/>
  <c r="T79" i="27" s="1"/>
  <c r="S90" i="27"/>
  <c r="T90" i="27" s="1"/>
  <c r="S75" i="27"/>
  <c r="T75" i="27" s="1"/>
  <c r="S64" i="27"/>
  <c r="T64" i="27" s="1"/>
  <c r="AD7" i="27"/>
  <c r="S35" i="27"/>
  <c r="T35" i="27" s="1"/>
  <c r="S27" i="27"/>
  <c r="T27" i="27" s="1"/>
  <c r="S263" i="27"/>
  <c r="T263" i="27" s="1"/>
  <c r="S259" i="27"/>
  <c r="T259" i="27" s="1"/>
  <c r="S225" i="27"/>
  <c r="T225" i="27" s="1"/>
  <c r="S192" i="27"/>
  <c r="T192" i="27" s="1"/>
  <c r="S178" i="27"/>
  <c r="T178" i="27" s="1"/>
  <c r="S161" i="27"/>
  <c r="T161" i="27" s="1"/>
  <c r="S142" i="27"/>
  <c r="T142" i="27" s="1"/>
  <c r="AD277" i="27"/>
  <c r="S211" i="27"/>
  <c r="T211" i="27" s="1"/>
  <c r="S172" i="27"/>
  <c r="T172" i="27" s="1"/>
  <c r="AB305" i="27"/>
  <c r="AD4" i="27"/>
  <c r="AD22" i="27"/>
  <c r="S34" i="27"/>
  <c r="T34" i="27" s="1"/>
  <c r="S80" i="27"/>
  <c r="T80" i="27" s="1"/>
  <c r="S31" i="27"/>
  <c r="T31" i="27" s="1"/>
  <c r="AD301" i="27"/>
  <c r="S296" i="27"/>
  <c r="T296" i="27" s="1"/>
  <c r="S265" i="27"/>
  <c r="T265" i="27" s="1"/>
  <c r="S276" i="27"/>
  <c r="T276" i="27" s="1"/>
  <c r="S248" i="27"/>
  <c r="T248" i="27" s="1"/>
  <c r="S251" i="27"/>
  <c r="T251" i="27" s="1"/>
  <c r="AD224" i="27"/>
  <c r="AD239" i="27"/>
  <c r="S237" i="27"/>
  <c r="T237" i="27" s="1"/>
  <c r="S221" i="27"/>
  <c r="T221" i="27" s="1"/>
  <c r="S240" i="27"/>
  <c r="T240" i="27" s="1"/>
  <c r="S198" i="27"/>
  <c r="T198" i="27" s="1"/>
  <c r="S173" i="27"/>
  <c r="T173" i="27" s="1"/>
  <c r="AD148" i="27"/>
  <c r="S175" i="27"/>
  <c r="T175" i="27" s="1"/>
  <c r="S130" i="27"/>
  <c r="T130" i="27" s="1"/>
  <c r="AD142" i="27"/>
  <c r="S129" i="27"/>
  <c r="T129" i="27" s="1"/>
  <c r="AD105" i="27"/>
  <c r="AD71" i="27"/>
  <c r="AD54" i="27"/>
  <c r="S126" i="27"/>
  <c r="T126" i="27" s="1"/>
  <c r="S68" i="27"/>
  <c r="T68" i="27" s="1"/>
  <c r="AD62" i="27"/>
  <c r="S58" i="27"/>
  <c r="T58" i="27" s="1"/>
  <c r="S46" i="27"/>
  <c r="T46" i="27" s="1"/>
  <c r="S117" i="27"/>
  <c r="T117" i="27" s="1"/>
  <c r="S104" i="27"/>
  <c r="T104" i="27" s="1"/>
  <c r="S70" i="27"/>
  <c r="T70" i="27" s="1"/>
  <c r="AC305" i="27"/>
  <c r="S29" i="27"/>
  <c r="T29" i="27" s="1"/>
  <c r="S14" i="27"/>
  <c r="T14" i="27" s="1"/>
  <c r="S15" i="27"/>
  <c r="T15" i="27" s="1"/>
  <c r="AD298" i="27"/>
  <c r="S281" i="27"/>
  <c r="T281" i="27" s="1"/>
  <c r="S290" i="27"/>
  <c r="T290" i="27" s="1"/>
  <c r="AD281" i="27"/>
  <c r="S245" i="27"/>
  <c r="T245" i="27" s="1"/>
  <c r="Z245" i="27" s="1"/>
  <c r="S267" i="27"/>
  <c r="T267" i="27" s="1"/>
  <c r="S243" i="27"/>
  <c r="T243" i="27" s="1"/>
  <c r="S236" i="27"/>
  <c r="T236" i="27" s="1"/>
  <c r="S202" i="27"/>
  <c r="T202" i="27" s="1"/>
  <c r="AD216" i="27"/>
  <c r="S229" i="27"/>
  <c r="T229" i="27" s="1"/>
  <c r="S183" i="27"/>
  <c r="T183" i="27" s="1"/>
  <c r="S143" i="27"/>
  <c r="T143" i="27" s="1"/>
  <c r="S194" i="27"/>
  <c r="T194" i="27" s="1"/>
  <c r="S146" i="27"/>
  <c r="T146" i="27" s="1"/>
  <c r="AD151" i="27"/>
  <c r="S176" i="27"/>
  <c r="T176" i="27" s="1"/>
  <c r="Y142" i="27"/>
  <c r="S157" i="27"/>
  <c r="T157" i="27" s="1"/>
  <c r="AD137" i="27"/>
  <c r="S101" i="27"/>
  <c r="T101" i="27" s="1"/>
  <c r="S97" i="27"/>
  <c r="T97" i="27" s="1"/>
  <c r="AD55" i="27"/>
  <c r="S30" i="27"/>
  <c r="T30" i="27" s="1"/>
  <c r="S17" i="27"/>
  <c r="T17" i="27" s="1"/>
  <c r="S41" i="27"/>
  <c r="T41" i="27" s="1"/>
  <c r="S269" i="27"/>
  <c r="T269" i="27" s="1"/>
  <c r="S224" i="27"/>
  <c r="T224" i="27" s="1"/>
  <c r="S238" i="27"/>
  <c r="T238" i="27" s="1"/>
  <c r="S206" i="27"/>
  <c r="T206" i="27" s="1"/>
  <c r="S179" i="27"/>
  <c r="T179" i="27" s="1"/>
  <c r="S162" i="27"/>
  <c r="T162" i="27" s="1"/>
  <c r="S115" i="27"/>
  <c r="T115" i="27" s="1"/>
  <c r="S128" i="27"/>
  <c r="T128" i="27" s="1"/>
  <c r="S62" i="27"/>
  <c r="T62" i="27" s="1"/>
  <c r="S112" i="27"/>
  <c r="T112" i="27" s="1"/>
  <c r="S56" i="27"/>
  <c r="T56" i="27" s="1"/>
  <c r="S66" i="27"/>
  <c r="T66" i="27" s="1"/>
  <c r="S39" i="27"/>
  <c r="T39" i="27" s="1"/>
  <c r="S47" i="27"/>
  <c r="T47" i="27" s="1"/>
  <c r="S302" i="27"/>
  <c r="T302" i="27" s="1"/>
  <c r="S291" i="27"/>
  <c r="T291" i="27" s="1"/>
  <c r="S303" i="27"/>
  <c r="T303" i="27" s="1"/>
  <c r="S264" i="27"/>
  <c r="T264" i="27" s="1"/>
  <c r="AD294" i="27"/>
  <c r="S282" i="27"/>
  <c r="T282" i="27" s="1"/>
  <c r="S266" i="27"/>
  <c r="T266" i="27" s="1"/>
  <c r="S249" i="27"/>
  <c r="T249" i="27" s="1"/>
  <c r="S268" i="27"/>
  <c r="T268" i="27" s="1"/>
  <c r="S295" i="27"/>
  <c r="T295" i="27" s="1"/>
  <c r="AD285" i="27"/>
  <c r="S228" i="27"/>
  <c r="T228" i="27" s="1"/>
  <c r="AD252" i="27"/>
  <c r="S227" i="27"/>
  <c r="T227" i="27" s="1"/>
  <c r="AD238" i="27"/>
  <c r="S226" i="27"/>
  <c r="T226" i="27" s="1"/>
  <c r="S216" i="27"/>
  <c r="T216" i="27" s="1"/>
  <c r="S125" i="27"/>
  <c r="T125" i="27" s="1"/>
  <c r="S159" i="27"/>
  <c r="T159" i="27" s="1"/>
  <c r="S182" i="27"/>
  <c r="T182" i="27" s="1"/>
  <c r="S163" i="27"/>
  <c r="T163" i="27" s="1"/>
  <c r="S181" i="27"/>
  <c r="T181" i="27" s="1"/>
  <c r="Y105" i="27"/>
  <c r="AD147" i="27"/>
  <c r="S136" i="27"/>
  <c r="T136" i="27" s="1"/>
  <c r="S123" i="27"/>
  <c r="T123" i="27" s="1"/>
  <c r="S51" i="27"/>
  <c r="T51" i="27" s="1"/>
  <c r="S133" i="27"/>
  <c r="T133" i="27" s="1"/>
  <c r="S59" i="27"/>
  <c r="T59" i="27" s="1"/>
  <c r="S44" i="27"/>
  <c r="T44" i="27" s="1"/>
  <c r="S67" i="27"/>
  <c r="T67" i="27" s="1"/>
  <c r="AD14" i="27"/>
  <c r="Z199" i="27" l="1"/>
  <c r="Z278" i="27"/>
  <c r="P305" i="27"/>
  <c r="S9" i="27"/>
  <c r="T9" i="27" s="1"/>
  <c r="Z72" i="27"/>
  <c r="Z119" i="27"/>
  <c r="Z145" i="27"/>
  <c r="V10" i="27"/>
  <c r="V305" i="27" s="1"/>
  <c r="Q10" i="27"/>
  <c r="Q305" i="27" s="1"/>
  <c r="O10" i="27"/>
  <c r="N10" i="27"/>
  <c r="U305" i="27"/>
  <c r="Z6" i="27"/>
  <c r="Z134" i="27"/>
  <c r="Z190" i="27"/>
  <c r="Z105" i="27"/>
  <c r="Z73" i="27"/>
  <c r="Z93" i="27"/>
  <c r="Z258" i="27"/>
  <c r="Z108" i="27"/>
  <c r="Z174" i="27"/>
  <c r="Z220" i="27"/>
  <c r="Z140" i="27"/>
  <c r="Z231" i="27"/>
  <c r="Z137" i="27"/>
  <c r="Z189" i="27"/>
  <c r="Z230" i="27"/>
  <c r="Z215" i="27"/>
  <c r="Z262" i="27"/>
  <c r="Z241" i="27"/>
  <c r="Z86" i="27"/>
  <c r="Z239" i="27"/>
  <c r="Z18" i="27"/>
  <c r="Z200" i="27"/>
  <c r="Z153" i="27"/>
  <c r="Z57" i="27"/>
  <c r="Z286" i="27"/>
  <c r="Z254" i="27"/>
  <c r="Z11" i="27"/>
  <c r="Z256" i="27"/>
  <c r="Z56" i="27"/>
  <c r="Z276" i="27"/>
  <c r="Z165" i="27"/>
  <c r="Z79" i="27"/>
  <c r="Z27" i="27"/>
  <c r="Z41" i="27"/>
  <c r="Z95" i="27"/>
  <c r="Z177" i="27"/>
  <c r="Z184" i="27"/>
  <c r="Z264" i="27"/>
  <c r="Z267" i="27"/>
  <c r="Z152" i="27"/>
  <c r="Z87" i="27"/>
  <c r="Z255" i="27"/>
  <c r="Z136" i="27"/>
  <c r="Z124" i="27"/>
  <c r="Z156" i="27"/>
  <c r="Z197" i="27"/>
  <c r="Z118" i="27"/>
  <c r="Z224" i="27"/>
  <c r="Z84" i="27"/>
  <c r="Z21" i="27"/>
  <c r="Z214" i="27"/>
  <c r="X4" i="27"/>
  <c r="Y4" i="27" s="1"/>
  <c r="Z173" i="27"/>
  <c r="Z34" i="27"/>
  <c r="Z269" i="27"/>
  <c r="Z194" i="27"/>
  <c r="Z299" i="27"/>
  <c r="Z238" i="27"/>
  <c r="Z123" i="27"/>
  <c r="Z213" i="27"/>
  <c r="Z272" i="27"/>
  <c r="Z207" i="27"/>
  <c r="Z62" i="27"/>
  <c r="Z193" i="27"/>
  <c r="Z226" i="27"/>
  <c r="Z297" i="27"/>
  <c r="Z304" i="27"/>
  <c r="Z109" i="27"/>
  <c r="Z289" i="27"/>
  <c r="Z228" i="27"/>
  <c r="Z117" i="27"/>
  <c r="Z132" i="27"/>
  <c r="Z240" i="27"/>
  <c r="Z53" i="27"/>
  <c r="Z288" i="27"/>
  <c r="Z203" i="27"/>
  <c r="Z223" i="27"/>
  <c r="Z168" i="27"/>
  <c r="Z96" i="27"/>
  <c r="Z43" i="27"/>
  <c r="Z204" i="27"/>
  <c r="Z131" i="27"/>
  <c r="Z186" i="27"/>
  <c r="Z120" i="27"/>
  <c r="Z155" i="27"/>
  <c r="Z125" i="27"/>
  <c r="Z151" i="27"/>
  <c r="Z265" i="27"/>
  <c r="Z51" i="27"/>
  <c r="Z164" i="27"/>
  <c r="Z187" i="27"/>
  <c r="Z40" i="27"/>
  <c r="Z69" i="27"/>
  <c r="Z300" i="27"/>
  <c r="Z24" i="27"/>
  <c r="Z191" i="27"/>
  <c r="Z261" i="27"/>
  <c r="Z127" i="27"/>
  <c r="Z232" i="27"/>
  <c r="Z92" i="27"/>
  <c r="Z284" i="27"/>
  <c r="Z242" i="27"/>
  <c r="Z54" i="27"/>
  <c r="Z135" i="27"/>
  <c r="Z227" i="27"/>
  <c r="Z141" i="27"/>
  <c r="Z216" i="27"/>
  <c r="Z221" i="27"/>
  <c r="Z74" i="27"/>
  <c r="Z198" i="27"/>
  <c r="Z94" i="27"/>
  <c r="Z209" i="27"/>
  <c r="Z172" i="27"/>
  <c r="Z19" i="27"/>
  <c r="Z8" i="27"/>
  <c r="Z91" i="27"/>
  <c r="Z67" i="27"/>
  <c r="Z158" i="27"/>
  <c r="Z185" i="27"/>
  <c r="Z114" i="27"/>
  <c r="Z283" i="27"/>
  <c r="Z166" i="27"/>
  <c r="Z14" i="27"/>
  <c r="Z81" i="27"/>
  <c r="Z181" i="27"/>
  <c r="Z58" i="27"/>
  <c r="Z212" i="27"/>
  <c r="Z217" i="27"/>
  <c r="Z270" i="27"/>
  <c r="Z33" i="27"/>
  <c r="Z13" i="27"/>
  <c r="Z98" i="27"/>
  <c r="Z266" i="27"/>
  <c r="Z291" i="27"/>
  <c r="Z143" i="27"/>
  <c r="Z82" i="27"/>
  <c r="Z64" i="27"/>
  <c r="Z122" i="27"/>
  <c r="Z298" i="27"/>
  <c r="Z183" i="27"/>
  <c r="Z149" i="27"/>
  <c r="Z61" i="27"/>
  <c r="Z273" i="27"/>
  <c r="Z49" i="27"/>
  <c r="Z161" i="27"/>
  <c r="Z129" i="27"/>
  <c r="Z75" i="27"/>
  <c r="Z22" i="27"/>
  <c r="Z195" i="27"/>
  <c r="Z99" i="27"/>
  <c r="Z46" i="27"/>
  <c r="Z157" i="27"/>
  <c r="Z208" i="27"/>
  <c r="Z171" i="27"/>
  <c r="Z188" i="27"/>
  <c r="Z274" i="27"/>
  <c r="Z45" i="27"/>
  <c r="Z179" i="27"/>
  <c r="Z287" i="27"/>
  <c r="Z182" i="27"/>
  <c r="Z196" i="27"/>
  <c r="Z70" i="27"/>
  <c r="Z285" i="27"/>
  <c r="Z252" i="27"/>
  <c r="Z112" i="27"/>
  <c r="Z229" i="27"/>
  <c r="Z296" i="27"/>
  <c r="Z303" i="27"/>
  <c r="Z233" i="27"/>
  <c r="Z80" i="27"/>
  <c r="Z279" i="27"/>
  <c r="Z36" i="27"/>
  <c r="Z35" i="27"/>
  <c r="Z42" i="27"/>
  <c r="Z246" i="27"/>
  <c r="Z85" i="27"/>
  <c r="Z15" i="27"/>
  <c r="Z9" i="27"/>
  <c r="Z65" i="27"/>
  <c r="Z37" i="27"/>
  <c r="Z48" i="27"/>
  <c r="Z31" i="27"/>
  <c r="Z253" i="27"/>
  <c r="Z88" i="27"/>
  <c r="Z59" i="27"/>
  <c r="Z236" i="27"/>
  <c r="Z83" i="27"/>
  <c r="Z12" i="27"/>
  <c r="Z219" i="27"/>
  <c r="Z28" i="27"/>
  <c r="Z138" i="27"/>
  <c r="Z205" i="27"/>
  <c r="Z268" i="27"/>
  <c r="Z249" i="27"/>
  <c r="Z39" i="27"/>
  <c r="Z97" i="27"/>
  <c r="Z280" i="27"/>
  <c r="Z250" i="27"/>
  <c r="Z77" i="27"/>
  <c r="Z159" i="27"/>
  <c r="Z302" i="27"/>
  <c r="Z169" i="27"/>
  <c r="Z294" i="27"/>
  <c r="Z26" i="27"/>
  <c r="Z7" i="27"/>
  <c r="Z243" i="27"/>
  <c r="Z281" i="27"/>
  <c r="Z68" i="27"/>
  <c r="Z225" i="27"/>
  <c r="Z282" i="27"/>
  <c r="Z29" i="27"/>
  <c r="Z251" i="27"/>
  <c r="Z154" i="27"/>
  <c r="Z63" i="27"/>
  <c r="Z20" i="27"/>
  <c r="Z237" i="27"/>
  <c r="Z248" i="27"/>
  <c r="Z263" i="27"/>
  <c r="Z180" i="27"/>
  <c r="Z150" i="27"/>
  <c r="Z32" i="27"/>
  <c r="Z128" i="27"/>
  <c r="Z111" i="27"/>
  <c r="Z110" i="27"/>
  <c r="Z167" i="27"/>
  <c r="Z218" i="27"/>
  <c r="Z235" i="27"/>
  <c r="Z144" i="27"/>
  <c r="Z148" i="27"/>
  <c r="Z244" i="27"/>
  <c r="Z301" i="27"/>
  <c r="Z78" i="27"/>
  <c r="Z44" i="27"/>
  <c r="Z76" i="27"/>
  <c r="Z260" i="27"/>
  <c r="Z146" i="27"/>
  <c r="Z116" i="27"/>
  <c r="Z38" i="27"/>
  <c r="Z271" i="27"/>
  <c r="Z107" i="27"/>
  <c r="Z292" i="27"/>
  <c r="Z106" i="27"/>
  <c r="Z71" i="27"/>
  <c r="Z60" i="27"/>
  <c r="Z115" i="27"/>
  <c r="Z206" i="27"/>
  <c r="Z126" i="27"/>
  <c r="Z130" i="27"/>
  <c r="Z103" i="27"/>
  <c r="Z121" i="27"/>
  <c r="Z175" i="27"/>
  <c r="Z277" i="27"/>
  <c r="Z25" i="27"/>
  <c r="Z247" i="27"/>
  <c r="Z133" i="27"/>
  <c r="Z295" i="27"/>
  <c r="Z66" i="27"/>
  <c r="Z290" i="27"/>
  <c r="Z50" i="27"/>
  <c r="AD305" i="27"/>
  <c r="P7" i="11" s="1"/>
  <c r="Z113" i="27"/>
  <c r="Z257" i="27"/>
  <c r="Z139" i="27"/>
  <c r="Z47" i="27"/>
  <c r="Z101" i="27"/>
  <c r="Z104" i="27"/>
  <c r="Z30" i="27"/>
  <c r="Z192" i="27"/>
  <c r="Y16" i="27"/>
  <c r="Z16" i="27" s="1"/>
  <c r="Z90" i="27"/>
  <c r="Z160" i="27"/>
  <c r="Z17" i="27"/>
  <c r="Z202" i="27"/>
  <c r="Z178" i="27"/>
  <c r="Z234" i="27"/>
  <c r="Z89" i="27"/>
  <c r="Z55" i="27"/>
  <c r="Z176" i="27"/>
  <c r="T4" i="27"/>
  <c r="Z211" i="27"/>
  <c r="Z259" i="27"/>
  <c r="Z52" i="27"/>
  <c r="Z147" i="27"/>
  <c r="Z222" i="27"/>
  <c r="Z275" i="27"/>
  <c r="Z162" i="27"/>
  <c r="Z100" i="27"/>
  <c r="Z201" i="27"/>
  <c r="Z163" i="27"/>
  <c r="Z23" i="27"/>
  <c r="Z5" i="27"/>
  <c r="Z142" i="27"/>
  <c r="Z293" i="27"/>
  <c r="Z210" i="27"/>
  <c r="W10" i="27" l="1"/>
  <c r="O305" i="27"/>
  <c r="M305" i="27" s="1"/>
  <c r="R10" i="27"/>
  <c r="Z4" i="27"/>
  <c r="W305" i="27" l="1"/>
  <c r="X10" i="27"/>
  <c r="S10" i="27"/>
  <c r="R305" i="27"/>
  <c r="O2" i="11"/>
  <c r="T2" i="11"/>
  <c r="S2" i="11"/>
  <c r="R2" i="11"/>
  <c r="Q2" i="11"/>
  <c r="A1" i="15"/>
  <c r="N2" i="11" s="1"/>
  <c r="Y10" i="27" l="1"/>
  <c r="Y305" i="27" s="1"/>
  <c r="X305" i="27"/>
  <c r="T10" i="27"/>
  <c r="S305" i="27"/>
  <c r="J5" i="19"/>
  <c r="K5" i="19" s="1"/>
  <c r="J6" i="19"/>
  <c r="I6" i="19" s="1"/>
  <c r="J7" i="19"/>
  <c r="K7" i="19" s="1"/>
  <c r="J8" i="19"/>
  <c r="K8" i="19" s="1"/>
  <c r="J9" i="19"/>
  <c r="K9" i="19" s="1"/>
  <c r="J10" i="19"/>
  <c r="I10" i="19" s="1"/>
  <c r="J11" i="19"/>
  <c r="K11" i="19" s="1"/>
  <c r="J12" i="19"/>
  <c r="K12" i="19" s="1"/>
  <c r="J13" i="19"/>
  <c r="K13" i="19" s="1"/>
  <c r="J14" i="19"/>
  <c r="I14" i="19" s="1"/>
  <c r="J15" i="19"/>
  <c r="K15" i="19" s="1"/>
  <c r="J16" i="19"/>
  <c r="K16" i="19" s="1"/>
  <c r="J17" i="19"/>
  <c r="K17" i="19" s="1"/>
  <c r="J18" i="19"/>
  <c r="K18" i="19" s="1"/>
  <c r="J19" i="19"/>
  <c r="K19" i="19" s="1"/>
  <c r="J20" i="19"/>
  <c r="K20" i="19" s="1"/>
  <c r="J21" i="19"/>
  <c r="K21" i="19" s="1"/>
  <c r="J22" i="19"/>
  <c r="K22" i="19" s="1"/>
  <c r="J23" i="19"/>
  <c r="K23" i="19" s="1"/>
  <c r="J24" i="19"/>
  <c r="I24" i="19" s="1"/>
  <c r="J25" i="19"/>
  <c r="K25" i="19" s="1"/>
  <c r="J26" i="19"/>
  <c r="I26" i="19" s="1"/>
  <c r="J27" i="19"/>
  <c r="K27" i="19" s="1"/>
  <c r="J28" i="19"/>
  <c r="K28" i="19" s="1"/>
  <c r="J29" i="19"/>
  <c r="K29" i="19" s="1"/>
  <c r="J30" i="19"/>
  <c r="K30" i="19" s="1"/>
  <c r="J31" i="19"/>
  <c r="K31" i="19" s="1"/>
  <c r="J32" i="19"/>
  <c r="K32" i="19" s="1"/>
  <c r="J33" i="19"/>
  <c r="K33" i="19" s="1"/>
  <c r="J34" i="19"/>
  <c r="K34" i="19" s="1"/>
  <c r="J35" i="19"/>
  <c r="K35" i="19" s="1"/>
  <c r="J36" i="19"/>
  <c r="K36" i="19" s="1"/>
  <c r="J37" i="19"/>
  <c r="K37" i="19" s="1"/>
  <c r="J38" i="19"/>
  <c r="I38" i="19" s="1"/>
  <c r="J39" i="19"/>
  <c r="K39" i="19" s="1"/>
  <c r="J40" i="19"/>
  <c r="K40" i="19" s="1"/>
  <c r="J41" i="19"/>
  <c r="K41" i="19" s="1"/>
  <c r="I42" i="19"/>
  <c r="J42" i="19"/>
  <c r="K42" i="19" s="1"/>
  <c r="I43" i="19"/>
  <c r="J43" i="19"/>
  <c r="K43" i="19" s="1"/>
  <c r="I44" i="19"/>
  <c r="L44" i="19" s="1"/>
  <c r="J44" i="19"/>
  <c r="K44" i="19" s="1"/>
  <c r="M44" i="19" s="1"/>
  <c r="I45" i="19"/>
  <c r="J45" i="19"/>
  <c r="K45" i="19" s="1"/>
  <c r="I46" i="19"/>
  <c r="J46" i="19"/>
  <c r="K46" i="19"/>
  <c r="I47" i="19"/>
  <c r="J47" i="19"/>
  <c r="K47" i="19" s="1"/>
  <c r="I48" i="19"/>
  <c r="J48" i="19"/>
  <c r="K48" i="19"/>
  <c r="I49" i="19"/>
  <c r="J49" i="19"/>
  <c r="K49" i="19" s="1"/>
  <c r="I50" i="19"/>
  <c r="J50" i="19"/>
  <c r="K50" i="19" s="1"/>
  <c r="I51" i="19"/>
  <c r="J51" i="19"/>
  <c r="K51" i="19" s="1"/>
  <c r="I52" i="19"/>
  <c r="J52" i="19"/>
  <c r="K52" i="19" s="1"/>
  <c r="M52" i="19" s="1"/>
  <c r="I53" i="19"/>
  <c r="J53" i="19"/>
  <c r="K53" i="19" s="1"/>
  <c r="I54" i="19"/>
  <c r="J54" i="19"/>
  <c r="K54" i="19" s="1"/>
  <c r="J4" i="19"/>
  <c r="N5" i="1"/>
  <c r="N6" i="1"/>
  <c r="N7" i="1"/>
  <c r="N8" i="1"/>
  <c r="N9" i="1"/>
  <c r="N10" i="1"/>
  <c r="N11" i="1"/>
  <c r="N12" i="1"/>
  <c r="N13" i="1"/>
  <c r="N14" i="1"/>
  <c r="N15" i="1"/>
  <c r="N16" i="1"/>
  <c r="N17" i="1"/>
  <c r="N18" i="1"/>
  <c r="N19" i="1"/>
  <c r="N20" i="1"/>
  <c r="N21" i="1"/>
  <c r="N22" i="1"/>
  <c r="N23" i="1"/>
  <c r="N24" i="1"/>
  <c r="N25" i="1"/>
  <c r="N26" i="1"/>
  <c r="N27" i="1"/>
  <c r="N28" i="1"/>
  <c r="N29" i="1"/>
  <c r="N30" i="1"/>
  <c r="N31" i="1"/>
  <c r="N32" i="1"/>
  <c r="N33" i="1"/>
  <c r="N34" i="1"/>
  <c r="N35" i="1"/>
  <c r="N36" i="1"/>
  <c r="N37" i="1"/>
  <c r="N38" i="1"/>
  <c r="N39" i="1"/>
  <c r="N40" i="1"/>
  <c r="N41" i="1"/>
  <c r="N42" i="1"/>
  <c r="N43" i="1"/>
  <c r="N44" i="1"/>
  <c r="N45" i="1"/>
  <c r="N46" i="1"/>
  <c r="N47" i="1"/>
  <c r="N48" i="1"/>
  <c r="N49" i="1"/>
  <c r="N50" i="1"/>
  <c r="N51" i="1"/>
  <c r="N52" i="1"/>
  <c r="N53" i="1"/>
  <c r="N54" i="1"/>
  <c r="N55" i="1"/>
  <c r="N56" i="1"/>
  <c r="N57" i="1"/>
  <c r="N58" i="1"/>
  <c r="N59" i="1"/>
  <c r="N60" i="1"/>
  <c r="N61" i="1"/>
  <c r="N62" i="1"/>
  <c r="N63" i="1"/>
  <c r="N64" i="1"/>
  <c r="N65" i="1"/>
  <c r="N66" i="1"/>
  <c r="N67" i="1"/>
  <c r="N68" i="1"/>
  <c r="N69" i="1"/>
  <c r="N70" i="1"/>
  <c r="N71" i="1"/>
  <c r="N72" i="1"/>
  <c r="N73" i="1"/>
  <c r="N74" i="1"/>
  <c r="N75" i="1"/>
  <c r="N76" i="1"/>
  <c r="N77" i="1"/>
  <c r="N78" i="1"/>
  <c r="N79" i="1"/>
  <c r="N80" i="1"/>
  <c r="N81" i="1"/>
  <c r="N82" i="1"/>
  <c r="N83" i="1"/>
  <c r="N84" i="1"/>
  <c r="N85" i="1"/>
  <c r="N86" i="1"/>
  <c r="N87" i="1"/>
  <c r="N88" i="1"/>
  <c r="N89" i="1"/>
  <c r="N90" i="1"/>
  <c r="N91" i="1"/>
  <c r="N92" i="1"/>
  <c r="N93" i="1"/>
  <c r="N94" i="1"/>
  <c r="N95" i="1"/>
  <c r="N96" i="1"/>
  <c r="N97" i="1"/>
  <c r="N98" i="1"/>
  <c r="O98" i="1" s="1"/>
  <c r="Q98" i="1" s="1"/>
  <c r="N99" i="1"/>
  <c r="O99" i="1" s="1"/>
  <c r="Q99" i="1" s="1"/>
  <c r="N100" i="1"/>
  <c r="O100" i="1" s="1"/>
  <c r="Q100" i="1" s="1"/>
  <c r="N101" i="1"/>
  <c r="O101" i="1" s="1"/>
  <c r="Q101" i="1" s="1"/>
  <c r="N102" i="1"/>
  <c r="O102" i="1" s="1"/>
  <c r="Q102" i="1" s="1"/>
  <c r="N4" i="1"/>
  <c r="I5" i="22"/>
  <c r="J5" i="22"/>
  <c r="K5" i="22" s="1"/>
  <c r="L5" i="22" s="1"/>
  <c r="I6" i="22"/>
  <c r="J6" i="22"/>
  <c r="K6" i="22"/>
  <c r="M6" i="22" s="1"/>
  <c r="J4" i="22"/>
  <c r="K4" i="22" s="1"/>
  <c r="I4" i="22"/>
  <c r="J4" i="20"/>
  <c r="I4" i="20" s="1"/>
  <c r="J5" i="18"/>
  <c r="K5" i="18" s="1"/>
  <c r="J6" i="18"/>
  <c r="K6" i="18" s="1"/>
  <c r="J7" i="18"/>
  <c r="J8" i="18"/>
  <c r="K8" i="18" s="1"/>
  <c r="J9" i="18"/>
  <c r="K9" i="18" s="1"/>
  <c r="J10" i="18"/>
  <c r="K10" i="18" s="1"/>
  <c r="J11" i="18"/>
  <c r="J12" i="18"/>
  <c r="I12" i="18" s="1"/>
  <c r="J13" i="18"/>
  <c r="J14" i="18"/>
  <c r="K14" i="18" s="1"/>
  <c r="J15" i="18"/>
  <c r="K15" i="18" s="1"/>
  <c r="I16" i="18"/>
  <c r="J16" i="18"/>
  <c r="K16" i="18"/>
  <c r="M16" i="18" s="1"/>
  <c r="I17" i="18"/>
  <c r="J17" i="18"/>
  <c r="K17" i="18" s="1"/>
  <c r="J18" i="18"/>
  <c r="I18" i="18" s="1"/>
  <c r="I19" i="18"/>
  <c r="J19" i="18"/>
  <c r="K19" i="18" s="1"/>
  <c r="J20" i="18"/>
  <c r="K20" i="18" s="1"/>
  <c r="I21" i="18"/>
  <c r="J21" i="18"/>
  <c r="K21" i="18" s="1"/>
  <c r="J22" i="18"/>
  <c r="I22" i="18" s="1"/>
  <c r="K22" i="18" s="1"/>
  <c r="L22" i="18" s="1"/>
  <c r="J23" i="18"/>
  <c r="J24" i="18"/>
  <c r="I24" i="18" s="1"/>
  <c r="J25" i="18"/>
  <c r="I25" i="18" s="1"/>
  <c r="J26" i="18"/>
  <c r="J27" i="18"/>
  <c r="I27" i="18" s="1"/>
  <c r="J28" i="18"/>
  <c r="I28" i="18" s="1"/>
  <c r="J29" i="18"/>
  <c r="J30" i="18"/>
  <c r="I30" i="18" s="1"/>
  <c r="J31" i="18"/>
  <c r="I31" i="18" s="1"/>
  <c r="J32" i="18"/>
  <c r="I32" i="18" s="1"/>
  <c r="J33" i="18"/>
  <c r="K33" i="18" s="1"/>
  <c r="J34" i="18"/>
  <c r="K34" i="18" s="1"/>
  <c r="I35" i="18"/>
  <c r="J35" i="18"/>
  <c r="K35" i="18" s="1"/>
  <c r="J36" i="18"/>
  <c r="K36" i="18" s="1"/>
  <c r="J37" i="18"/>
  <c r="K37" i="18" s="1"/>
  <c r="J38" i="18"/>
  <c r="K38" i="18" s="1"/>
  <c r="J39" i="18"/>
  <c r="K39" i="18" s="1"/>
  <c r="J40" i="18"/>
  <c r="K40" i="18" s="1"/>
  <c r="J41" i="18"/>
  <c r="K41" i="18" s="1"/>
  <c r="I42" i="18"/>
  <c r="J42" i="18"/>
  <c r="K42" i="18"/>
  <c r="M42" i="18" s="1"/>
  <c r="I43" i="18"/>
  <c r="J43" i="18"/>
  <c r="K43" i="18" s="1"/>
  <c r="I44" i="18"/>
  <c r="J44" i="18"/>
  <c r="K44" i="18" s="1"/>
  <c r="M44" i="18" s="1"/>
  <c r="I45" i="18"/>
  <c r="J45" i="18"/>
  <c r="K45" i="18" s="1"/>
  <c r="I46" i="18"/>
  <c r="J46" i="18"/>
  <c r="K46" i="18" s="1"/>
  <c r="M46" i="18" s="1"/>
  <c r="I47" i="18"/>
  <c r="J47" i="18"/>
  <c r="K47" i="18" s="1"/>
  <c r="I48" i="18"/>
  <c r="J48" i="18"/>
  <c r="K48" i="18" s="1"/>
  <c r="I49" i="18"/>
  <c r="J49" i="18"/>
  <c r="K49" i="18" s="1"/>
  <c r="I50" i="18"/>
  <c r="J50" i="18"/>
  <c r="K50" i="18" s="1"/>
  <c r="I51" i="18"/>
  <c r="J51" i="18"/>
  <c r="K51" i="18" s="1"/>
  <c r="I52" i="18"/>
  <c r="J52" i="18"/>
  <c r="K52" i="18" s="1"/>
  <c r="M52" i="18" s="1"/>
  <c r="I53" i="18"/>
  <c r="J53" i="18"/>
  <c r="K53" i="18" s="1"/>
  <c r="J4" i="18"/>
  <c r="I4" i="18" s="1"/>
  <c r="K4" i="18" s="1"/>
  <c r="L4" i="15"/>
  <c r="K4" i="15" s="1"/>
  <c r="M50" i="18" l="1"/>
  <c r="K18" i="18"/>
  <c r="M50" i="19"/>
  <c r="M42" i="19"/>
  <c r="Z10" i="27"/>
  <c r="Z305" i="27" s="1"/>
  <c r="T305" i="27"/>
  <c r="P6" i="11" s="1"/>
  <c r="I8" i="18"/>
  <c r="M8" i="18" s="1"/>
  <c r="K38" i="19"/>
  <c r="M38" i="19" s="1"/>
  <c r="K14" i="19"/>
  <c r="L14" i="19" s="1"/>
  <c r="I8" i="19"/>
  <c r="K6" i="19"/>
  <c r="L6" i="19" s="1"/>
  <c r="I9" i="19"/>
  <c r="M9" i="19" s="1"/>
  <c r="I25" i="19"/>
  <c r="L25" i="19" s="1"/>
  <c r="I19" i="19"/>
  <c r="L19" i="19" s="1"/>
  <c r="I36" i="19"/>
  <c r="L36" i="19" s="1"/>
  <c r="I30" i="19"/>
  <c r="M30" i="19" s="1"/>
  <c r="I18" i="19"/>
  <c r="I41" i="19"/>
  <c r="M41" i="19" s="1"/>
  <c r="I23" i="19"/>
  <c r="L23" i="19" s="1"/>
  <c r="I11" i="19"/>
  <c r="I34" i="19"/>
  <c r="M34" i="19" s="1"/>
  <c r="I16" i="19"/>
  <c r="L16" i="19" s="1"/>
  <c r="K10" i="19"/>
  <c r="L10" i="19" s="1"/>
  <c r="K24" i="19"/>
  <c r="M24" i="19" s="1"/>
  <c r="L38" i="19"/>
  <c r="I7" i="19"/>
  <c r="M7" i="19" s="1"/>
  <c r="I31" i="19"/>
  <c r="I27" i="19"/>
  <c r="I20" i="19"/>
  <c r="L20" i="19" s="1"/>
  <c r="I28" i="19"/>
  <c r="M28" i="19" s="1"/>
  <c r="L30" i="19"/>
  <c r="K26" i="19"/>
  <c r="M26" i="19" s="1"/>
  <c r="I13" i="19"/>
  <c r="L13" i="19" s="1"/>
  <c r="I32" i="19"/>
  <c r="M32" i="19" s="1"/>
  <c r="I21" i="19"/>
  <c r="L21" i="19" s="1"/>
  <c r="I17" i="19"/>
  <c r="M17" i="19" s="1"/>
  <c r="I35" i="19"/>
  <c r="L35" i="19" s="1"/>
  <c r="I37" i="19"/>
  <c r="L37" i="19" s="1"/>
  <c r="I12" i="19"/>
  <c r="L12" i="19" s="1"/>
  <c r="I39" i="19"/>
  <c r="L39" i="19" s="1"/>
  <c r="I40" i="19"/>
  <c r="L40" i="19" s="1"/>
  <c r="I33" i="19"/>
  <c r="M33" i="19" s="1"/>
  <c r="I29" i="19"/>
  <c r="M29" i="19" s="1"/>
  <c r="I22" i="19"/>
  <c r="L22" i="19" s="1"/>
  <c r="I15" i="19"/>
  <c r="L15" i="19" s="1"/>
  <c r="I5" i="19"/>
  <c r="M5" i="19" s="1"/>
  <c r="I40" i="18"/>
  <c r="L40" i="18" s="1"/>
  <c r="I36" i="18"/>
  <c r="I41" i="18"/>
  <c r="I10" i="18"/>
  <c r="M10" i="18" s="1"/>
  <c r="I33" i="18"/>
  <c r="I20" i="18"/>
  <c r="L20" i="18" s="1"/>
  <c r="I39" i="18"/>
  <c r="L39" i="18" s="1"/>
  <c r="I15" i="18"/>
  <c r="L15" i="18" s="1"/>
  <c r="I9" i="18"/>
  <c r="M9" i="18" s="1"/>
  <c r="I37" i="18"/>
  <c r="I38" i="18"/>
  <c r="I34" i="18"/>
  <c r="I14" i="18"/>
  <c r="M38" i="18"/>
  <c r="M34" i="18"/>
  <c r="I5" i="18"/>
  <c r="L5" i="18" s="1"/>
  <c r="M36" i="18"/>
  <c r="K12" i="18"/>
  <c r="M12" i="18" s="1"/>
  <c r="K30" i="18"/>
  <c r="M30" i="18" s="1"/>
  <c r="K24" i="18"/>
  <c r="M24" i="18" s="1"/>
  <c r="K32" i="18"/>
  <c r="M32" i="18" s="1"/>
  <c r="I29" i="18"/>
  <c r="K29" i="18" s="1"/>
  <c r="I6" i="18"/>
  <c r="L6" i="18" s="1"/>
  <c r="K25" i="18"/>
  <c r="M25" i="18" s="1"/>
  <c r="K28" i="18"/>
  <c r="M28" i="18" s="1"/>
  <c r="L18" i="18"/>
  <c r="K27" i="18"/>
  <c r="L27" i="18" s="1"/>
  <c r="I11" i="18"/>
  <c r="K11" i="18" s="1"/>
  <c r="M11" i="18" s="1"/>
  <c r="K31" i="18"/>
  <c r="L31" i="18" s="1"/>
  <c r="I23" i="18"/>
  <c r="I13" i="18"/>
  <c r="K13" i="18" s="1"/>
  <c r="M13" i="18" s="1"/>
  <c r="I7" i="18"/>
  <c r="K7" i="18" s="1"/>
  <c r="I26" i="18"/>
  <c r="K26" i="18" s="1"/>
  <c r="L26" i="18" s="1"/>
  <c r="O75" i="1"/>
  <c r="M75" i="1"/>
  <c r="P75" i="1" s="1"/>
  <c r="O51" i="1"/>
  <c r="M51" i="1"/>
  <c r="O11" i="1"/>
  <c r="M11" i="1"/>
  <c r="O90" i="1"/>
  <c r="M90" i="1"/>
  <c r="P90" i="1" s="1"/>
  <c r="O74" i="1"/>
  <c r="M74" i="1"/>
  <c r="P74" i="1" s="1"/>
  <c r="O58" i="1"/>
  <c r="M58" i="1"/>
  <c r="P58" i="1" s="1"/>
  <c r="O42" i="1"/>
  <c r="Q42" i="1" s="1"/>
  <c r="M42" i="1"/>
  <c r="O26" i="1"/>
  <c r="M26" i="1"/>
  <c r="P26" i="1" s="1"/>
  <c r="O97" i="1"/>
  <c r="M97" i="1"/>
  <c r="O89" i="1"/>
  <c r="M89" i="1"/>
  <c r="P89" i="1" s="1"/>
  <c r="O81" i="1"/>
  <c r="Q81" i="1" s="1"/>
  <c r="M81" i="1"/>
  <c r="O73" i="1"/>
  <c r="M73" i="1"/>
  <c r="P73" i="1" s="1"/>
  <c r="O65" i="1"/>
  <c r="M65" i="1"/>
  <c r="P65" i="1" s="1"/>
  <c r="O57" i="1"/>
  <c r="M57" i="1"/>
  <c r="P57" i="1" s="1"/>
  <c r="O49" i="1"/>
  <c r="Q49" i="1" s="1"/>
  <c r="M49" i="1"/>
  <c r="O41" i="1"/>
  <c r="M41" i="1"/>
  <c r="O33" i="1"/>
  <c r="M33" i="1"/>
  <c r="P33" i="1" s="1"/>
  <c r="O25" i="1"/>
  <c r="M25" i="1"/>
  <c r="P25" i="1" s="1"/>
  <c r="O17" i="1"/>
  <c r="Q17" i="1" s="1"/>
  <c r="M17" i="1"/>
  <c r="O91" i="1"/>
  <c r="M91" i="1"/>
  <c r="P91" i="1" s="1"/>
  <c r="O59" i="1"/>
  <c r="M59" i="1"/>
  <c r="P59" i="1" s="1"/>
  <c r="O19" i="1"/>
  <c r="M19" i="1"/>
  <c r="P19" i="1" s="1"/>
  <c r="O82" i="1"/>
  <c r="Q82" i="1" s="1"/>
  <c r="M82" i="1"/>
  <c r="O66" i="1"/>
  <c r="M66" i="1"/>
  <c r="P66" i="1" s="1"/>
  <c r="O50" i="1"/>
  <c r="M50" i="1"/>
  <c r="P50" i="1" s="1"/>
  <c r="O34" i="1"/>
  <c r="M34" i="1"/>
  <c r="O18" i="1"/>
  <c r="Q18" i="1" s="1"/>
  <c r="M18" i="1"/>
  <c r="O96" i="1"/>
  <c r="M96" i="1"/>
  <c r="P96" i="1" s="1"/>
  <c r="O88" i="1"/>
  <c r="M88" i="1"/>
  <c r="P88" i="1" s="1"/>
  <c r="O80" i="1"/>
  <c r="M80" i="1"/>
  <c r="P80" i="1" s="1"/>
  <c r="O72" i="1"/>
  <c r="Q72" i="1" s="1"/>
  <c r="M72" i="1"/>
  <c r="O64" i="1"/>
  <c r="M64" i="1"/>
  <c r="P64" i="1" s="1"/>
  <c r="O56" i="1"/>
  <c r="M56" i="1"/>
  <c r="P56" i="1" s="1"/>
  <c r="O48" i="1"/>
  <c r="M48" i="1"/>
  <c r="P48" i="1" s="1"/>
  <c r="O40" i="1"/>
  <c r="Q40" i="1" s="1"/>
  <c r="M40" i="1"/>
  <c r="O32" i="1"/>
  <c r="M32" i="1"/>
  <c r="P32" i="1" s="1"/>
  <c r="O24" i="1"/>
  <c r="M24" i="1"/>
  <c r="P24" i="1" s="1"/>
  <c r="O16" i="1"/>
  <c r="M16" i="1"/>
  <c r="O43" i="1"/>
  <c r="Q43" i="1" s="1"/>
  <c r="M43" i="1"/>
  <c r="O87" i="1"/>
  <c r="M87" i="1"/>
  <c r="P87" i="1" s="1"/>
  <c r="O47" i="1"/>
  <c r="M47" i="1"/>
  <c r="O94" i="1"/>
  <c r="M94" i="1"/>
  <c r="P94" i="1" s="1"/>
  <c r="O86" i="1"/>
  <c r="Q86" i="1" s="1"/>
  <c r="M86" i="1"/>
  <c r="O78" i="1"/>
  <c r="M78" i="1"/>
  <c r="P78" i="1" s="1"/>
  <c r="O70" i="1"/>
  <c r="M70" i="1"/>
  <c r="P70" i="1" s="1"/>
  <c r="O62" i="1"/>
  <c r="M62" i="1"/>
  <c r="P62" i="1" s="1"/>
  <c r="O54" i="1"/>
  <c r="Q54" i="1" s="1"/>
  <c r="M54" i="1"/>
  <c r="O46" i="1"/>
  <c r="M46" i="1"/>
  <c r="P46" i="1" s="1"/>
  <c r="O38" i="1"/>
  <c r="M38" i="1"/>
  <c r="P38" i="1" s="1"/>
  <c r="O30" i="1"/>
  <c r="M30" i="1"/>
  <c r="O22" i="1"/>
  <c r="Q22" i="1" s="1"/>
  <c r="M22" i="1"/>
  <c r="O14" i="1"/>
  <c r="M14" i="1"/>
  <c r="P14" i="1" s="1"/>
  <c r="O83" i="1"/>
  <c r="M83" i="1"/>
  <c r="P83" i="1" s="1"/>
  <c r="O35" i="1"/>
  <c r="M35" i="1"/>
  <c r="O95" i="1"/>
  <c r="Q95" i="1" s="1"/>
  <c r="M95" i="1"/>
  <c r="O79" i="1"/>
  <c r="M79" i="1"/>
  <c r="P79" i="1" s="1"/>
  <c r="O63" i="1"/>
  <c r="M63" i="1"/>
  <c r="P63" i="1" s="1"/>
  <c r="O39" i="1"/>
  <c r="M39" i="1"/>
  <c r="P39" i="1" s="1"/>
  <c r="O23" i="1"/>
  <c r="Q23" i="1" s="1"/>
  <c r="M23" i="1"/>
  <c r="O93" i="1"/>
  <c r="M93" i="1"/>
  <c r="P93" i="1" s="1"/>
  <c r="O85" i="1"/>
  <c r="M85" i="1"/>
  <c r="P85" i="1" s="1"/>
  <c r="O77" i="1"/>
  <c r="M77" i="1"/>
  <c r="O69" i="1"/>
  <c r="Q69" i="1" s="1"/>
  <c r="M69" i="1"/>
  <c r="O61" i="1"/>
  <c r="M61" i="1"/>
  <c r="P61" i="1" s="1"/>
  <c r="O53" i="1"/>
  <c r="M53" i="1"/>
  <c r="O45" i="1"/>
  <c r="M45" i="1"/>
  <c r="P45" i="1" s="1"/>
  <c r="O37" i="1"/>
  <c r="Q37" i="1" s="1"/>
  <c r="M37" i="1"/>
  <c r="O29" i="1"/>
  <c r="M29" i="1"/>
  <c r="P29" i="1" s="1"/>
  <c r="O21" i="1"/>
  <c r="M21" i="1"/>
  <c r="P21" i="1" s="1"/>
  <c r="O13" i="1"/>
  <c r="M13" i="1"/>
  <c r="P13" i="1" s="1"/>
  <c r="O67" i="1"/>
  <c r="Q67" i="1" s="1"/>
  <c r="M67" i="1"/>
  <c r="O27" i="1"/>
  <c r="M27" i="1"/>
  <c r="P27" i="1" s="1"/>
  <c r="O71" i="1"/>
  <c r="M71" i="1"/>
  <c r="P71" i="1" s="1"/>
  <c r="O55" i="1"/>
  <c r="M55" i="1"/>
  <c r="P55" i="1" s="1"/>
  <c r="O31" i="1"/>
  <c r="Q31" i="1" s="1"/>
  <c r="M31" i="1"/>
  <c r="O15" i="1"/>
  <c r="M15" i="1"/>
  <c r="P15" i="1" s="1"/>
  <c r="O92" i="1"/>
  <c r="M92" i="1"/>
  <c r="P92" i="1" s="1"/>
  <c r="O84" i="1"/>
  <c r="M84" i="1"/>
  <c r="O76" i="1"/>
  <c r="Q76" i="1" s="1"/>
  <c r="M76" i="1"/>
  <c r="O68" i="1"/>
  <c r="M68" i="1"/>
  <c r="P68" i="1" s="1"/>
  <c r="O60" i="1"/>
  <c r="M60" i="1"/>
  <c r="P60" i="1" s="1"/>
  <c r="O52" i="1"/>
  <c r="M52" i="1"/>
  <c r="P52" i="1" s="1"/>
  <c r="O44" i="1"/>
  <c r="Q44" i="1" s="1"/>
  <c r="M44" i="1"/>
  <c r="O36" i="1"/>
  <c r="M36" i="1"/>
  <c r="P36" i="1" s="1"/>
  <c r="O28" i="1"/>
  <c r="M28" i="1"/>
  <c r="O20" i="1"/>
  <c r="M20" i="1"/>
  <c r="P20" i="1" s="1"/>
  <c r="O12" i="1"/>
  <c r="M12" i="1"/>
  <c r="P12" i="1" s="1"/>
  <c r="O10" i="1"/>
  <c r="M10" i="1"/>
  <c r="O9" i="1"/>
  <c r="Q9" i="1" s="1"/>
  <c r="M9" i="1"/>
  <c r="O8" i="1"/>
  <c r="M8" i="1"/>
  <c r="O7" i="1"/>
  <c r="M7" i="1"/>
  <c r="O6" i="1"/>
  <c r="M6" i="1"/>
  <c r="O5" i="1"/>
  <c r="Q5" i="1" s="1"/>
  <c r="M5" i="1"/>
  <c r="M4" i="1"/>
  <c r="O4" i="1" s="1"/>
  <c r="P30" i="1"/>
  <c r="L50" i="19"/>
  <c r="M48" i="19"/>
  <c r="M18" i="19"/>
  <c r="M8" i="19"/>
  <c r="L54" i="19"/>
  <c r="M36" i="19"/>
  <c r="P102" i="1"/>
  <c r="P22" i="1"/>
  <c r="P18" i="1"/>
  <c r="P98" i="1"/>
  <c r="P82" i="1"/>
  <c r="P34" i="1"/>
  <c r="P95" i="1"/>
  <c r="P67" i="1"/>
  <c r="P86" i="1"/>
  <c r="P54" i="1"/>
  <c r="P31" i="1"/>
  <c r="L6" i="22"/>
  <c r="L4" i="22"/>
  <c r="L7" i="22" s="1"/>
  <c r="L52" i="19"/>
  <c r="L42" i="19"/>
  <c r="L32" i="19"/>
  <c r="L28" i="19"/>
  <c r="L18" i="19"/>
  <c r="L8" i="19"/>
  <c r="L48" i="19"/>
  <c r="M10" i="19"/>
  <c r="L24" i="19"/>
  <c r="L46" i="19"/>
  <c r="L50" i="18"/>
  <c r="L44" i="18"/>
  <c r="L16" i="18"/>
  <c r="L10" i="18"/>
  <c r="L46" i="18"/>
  <c r="L34" i="18"/>
  <c r="M18" i="18"/>
  <c r="L52" i="18"/>
  <c r="L38" i="18"/>
  <c r="L14" i="18"/>
  <c r="L48" i="18"/>
  <c r="L42" i="18"/>
  <c r="L36" i="18"/>
  <c r="P81" i="1"/>
  <c r="P49" i="1"/>
  <c r="P17" i="1"/>
  <c r="P97" i="1"/>
  <c r="P41" i="1"/>
  <c r="P42" i="1"/>
  <c r="P16" i="1"/>
  <c r="P101" i="1"/>
  <c r="P99" i="1"/>
  <c r="P69" i="1"/>
  <c r="P53" i="1"/>
  <c r="P37" i="1"/>
  <c r="I4" i="19"/>
  <c r="L51" i="19"/>
  <c r="M51" i="19"/>
  <c r="L31" i="19"/>
  <c r="M31" i="19"/>
  <c r="L27" i="19"/>
  <c r="M27" i="19"/>
  <c r="L47" i="19"/>
  <c r="M47" i="19"/>
  <c r="L43" i="19"/>
  <c r="M43" i="19"/>
  <c r="M13" i="19"/>
  <c r="L53" i="19"/>
  <c r="M53" i="19"/>
  <c r="M19" i="19"/>
  <c r="M49" i="19"/>
  <c r="L49" i="19"/>
  <c r="M25" i="19"/>
  <c r="L45" i="19"/>
  <c r="M45" i="19"/>
  <c r="L11" i="19"/>
  <c r="M11" i="19"/>
  <c r="M54" i="19"/>
  <c r="M46" i="19"/>
  <c r="M22" i="19"/>
  <c r="M14" i="19"/>
  <c r="M6" i="19"/>
  <c r="P72" i="1"/>
  <c r="P35" i="1"/>
  <c r="P84" i="1"/>
  <c r="P43" i="1"/>
  <c r="P40" i="1"/>
  <c r="P23" i="1"/>
  <c r="P44" i="1"/>
  <c r="P47" i="1"/>
  <c r="P100" i="1"/>
  <c r="P76" i="1"/>
  <c r="M4" i="22"/>
  <c r="M5" i="22"/>
  <c r="K4" i="20"/>
  <c r="L4" i="20" s="1"/>
  <c r="L53" i="18"/>
  <c r="M53" i="18"/>
  <c r="L47" i="18"/>
  <c r="M47" i="18"/>
  <c r="M41" i="18"/>
  <c r="L41" i="18"/>
  <c r="L35" i="18"/>
  <c r="M35" i="18"/>
  <c r="L19" i="18"/>
  <c r="M19" i="18"/>
  <c r="L37" i="18"/>
  <c r="M37" i="18"/>
  <c r="M49" i="18"/>
  <c r="L49" i="18"/>
  <c r="L43" i="18"/>
  <c r="M43" i="18"/>
  <c r="L21" i="18"/>
  <c r="M21" i="18"/>
  <c r="M33" i="18"/>
  <c r="L33" i="18"/>
  <c r="L45" i="18"/>
  <c r="M45" i="18"/>
  <c r="L51" i="18"/>
  <c r="M51" i="18"/>
  <c r="M17" i="18"/>
  <c r="L17" i="18"/>
  <c r="M48" i="18"/>
  <c r="M22" i="18"/>
  <c r="M14" i="18"/>
  <c r="M4" i="18"/>
  <c r="L4" i="18"/>
  <c r="M4" i="15"/>
  <c r="O4" i="15" s="1"/>
  <c r="P10" i="1" l="1"/>
  <c r="P11" i="1"/>
  <c r="M5" i="18"/>
  <c r="L5" i="19"/>
  <c r="Q6" i="1"/>
  <c r="Q7" i="1"/>
  <c r="Q10" i="1"/>
  <c r="Q12" i="1"/>
  <c r="Q28" i="1"/>
  <c r="Q71" i="1"/>
  <c r="Q63" i="1"/>
  <c r="Q88" i="1"/>
  <c r="Q92" i="1"/>
  <c r="Q85" i="1"/>
  <c r="Q70" i="1"/>
  <c r="Q47" i="1"/>
  <c r="Q21" i="1"/>
  <c r="Q83" i="1"/>
  <c r="Q56" i="1"/>
  <c r="P77" i="1"/>
  <c r="P51" i="1"/>
  <c r="Q60" i="1"/>
  <c r="Q53" i="1"/>
  <c r="Q38" i="1"/>
  <c r="Q24" i="1"/>
  <c r="M40" i="18"/>
  <c r="L25" i="18"/>
  <c r="L8" i="18"/>
  <c r="M15" i="18"/>
  <c r="L33" i="19"/>
  <c r="L9" i="19"/>
  <c r="M21" i="19"/>
  <c r="M12" i="19"/>
  <c r="M37" i="19"/>
  <c r="M40" i="19"/>
  <c r="L9" i="18"/>
  <c r="M7" i="18"/>
  <c r="L7" i="18"/>
  <c r="L29" i="19"/>
  <c r="M20" i="19"/>
  <c r="M16" i="19"/>
  <c r="L34" i="19"/>
  <c r="M35" i="19"/>
  <c r="M23" i="19"/>
  <c r="L41" i="19"/>
  <c r="L26" i="19"/>
  <c r="L7" i="19"/>
  <c r="M15" i="19"/>
  <c r="L17" i="19"/>
  <c r="M39" i="19"/>
  <c r="M20" i="18"/>
  <c r="M31" i="18"/>
  <c r="M39" i="18"/>
  <c r="L11" i="18"/>
  <c r="L32" i="18"/>
  <c r="L29" i="18"/>
  <c r="M6" i="18"/>
  <c r="M26" i="18"/>
  <c r="L13" i="18"/>
  <c r="M29" i="18"/>
  <c r="L24" i="18"/>
  <c r="M27" i="18"/>
  <c r="K23" i="18"/>
  <c r="M23" i="18" s="1"/>
  <c r="L30" i="18"/>
  <c r="L28" i="18"/>
  <c r="L12" i="18"/>
  <c r="Q68" i="1"/>
  <c r="Q27" i="1"/>
  <c r="Q93" i="1"/>
  <c r="Q46" i="1"/>
  <c r="Q32" i="1"/>
  <c r="Q66" i="1"/>
  <c r="Q73" i="1"/>
  <c r="Q90" i="1"/>
  <c r="Q36" i="1"/>
  <c r="Q15" i="1"/>
  <c r="Q29" i="1"/>
  <c r="Q61" i="1"/>
  <c r="Q79" i="1"/>
  <c r="Q14" i="1"/>
  <c r="Q78" i="1"/>
  <c r="Q87" i="1"/>
  <c r="Q64" i="1"/>
  <c r="Q96" i="1"/>
  <c r="Q91" i="1"/>
  <c r="Q41" i="1"/>
  <c r="Q26" i="1"/>
  <c r="Q11" i="1"/>
  <c r="Q20" i="1"/>
  <c r="Q52" i="1"/>
  <c r="Q84" i="1"/>
  <c r="Q55" i="1"/>
  <c r="Q13" i="1"/>
  <c r="Q45" i="1"/>
  <c r="Q77" i="1"/>
  <c r="Q39" i="1"/>
  <c r="Q35" i="1"/>
  <c r="Q30" i="1"/>
  <c r="Q62" i="1"/>
  <c r="Q94" i="1"/>
  <c r="Q16" i="1"/>
  <c r="Q48" i="1"/>
  <c r="Q80" i="1"/>
  <c r="Q34" i="1"/>
  <c r="Q19" i="1"/>
  <c r="Q25" i="1"/>
  <c r="Q57" i="1"/>
  <c r="Q89" i="1"/>
  <c r="Q58" i="1"/>
  <c r="Q51" i="1"/>
  <c r="P28" i="1"/>
  <c r="Q50" i="1"/>
  <c r="Q59" i="1"/>
  <c r="Q33" i="1"/>
  <c r="Q65" i="1"/>
  <c r="Q97" i="1"/>
  <c r="Q74" i="1"/>
  <c r="Q75" i="1"/>
  <c r="P9" i="1"/>
  <c r="P8" i="1"/>
  <c r="Q8" i="1"/>
  <c r="P7" i="1"/>
  <c r="P5" i="1"/>
  <c r="P6" i="1"/>
  <c r="Q4" i="1"/>
  <c r="K4" i="19"/>
  <c r="L4" i="19" s="1"/>
  <c r="N4" i="15"/>
  <c r="M7" i="22"/>
  <c r="M4" i="20"/>
  <c r="L55" i="19" l="1"/>
  <c r="L23" i="18"/>
  <c r="M4" i="19"/>
  <c r="J5" i="20"/>
  <c r="J6" i="20"/>
  <c r="J7" i="20"/>
  <c r="J8" i="20"/>
  <c r="J9" i="20"/>
  <c r="J10" i="20"/>
  <c r="J11" i="20"/>
  <c r="J12" i="20"/>
  <c r="J13" i="20"/>
  <c r="J14" i="20"/>
  <c r="J15" i="20"/>
  <c r="J16" i="20"/>
  <c r="J17" i="20"/>
  <c r="J18" i="20"/>
  <c r="J19" i="20"/>
  <c r="J20" i="20"/>
  <c r="J21" i="20"/>
  <c r="J22" i="20"/>
  <c r="J23" i="20"/>
  <c r="J24" i="20"/>
  <c r="J25" i="20"/>
  <c r="J26" i="20"/>
  <c r="J27" i="20"/>
  <c r="J28" i="20"/>
  <c r="J29" i="20"/>
  <c r="W55" i="19" l="1"/>
  <c r="X55" i="19" l="1"/>
  <c r="V55" i="19"/>
  <c r="Y55" i="19" l="1"/>
  <c r="R11" i="11" s="1"/>
  <c r="B11" i="11" s="1"/>
  <c r="E5" i="1"/>
  <c r="E6" i="1"/>
  <c r="E7" i="1"/>
  <c r="E8" i="1"/>
  <c r="E9" i="1"/>
  <c r="E10" i="1"/>
  <c r="E11" i="1"/>
  <c r="E12" i="1"/>
  <c r="E13" i="1"/>
  <c r="E14" i="1"/>
  <c r="E15" i="1"/>
  <c r="E16" i="1"/>
  <c r="E17" i="1"/>
  <c r="E18" i="1"/>
  <c r="E19" i="1"/>
  <c r="E20" i="1"/>
  <c r="E21" i="1"/>
  <c r="E22" i="1"/>
  <c r="E23" i="1"/>
  <c r="E24" i="1"/>
  <c r="E25" i="1"/>
  <c r="E26" i="1"/>
  <c r="E27" i="1"/>
  <c r="E28" i="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4" i="1"/>
  <c r="M29" i="20"/>
  <c r="I29" i="20"/>
  <c r="M28" i="20"/>
  <c r="I28" i="20"/>
  <c r="M27" i="20"/>
  <c r="I27" i="20"/>
  <c r="M26" i="20"/>
  <c r="I26" i="20"/>
  <c r="M25" i="20"/>
  <c r="I25" i="20"/>
  <c r="M24" i="20"/>
  <c r="I24" i="20"/>
  <c r="M23" i="20"/>
  <c r="I23" i="20"/>
  <c r="M22" i="20"/>
  <c r="I22" i="20"/>
  <c r="M21" i="20"/>
  <c r="I21" i="20"/>
  <c r="M20" i="20"/>
  <c r="I20" i="20"/>
  <c r="M19" i="20"/>
  <c r="I19" i="20"/>
  <c r="M18" i="20"/>
  <c r="I18" i="20"/>
  <c r="M17" i="20"/>
  <c r="I17" i="20"/>
  <c r="M16" i="20"/>
  <c r="I16" i="20"/>
  <c r="M15" i="20"/>
  <c r="I15" i="20"/>
  <c r="M14" i="20"/>
  <c r="I14" i="20"/>
  <c r="M13" i="20"/>
  <c r="I13" i="20"/>
  <c r="M12" i="20"/>
  <c r="I12" i="20"/>
  <c r="M11" i="20"/>
  <c r="I11" i="20"/>
  <c r="M10" i="20"/>
  <c r="I10" i="20"/>
  <c r="M9" i="20"/>
  <c r="I9" i="20"/>
  <c r="M8" i="20"/>
  <c r="I8" i="20"/>
  <c r="M7" i="20"/>
  <c r="I7" i="20"/>
  <c r="M6" i="20"/>
  <c r="I6" i="20"/>
  <c r="M5" i="20"/>
  <c r="I5" i="20"/>
  <c r="L21" i="20" l="1"/>
  <c r="J30" i="20"/>
  <c r="J54" i="18"/>
  <c r="N103" i="1"/>
  <c r="J55" i="19"/>
  <c r="K19" i="20"/>
  <c r="L19" i="20" s="1"/>
  <c r="K11" i="20"/>
  <c r="L11" i="20" s="1"/>
  <c r="I30" i="20"/>
  <c r="K9" i="20"/>
  <c r="L9" i="20" s="1"/>
  <c r="K17" i="20"/>
  <c r="L17" i="20" s="1"/>
  <c r="K25" i="20"/>
  <c r="L25" i="20" s="1"/>
  <c r="K12" i="20"/>
  <c r="L12" i="20" s="1"/>
  <c r="K20" i="20"/>
  <c r="L20" i="20" s="1"/>
  <c r="K28" i="20"/>
  <c r="L28" i="20" s="1"/>
  <c r="K7" i="20"/>
  <c r="L7" i="20" s="1"/>
  <c r="K15" i="20"/>
  <c r="L15" i="20" s="1"/>
  <c r="K23" i="20"/>
  <c r="L23" i="20" s="1"/>
  <c r="K14" i="20"/>
  <c r="L14" i="20" s="1"/>
  <c r="K10" i="20"/>
  <c r="L10" i="20" s="1"/>
  <c r="K18" i="20"/>
  <c r="L18" i="20" s="1"/>
  <c r="K26" i="20"/>
  <c r="L26" i="20" s="1"/>
  <c r="K6" i="20"/>
  <c r="L6" i="20" s="1"/>
  <c r="K22" i="20"/>
  <c r="L22" i="20" s="1"/>
  <c r="K5" i="20"/>
  <c r="L5" i="20" s="1"/>
  <c r="K13" i="20"/>
  <c r="L13" i="20" s="1"/>
  <c r="K21" i="20"/>
  <c r="K29" i="20"/>
  <c r="L29" i="20" s="1"/>
  <c r="K27" i="20"/>
  <c r="L27" i="20" s="1"/>
  <c r="K8" i="20"/>
  <c r="L8" i="20" s="1"/>
  <c r="K16" i="20"/>
  <c r="L16" i="20" s="1"/>
  <c r="K24" i="20"/>
  <c r="L24" i="20" s="1"/>
  <c r="M55" i="19"/>
  <c r="M54" i="18"/>
  <c r="S4" i="19"/>
  <c r="T4" i="19" s="1"/>
  <c r="U13" i="11"/>
  <c r="A7" i="22"/>
  <c r="T8" i="11" s="1"/>
  <c r="T13" i="11" s="1"/>
  <c r="S6" i="22"/>
  <c r="G6" i="22"/>
  <c r="H6" i="22" s="1"/>
  <c r="E6" i="22"/>
  <c r="D6" i="22"/>
  <c r="C6" i="22"/>
  <c r="S5" i="22"/>
  <c r="G5" i="22"/>
  <c r="H5" i="22" s="1"/>
  <c r="N5" i="22" s="1"/>
  <c r="Q5" i="22" s="1"/>
  <c r="R5" i="22" s="1"/>
  <c r="E5" i="22"/>
  <c r="D5" i="22"/>
  <c r="C5" i="22"/>
  <c r="G4" i="22"/>
  <c r="H4" i="22" s="1"/>
  <c r="E4" i="22"/>
  <c r="D4" i="22"/>
  <c r="C4" i="22"/>
  <c r="B30" i="20"/>
  <c r="A30" i="20"/>
  <c r="S8" i="11" s="1"/>
  <c r="S13" i="11" s="1"/>
  <c r="S29" i="20"/>
  <c r="G29" i="20"/>
  <c r="H29" i="20" s="1"/>
  <c r="P29" i="20" s="1"/>
  <c r="E29" i="20"/>
  <c r="D29" i="20"/>
  <c r="C29" i="20"/>
  <c r="S28" i="20"/>
  <c r="G28" i="20"/>
  <c r="H28" i="20" s="1"/>
  <c r="P28" i="20" s="1"/>
  <c r="E28" i="20"/>
  <c r="D28" i="20"/>
  <c r="C28" i="20"/>
  <c r="S27" i="20"/>
  <c r="G27" i="20"/>
  <c r="H27" i="20" s="1"/>
  <c r="P27" i="20" s="1"/>
  <c r="E27" i="20"/>
  <c r="D27" i="20"/>
  <c r="C27" i="20"/>
  <c r="S26" i="20"/>
  <c r="G26" i="20"/>
  <c r="H26" i="20" s="1"/>
  <c r="P26" i="20" s="1"/>
  <c r="E26" i="20"/>
  <c r="D26" i="20"/>
  <c r="C26" i="20"/>
  <c r="S25" i="20"/>
  <c r="G25" i="20"/>
  <c r="H25" i="20" s="1"/>
  <c r="P25" i="20" s="1"/>
  <c r="E25" i="20"/>
  <c r="D25" i="20"/>
  <c r="C25" i="20"/>
  <c r="S24" i="20"/>
  <c r="G24" i="20"/>
  <c r="H24" i="20" s="1"/>
  <c r="P24" i="20" s="1"/>
  <c r="E24" i="20"/>
  <c r="D24" i="20"/>
  <c r="C24" i="20"/>
  <c r="S23" i="20"/>
  <c r="G23" i="20"/>
  <c r="H23" i="20" s="1"/>
  <c r="P23" i="20" s="1"/>
  <c r="E23" i="20"/>
  <c r="D23" i="20"/>
  <c r="C23" i="20"/>
  <c r="S22" i="20"/>
  <c r="G22" i="20"/>
  <c r="H22" i="20" s="1"/>
  <c r="P22" i="20" s="1"/>
  <c r="E22" i="20"/>
  <c r="D22" i="20"/>
  <c r="C22" i="20"/>
  <c r="S21" i="20"/>
  <c r="G21" i="20"/>
  <c r="H21" i="20" s="1"/>
  <c r="P21" i="20" s="1"/>
  <c r="E21" i="20"/>
  <c r="D21" i="20"/>
  <c r="C21" i="20"/>
  <c r="S20" i="20"/>
  <c r="G20" i="20"/>
  <c r="H20" i="20" s="1"/>
  <c r="P20" i="20" s="1"/>
  <c r="E20" i="20"/>
  <c r="D20" i="20"/>
  <c r="C20" i="20"/>
  <c r="S19" i="20"/>
  <c r="G19" i="20"/>
  <c r="H19" i="20" s="1"/>
  <c r="P19" i="20" s="1"/>
  <c r="E19" i="20"/>
  <c r="D19" i="20"/>
  <c r="C19" i="20"/>
  <c r="S18" i="20"/>
  <c r="G18" i="20"/>
  <c r="H18" i="20" s="1"/>
  <c r="P18" i="20" s="1"/>
  <c r="E18" i="20"/>
  <c r="D18" i="20"/>
  <c r="C18" i="20"/>
  <c r="S17" i="20"/>
  <c r="G17" i="20"/>
  <c r="H17" i="20" s="1"/>
  <c r="P17" i="20" s="1"/>
  <c r="E17" i="20"/>
  <c r="D17" i="20"/>
  <c r="C17" i="20"/>
  <c r="S16" i="20"/>
  <c r="G16" i="20"/>
  <c r="H16" i="20" s="1"/>
  <c r="P16" i="20" s="1"/>
  <c r="E16" i="20"/>
  <c r="D16" i="20"/>
  <c r="C16" i="20"/>
  <c r="S15" i="20"/>
  <c r="G15" i="20"/>
  <c r="H15" i="20" s="1"/>
  <c r="P15" i="20" s="1"/>
  <c r="E15" i="20"/>
  <c r="D15" i="20"/>
  <c r="C15" i="20"/>
  <c r="S14" i="20"/>
  <c r="G14" i="20"/>
  <c r="H14" i="20" s="1"/>
  <c r="P14" i="20" s="1"/>
  <c r="E14" i="20"/>
  <c r="D14" i="20"/>
  <c r="C14" i="20"/>
  <c r="S13" i="20"/>
  <c r="G13" i="20"/>
  <c r="H13" i="20" s="1"/>
  <c r="P13" i="20" s="1"/>
  <c r="E13" i="20"/>
  <c r="D13" i="20"/>
  <c r="C13" i="20"/>
  <c r="S12" i="20"/>
  <c r="G12" i="20"/>
  <c r="H12" i="20" s="1"/>
  <c r="P12" i="20" s="1"/>
  <c r="E12" i="20"/>
  <c r="D12" i="20"/>
  <c r="C12" i="20"/>
  <c r="S11" i="20"/>
  <c r="T11" i="20" s="1"/>
  <c r="G11" i="20"/>
  <c r="H11" i="20" s="1"/>
  <c r="P11" i="20" s="1"/>
  <c r="E11" i="20"/>
  <c r="D11" i="20"/>
  <c r="C11" i="20"/>
  <c r="S10" i="20"/>
  <c r="T10" i="20" s="1"/>
  <c r="G10" i="20"/>
  <c r="H10" i="20" s="1"/>
  <c r="P10" i="20" s="1"/>
  <c r="E10" i="20"/>
  <c r="D10" i="20"/>
  <c r="C10" i="20"/>
  <c r="S9" i="20"/>
  <c r="T9" i="20" s="1"/>
  <c r="G9" i="20"/>
  <c r="H9" i="20" s="1"/>
  <c r="P9" i="20" s="1"/>
  <c r="E9" i="20"/>
  <c r="D9" i="20"/>
  <c r="C9" i="20"/>
  <c r="S8" i="20"/>
  <c r="T8" i="20" s="1"/>
  <c r="G8" i="20"/>
  <c r="H8" i="20" s="1"/>
  <c r="P8" i="20" s="1"/>
  <c r="E8" i="20"/>
  <c r="D8" i="20"/>
  <c r="C8" i="20"/>
  <c r="S7" i="20"/>
  <c r="T7" i="20" s="1"/>
  <c r="G7" i="20"/>
  <c r="H7" i="20" s="1"/>
  <c r="P7" i="20" s="1"/>
  <c r="E7" i="20"/>
  <c r="D7" i="20"/>
  <c r="C7" i="20"/>
  <c r="S6" i="20"/>
  <c r="T6" i="20" s="1"/>
  <c r="G6" i="20"/>
  <c r="H6" i="20" s="1"/>
  <c r="P6" i="20" s="1"/>
  <c r="E6" i="20"/>
  <c r="D6" i="20"/>
  <c r="C6" i="20"/>
  <c r="S5" i="20"/>
  <c r="T5" i="20" s="1"/>
  <c r="G5" i="20"/>
  <c r="H5" i="20" s="1"/>
  <c r="P5" i="20" s="1"/>
  <c r="E5" i="20"/>
  <c r="D5" i="20"/>
  <c r="C5" i="20"/>
  <c r="S4" i="20"/>
  <c r="T4" i="20" s="1"/>
  <c r="G4" i="20"/>
  <c r="H4" i="20" s="1"/>
  <c r="P4" i="20" s="1"/>
  <c r="E4" i="20"/>
  <c r="D4" i="20"/>
  <c r="C4" i="20"/>
  <c r="B55" i="19"/>
  <c r="A55" i="19"/>
  <c r="R8" i="11" s="1"/>
  <c r="S54" i="19"/>
  <c r="G54" i="19"/>
  <c r="H54" i="19" s="1"/>
  <c r="E54" i="19"/>
  <c r="D54" i="19"/>
  <c r="C54" i="19"/>
  <c r="S53" i="19"/>
  <c r="G53" i="19"/>
  <c r="H53" i="19" s="1"/>
  <c r="P53" i="19" s="1"/>
  <c r="E53" i="19"/>
  <c r="D53" i="19"/>
  <c r="C53" i="19"/>
  <c r="S52" i="19"/>
  <c r="G52" i="19"/>
  <c r="H52" i="19" s="1"/>
  <c r="P52" i="19" s="1"/>
  <c r="E52" i="19"/>
  <c r="D52" i="19"/>
  <c r="C52" i="19"/>
  <c r="S51" i="19"/>
  <c r="G51" i="19"/>
  <c r="H51" i="19" s="1"/>
  <c r="P51" i="19" s="1"/>
  <c r="E51" i="19"/>
  <c r="D51" i="19"/>
  <c r="C51" i="19"/>
  <c r="S50" i="19"/>
  <c r="G50" i="19"/>
  <c r="H50" i="19" s="1"/>
  <c r="P50" i="19" s="1"/>
  <c r="E50" i="19"/>
  <c r="D50" i="19"/>
  <c r="C50" i="19"/>
  <c r="S49" i="19"/>
  <c r="G49" i="19"/>
  <c r="H49" i="19" s="1"/>
  <c r="P49" i="19" s="1"/>
  <c r="E49" i="19"/>
  <c r="D49" i="19"/>
  <c r="C49" i="19"/>
  <c r="S48" i="19"/>
  <c r="G48" i="19"/>
  <c r="H48" i="19" s="1"/>
  <c r="P48" i="19" s="1"/>
  <c r="E48" i="19"/>
  <c r="D48" i="19"/>
  <c r="C48" i="19"/>
  <c r="S47" i="19"/>
  <c r="G47" i="19"/>
  <c r="H47" i="19" s="1"/>
  <c r="P47" i="19" s="1"/>
  <c r="E47" i="19"/>
  <c r="D47" i="19"/>
  <c r="C47" i="19"/>
  <c r="S46" i="19"/>
  <c r="G46" i="19"/>
  <c r="H46" i="19" s="1"/>
  <c r="P46" i="19" s="1"/>
  <c r="E46" i="19"/>
  <c r="D46" i="19"/>
  <c r="C46" i="19"/>
  <c r="S45" i="19"/>
  <c r="G45" i="19"/>
  <c r="H45" i="19" s="1"/>
  <c r="P45" i="19" s="1"/>
  <c r="E45" i="19"/>
  <c r="D45" i="19"/>
  <c r="C45" i="19"/>
  <c r="S44" i="19"/>
  <c r="G44" i="19"/>
  <c r="H44" i="19" s="1"/>
  <c r="P44" i="19" s="1"/>
  <c r="E44" i="19"/>
  <c r="D44" i="19"/>
  <c r="C44" i="19"/>
  <c r="S43" i="19"/>
  <c r="G43" i="19"/>
  <c r="H43" i="19" s="1"/>
  <c r="P43" i="19" s="1"/>
  <c r="E43" i="19"/>
  <c r="D43" i="19"/>
  <c r="C43" i="19"/>
  <c r="S42" i="19"/>
  <c r="G42" i="19"/>
  <c r="H42" i="19" s="1"/>
  <c r="P42" i="19" s="1"/>
  <c r="E42" i="19"/>
  <c r="D42" i="19"/>
  <c r="C42" i="19"/>
  <c r="S41" i="19"/>
  <c r="G41" i="19"/>
  <c r="H41" i="19" s="1"/>
  <c r="P41" i="19" s="1"/>
  <c r="E41" i="19"/>
  <c r="D41" i="19"/>
  <c r="C41" i="19"/>
  <c r="S40" i="19"/>
  <c r="G40" i="19"/>
  <c r="H40" i="19" s="1"/>
  <c r="P40" i="19" s="1"/>
  <c r="E40" i="19"/>
  <c r="D40" i="19"/>
  <c r="C40" i="19"/>
  <c r="S39" i="19"/>
  <c r="G39" i="19"/>
  <c r="H39" i="19" s="1"/>
  <c r="P39" i="19" s="1"/>
  <c r="E39" i="19"/>
  <c r="D39" i="19"/>
  <c r="C39" i="19"/>
  <c r="S38" i="19"/>
  <c r="G38" i="19"/>
  <c r="H38" i="19" s="1"/>
  <c r="P38" i="19" s="1"/>
  <c r="E38" i="19"/>
  <c r="D38" i="19"/>
  <c r="C38" i="19"/>
  <c r="S37" i="19"/>
  <c r="G37" i="19"/>
  <c r="H37" i="19" s="1"/>
  <c r="P37" i="19" s="1"/>
  <c r="E37" i="19"/>
  <c r="D37" i="19"/>
  <c r="C37" i="19"/>
  <c r="S36" i="19"/>
  <c r="G36" i="19"/>
  <c r="H36" i="19" s="1"/>
  <c r="P36" i="19" s="1"/>
  <c r="E36" i="19"/>
  <c r="D36" i="19"/>
  <c r="C36" i="19"/>
  <c r="S35" i="19"/>
  <c r="G35" i="19"/>
  <c r="H35" i="19" s="1"/>
  <c r="P35" i="19" s="1"/>
  <c r="E35" i="19"/>
  <c r="D35" i="19"/>
  <c r="C35" i="19"/>
  <c r="S34" i="19"/>
  <c r="G34" i="19"/>
  <c r="H34" i="19" s="1"/>
  <c r="P34" i="19" s="1"/>
  <c r="E34" i="19"/>
  <c r="D34" i="19"/>
  <c r="C34" i="19"/>
  <c r="S33" i="19"/>
  <c r="G33" i="19"/>
  <c r="H33" i="19" s="1"/>
  <c r="P33" i="19" s="1"/>
  <c r="E33" i="19"/>
  <c r="D33" i="19"/>
  <c r="C33" i="19"/>
  <c r="S32" i="19"/>
  <c r="G32" i="19"/>
  <c r="H32" i="19" s="1"/>
  <c r="P32" i="19" s="1"/>
  <c r="E32" i="19"/>
  <c r="D32" i="19"/>
  <c r="C32" i="19"/>
  <c r="S31" i="19"/>
  <c r="G31" i="19"/>
  <c r="H31" i="19" s="1"/>
  <c r="P31" i="19" s="1"/>
  <c r="E31" i="19"/>
  <c r="D31" i="19"/>
  <c r="C31" i="19"/>
  <c r="S30" i="19"/>
  <c r="G30" i="19"/>
  <c r="H30" i="19" s="1"/>
  <c r="P30" i="19" s="1"/>
  <c r="E30" i="19"/>
  <c r="D30" i="19"/>
  <c r="C30" i="19"/>
  <c r="S29" i="19"/>
  <c r="G29" i="19"/>
  <c r="H29" i="19" s="1"/>
  <c r="P29" i="19" s="1"/>
  <c r="E29" i="19"/>
  <c r="D29" i="19"/>
  <c r="C29" i="19"/>
  <c r="S28" i="19"/>
  <c r="G28" i="19"/>
  <c r="H28" i="19" s="1"/>
  <c r="P28" i="19" s="1"/>
  <c r="E28" i="19"/>
  <c r="D28" i="19"/>
  <c r="C28" i="19"/>
  <c r="S27" i="19"/>
  <c r="G27" i="19"/>
  <c r="H27" i="19" s="1"/>
  <c r="P27" i="19" s="1"/>
  <c r="E27" i="19"/>
  <c r="D27" i="19"/>
  <c r="C27" i="19"/>
  <c r="S26" i="19"/>
  <c r="G26" i="19"/>
  <c r="H26" i="19" s="1"/>
  <c r="P26" i="19" s="1"/>
  <c r="E26" i="19"/>
  <c r="D26" i="19"/>
  <c r="C26" i="19"/>
  <c r="S25" i="19"/>
  <c r="G25" i="19"/>
  <c r="H25" i="19" s="1"/>
  <c r="P25" i="19" s="1"/>
  <c r="E25" i="19"/>
  <c r="D25" i="19"/>
  <c r="C25" i="19"/>
  <c r="S24" i="19"/>
  <c r="G24" i="19"/>
  <c r="H24" i="19" s="1"/>
  <c r="P24" i="19" s="1"/>
  <c r="E24" i="19"/>
  <c r="D24" i="19"/>
  <c r="C24" i="19"/>
  <c r="S23" i="19"/>
  <c r="G23" i="19"/>
  <c r="H23" i="19" s="1"/>
  <c r="P23" i="19" s="1"/>
  <c r="E23" i="19"/>
  <c r="D23" i="19"/>
  <c r="C23" i="19"/>
  <c r="S22" i="19"/>
  <c r="G22" i="19"/>
  <c r="H22" i="19" s="1"/>
  <c r="P22" i="19" s="1"/>
  <c r="E22" i="19"/>
  <c r="D22" i="19"/>
  <c r="C22" i="19"/>
  <c r="S21" i="19"/>
  <c r="G21" i="19"/>
  <c r="H21" i="19" s="1"/>
  <c r="P21" i="19" s="1"/>
  <c r="E21" i="19"/>
  <c r="D21" i="19"/>
  <c r="C21" i="19"/>
  <c r="S20" i="19"/>
  <c r="G20" i="19"/>
  <c r="H20" i="19" s="1"/>
  <c r="P20" i="19" s="1"/>
  <c r="E20" i="19"/>
  <c r="D20" i="19"/>
  <c r="C20" i="19"/>
  <c r="S19" i="19"/>
  <c r="G19" i="19"/>
  <c r="H19" i="19" s="1"/>
  <c r="P19" i="19" s="1"/>
  <c r="E19" i="19"/>
  <c r="D19" i="19"/>
  <c r="C19" i="19"/>
  <c r="S18" i="19"/>
  <c r="G18" i="19"/>
  <c r="H18" i="19" s="1"/>
  <c r="P18" i="19" s="1"/>
  <c r="E18" i="19"/>
  <c r="D18" i="19"/>
  <c r="C18" i="19"/>
  <c r="S17" i="19"/>
  <c r="G17" i="19"/>
  <c r="H17" i="19" s="1"/>
  <c r="P17" i="19" s="1"/>
  <c r="E17" i="19"/>
  <c r="D17" i="19"/>
  <c r="C17" i="19"/>
  <c r="S16" i="19"/>
  <c r="G16" i="19"/>
  <c r="H16" i="19" s="1"/>
  <c r="P16" i="19" s="1"/>
  <c r="E16" i="19"/>
  <c r="D16" i="19"/>
  <c r="C16" i="19"/>
  <c r="S15" i="19"/>
  <c r="G15" i="19"/>
  <c r="H15" i="19" s="1"/>
  <c r="P15" i="19" s="1"/>
  <c r="E15" i="19"/>
  <c r="D15" i="19"/>
  <c r="C15" i="19"/>
  <c r="S14" i="19"/>
  <c r="G14" i="19"/>
  <c r="H14" i="19" s="1"/>
  <c r="P14" i="19" s="1"/>
  <c r="E14" i="19"/>
  <c r="D14" i="19"/>
  <c r="C14" i="19"/>
  <c r="S13" i="19"/>
  <c r="G13" i="19"/>
  <c r="H13" i="19" s="1"/>
  <c r="P13" i="19" s="1"/>
  <c r="E13" i="19"/>
  <c r="D13" i="19"/>
  <c r="C13" i="19"/>
  <c r="S12" i="19"/>
  <c r="T12" i="19" s="1"/>
  <c r="G12" i="19"/>
  <c r="H12" i="19" s="1"/>
  <c r="P12" i="19" s="1"/>
  <c r="E12" i="19"/>
  <c r="D12" i="19"/>
  <c r="C12" i="19"/>
  <c r="S11" i="19"/>
  <c r="T11" i="19" s="1"/>
  <c r="G11" i="19"/>
  <c r="H11" i="19" s="1"/>
  <c r="P11" i="19" s="1"/>
  <c r="E11" i="19"/>
  <c r="D11" i="19"/>
  <c r="C11" i="19"/>
  <c r="S10" i="19"/>
  <c r="T10" i="19" s="1"/>
  <c r="G10" i="19"/>
  <c r="H10" i="19" s="1"/>
  <c r="P10" i="19" s="1"/>
  <c r="E10" i="19"/>
  <c r="D10" i="19"/>
  <c r="C10" i="19"/>
  <c r="S9" i="19"/>
  <c r="T9" i="19" s="1"/>
  <c r="G9" i="19"/>
  <c r="H9" i="19" s="1"/>
  <c r="P9" i="19" s="1"/>
  <c r="E9" i="19"/>
  <c r="D9" i="19"/>
  <c r="C9" i="19"/>
  <c r="S8" i="19"/>
  <c r="T8" i="19" s="1"/>
  <c r="G8" i="19"/>
  <c r="H8" i="19" s="1"/>
  <c r="P8" i="19" s="1"/>
  <c r="E8" i="19"/>
  <c r="D8" i="19"/>
  <c r="C8" i="19"/>
  <c r="S7" i="19"/>
  <c r="T7" i="19" s="1"/>
  <c r="G7" i="19"/>
  <c r="H7" i="19" s="1"/>
  <c r="P7" i="19" s="1"/>
  <c r="E7" i="19"/>
  <c r="D7" i="19"/>
  <c r="C7" i="19"/>
  <c r="S6" i="19"/>
  <c r="T6" i="19" s="1"/>
  <c r="G6" i="19"/>
  <c r="H6" i="19" s="1"/>
  <c r="P6" i="19" s="1"/>
  <c r="E6" i="19"/>
  <c r="D6" i="19"/>
  <c r="C6" i="19"/>
  <c r="S5" i="19"/>
  <c r="T5" i="19" s="1"/>
  <c r="G5" i="19"/>
  <c r="H5" i="19" s="1"/>
  <c r="P5" i="19" s="1"/>
  <c r="E5" i="19"/>
  <c r="D5" i="19"/>
  <c r="C5" i="19"/>
  <c r="G4" i="19"/>
  <c r="H4" i="19" s="1"/>
  <c r="P4" i="19" s="1"/>
  <c r="E4" i="19"/>
  <c r="D4" i="19"/>
  <c r="C4" i="19"/>
  <c r="B54" i="18"/>
  <c r="A54" i="18"/>
  <c r="Q8" i="11" s="1"/>
  <c r="S53" i="18"/>
  <c r="G53" i="18"/>
  <c r="H53" i="18" s="1"/>
  <c r="P53" i="18" s="1"/>
  <c r="E53" i="18"/>
  <c r="D53" i="18"/>
  <c r="C53" i="18"/>
  <c r="S52" i="18"/>
  <c r="G52" i="18"/>
  <c r="H52" i="18" s="1"/>
  <c r="P52" i="18" s="1"/>
  <c r="E52" i="18"/>
  <c r="D52" i="18"/>
  <c r="C52" i="18"/>
  <c r="S51" i="18"/>
  <c r="G51" i="18"/>
  <c r="H51" i="18" s="1"/>
  <c r="P51" i="18" s="1"/>
  <c r="E51" i="18"/>
  <c r="D51" i="18"/>
  <c r="C51" i="18"/>
  <c r="S50" i="18"/>
  <c r="G50" i="18"/>
  <c r="H50" i="18" s="1"/>
  <c r="P50" i="18" s="1"/>
  <c r="E50" i="18"/>
  <c r="D50" i="18"/>
  <c r="C50" i="18"/>
  <c r="S49" i="18"/>
  <c r="G49" i="18"/>
  <c r="H49" i="18" s="1"/>
  <c r="P49" i="18" s="1"/>
  <c r="E49" i="18"/>
  <c r="D49" i="18"/>
  <c r="C49" i="18"/>
  <c r="S48" i="18"/>
  <c r="G48" i="18"/>
  <c r="H48" i="18" s="1"/>
  <c r="P48" i="18" s="1"/>
  <c r="E48" i="18"/>
  <c r="D48" i="18"/>
  <c r="C48" i="18"/>
  <c r="S47" i="18"/>
  <c r="G47" i="18"/>
  <c r="H47" i="18" s="1"/>
  <c r="P47" i="18" s="1"/>
  <c r="E47" i="18"/>
  <c r="D47" i="18"/>
  <c r="C47" i="18"/>
  <c r="S46" i="18"/>
  <c r="G46" i="18"/>
  <c r="H46" i="18" s="1"/>
  <c r="P46" i="18" s="1"/>
  <c r="E46" i="18"/>
  <c r="D46" i="18"/>
  <c r="C46" i="18"/>
  <c r="S45" i="18"/>
  <c r="G45" i="18"/>
  <c r="H45" i="18" s="1"/>
  <c r="P45" i="18" s="1"/>
  <c r="E45" i="18"/>
  <c r="D45" i="18"/>
  <c r="C45" i="18"/>
  <c r="S44" i="18"/>
  <c r="G44" i="18"/>
  <c r="H44" i="18" s="1"/>
  <c r="P44" i="18" s="1"/>
  <c r="E44" i="18"/>
  <c r="D44" i="18"/>
  <c r="C44" i="18"/>
  <c r="S43" i="18"/>
  <c r="G43" i="18"/>
  <c r="H43" i="18" s="1"/>
  <c r="P43" i="18" s="1"/>
  <c r="E43" i="18"/>
  <c r="D43" i="18"/>
  <c r="C43" i="18"/>
  <c r="S42" i="18"/>
  <c r="G42" i="18"/>
  <c r="H42" i="18" s="1"/>
  <c r="P42" i="18" s="1"/>
  <c r="E42" i="18"/>
  <c r="D42" i="18"/>
  <c r="C42" i="18"/>
  <c r="S41" i="18"/>
  <c r="G41" i="18"/>
  <c r="H41" i="18" s="1"/>
  <c r="P41" i="18" s="1"/>
  <c r="E41" i="18"/>
  <c r="D41" i="18"/>
  <c r="C41" i="18"/>
  <c r="S40" i="18"/>
  <c r="G40" i="18"/>
  <c r="H40" i="18" s="1"/>
  <c r="P40" i="18" s="1"/>
  <c r="E40" i="18"/>
  <c r="D40" i="18"/>
  <c r="C40" i="18"/>
  <c r="S39" i="18"/>
  <c r="G39" i="18"/>
  <c r="H39" i="18" s="1"/>
  <c r="P39" i="18" s="1"/>
  <c r="E39" i="18"/>
  <c r="D39" i="18"/>
  <c r="C39" i="18"/>
  <c r="S38" i="18"/>
  <c r="G38" i="18"/>
  <c r="H38" i="18" s="1"/>
  <c r="P38" i="18" s="1"/>
  <c r="E38" i="18"/>
  <c r="D38" i="18"/>
  <c r="C38" i="18"/>
  <c r="S37" i="18"/>
  <c r="G37" i="18"/>
  <c r="H37" i="18" s="1"/>
  <c r="P37" i="18" s="1"/>
  <c r="E37" i="18"/>
  <c r="D37" i="18"/>
  <c r="C37" i="18"/>
  <c r="S36" i="18"/>
  <c r="G36" i="18"/>
  <c r="H36" i="18" s="1"/>
  <c r="P36" i="18" s="1"/>
  <c r="E36" i="18"/>
  <c r="D36" i="18"/>
  <c r="C36" i="18"/>
  <c r="S35" i="18"/>
  <c r="G35" i="18"/>
  <c r="H35" i="18" s="1"/>
  <c r="P35" i="18" s="1"/>
  <c r="E35" i="18"/>
  <c r="D35" i="18"/>
  <c r="C35" i="18"/>
  <c r="S34" i="18"/>
  <c r="G34" i="18"/>
  <c r="H34" i="18" s="1"/>
  <c r="P34" i="18" s="1"/>
  <c r="E34" i="18"/>
  <c r="D34" i="18"/>
  <c r="C34" i="18"/>
  <c r="S33" i="18"/>
  <c r="G33" i="18"/>
  <c r="H33" i="18" s="1"/>
  <c r="P33" i="18" s="1"/>
  <c r="E33" i="18"/>
  <c r="D33" i="18"/>
  <c r="C33" i="18"/>
  <c r="S32" i="18"/>
  <c r="G32" i="18"/>
  <c r="H32" i="18" s="1"/>
  <c r="P32" i="18" s="1"/>
  <c r="E32" i="18"/>
  <c r="D32" i="18"/>
  <c r="C32" i="18"/>
  <c r="S31" i="18"/>
  <c r="G31" i="18"/>
  <c r="H31" i="18" s="1"/>
  <c r="P31" i="18" s="1"/>
  <c r="E31" i="18"/>
  <c r="D31" i="18"/>
  <c r="C31" i="18"/>
  <c r="S30" i="18"/>
  <c r="G30" i="18"/>
  <c r="H30" i="18" s="1"/>
  <c r="P30" i="18" s="1"/>
  <c r="E30" i="18"/>
  <c r="D30" i="18"/>
  <c r="C30" i="18"/>
  <c r="S29" i="18"/>
  <c r="G29" i="18"/>
  <c r="H29" i="18" s="1"/>
  <c r="P29" i="18" s="1"/>
  <c r="E29" i="18"/>
  <c r="D29" i="18"/>
  <c r="C29" i="18"/>
  <c r="S28" i="18"/>
  <c r="G28" i="18"/>
  <c r="H28" i="18" s="1"/>
  <c r="P28" i="18" s="1"/>
  <c r="E28" i="18"/>
  <c r="D28" i="18"/>
  <c r="C28" i="18"/>
  <c r="S27" i="18"/>
  <c r="G27" i="18"/>
  <c r="H27" i="18" s="1"/>
  <c r="P27" i="18" s="1"/>
  <c r="E27" i="18"/>
  <c r="D27" i="18"/>
  <c r="C27" i="18"/>
  <c r="S26" i="18"/>
  <c r="G26" i="18"/>
  <c r="H26" i="18" s="1"/>
  <c r="P26" i="18" s="1"/>
  <c r="E26" i="18"/>
  <c r="D26" i="18"/>
  <c r="C26" i="18"/>
  <c r="S25" i="18"/>
  <c r="G25" i="18"/>
  <c r="H25" i="18" s="1"/>
  <c r="P25" i="18" s="1"/>
  <c r="E25" i="18"/>
  <c r="D25" i="18"/>
  <c r="C25" i="18"/>
  <c r="S24" i="18"/>
  <c r="G24" i="18"/>
  <c r="H24" i="18" s="1"/>
  <c r="P24" i="18" s="1"/>
  <c r="E24" i="18"/>
  <c r="D24" i="18"/>
  <c r="C24" i="18"/>
  <c r="S23" i="18"/>
  <c r="G23" i="18"/>
  <c r="H23" i="18" s="1"/>
  <c r="P23" i="18" s="1"/>
  <c r="E23" i="18"/>
  <c r="D23" i="18"/>
  <c r="C23" i="18"/>
  <c r="S22" i="18"/>
  <c r="G22" i="18"/>
  <c r="H22" i="18" s="1"/>
  <c r="P22" i="18" s="1"/>
  <c r="E22" i="18"/>
  <c r="D22" i="18"/>
  <c r="C22" i="18"/>
  <c r="S21" i="18"/>
  <c r="G21" i="18"/>
  <c r="H21" i="18" s="1"/>
  <c r="P21" i="18" s="1"/>
  <c r="E21" i="18"/>
  <c r="D21" i="18"/>
  <c r="C21" i="18"/>
  <c r="S20" i="18"/>
  <c r="G20" i="18"/>
  <c r="H20" i="18" s="1"/>
  <c r="P20" i="18" s="1"/>
  <c r="E20" i="18"/>
  <c r="D20" i="18"/>
  <c r="C20" i="18"/>
  <c r="S19" i="18"/>
  <c r="G19" i="18"/>
  <c r="H19" i="18" s="1"/>
  <c r="P19" i="18" s="1"/>
  <c r="E19" i="18"/>
  <c r="D19" i="18"/>
  <c r="C19" i="18"/>
  <c r="S18" i="18"/>
  <c r="G18" i="18"/>
  <c r="H18" i="18" s="1"/>
  <c r="P18" i="18" s="1"/>
  <c r="E18" i="18"/>
  <c r="D18" i="18"/>
  <c r="C18" i="18"/>
  <c r="S17" i="18"/>
  <c r="G17" i="18"/>
  <c r="H17" i="18" s="1"/>
  <c r="P17" i="18" s="1"/>
  <c r="E17" i="18"/>
  <c r="D17" i="18"/>
  <c r="C17" i="18"/>
  <c r="S16" i="18"/>
  <c r="G16" i="18"/>
  <c r="H16" i="18" s="1"/>
  <c r="P16" i="18" s="1"/>
  <c r="E16" i="18"/>
  <c r="D16" i="18"/>
  <c r="C16" i="18"/>
  <c r="S15" i="18"/>
  <c r="G15" i="18"/>
  <c r="H15" i="18" s="1"/>
  <c r="P15" i="18" s="1"/>
  <c r="E15" i="18"/>
  <c r="D15" i="18"/>
  <c r="C15" i="18"/>
  <c r="S14" i="18"/>
  <c r="G14" i="18"/>
  <c r="H14" i="18" s="1"/>
  <c r="P14" i="18" s="1"/>
  <c r="E14" i="18"/>
  <c r="D14" i="18"/>
  <c r="C14" i="18"/>
  <c r="S13" i="18"/>
  <c r="G13" i="18"/>
  <c r="H13" i="18" s="1"/>
  <c r="P13" i="18" s="1"/>
  <c r="E13" i="18"/>
  <c r="D13" i="18"/>
  <c r="C13" i="18"/>
  <c r="S12" i="18"/>
  <c r="G12" i="18"/>
  <c r="H12" i="18" s="1"/>
  <c r="P12" i="18" s="1"/>
  <c r="E12" i="18"/>
  <c r="D12" i="18"/>
  <c r="C12" i="18"/>
  <c r="S11" i="18"/>
  <c r="T11" i="18" s="1"/>
  <c r="G11" i="18"/>
  <c r="H11" i="18" s="1"/>
  <c r="P11" i="18" s="1"/>
  <c r="E11" i="18"/>
  <c r="D11" i="18"/>
  <c r="C11" i="18"/>
  <c r="S10" i="18"/>
  <c r="T10" i="18" s="1"/>
  <c r="G10" i="18"/>
  <c r="H10" i="18" s="1"/>
  <c r="P10" i="18" s="1"/>
  <c r="E10" i="18"/>
  <c r="D10" i="18"/>
  <c r="C10" i="18"/>
  <c r="S9" i="18"/>
  <c r="T9" i="18" s="1"/>
  <c r="G9" i="18"/>
  <c r="H9" i="18" s="1"/>
  <c r="P9" i="18" s="1"/>
  <c r="E9" i="18"/>
  <c r="D9" i="18"/>
  <c r="C9" i="18"/>
  <c r="S8" i="18"/>
  <c r="T8" i="18" s="1"/>
  <c r="G8" i="18"/>
  <c r="H8" i="18" s="1"/>
  <c r="P8" i="18" s="1"/>
  <c r="E8" i="18"/>
  <c r="D8" i="18"/>
  <c r="C8" i="18"/>
  <c r="S7" i="18"/>
  <c r="T7" i="18" s="1"/>
  <c r="G7" i="18"/>
  <c r="H7" i="18" s="1"/>
  <c r="P7" i="18" s="1"/>
  <c r="E7" i="18"/>
  <c r="D7" i="18"/>
  <c r="C7" i="18"/>
  <c r="S6" i="18"/>
  <c r="T6" i="18" s="1"/>
  <c r="G6" i="18"/>
  <c r="H6" i="18" s="1"/>
  <c r="P6" i="18" s="1"/>
  <c r="E6" i="18"/>
  <c r="D6" i="18"/>
  <c r="C6" i="18"/>
  <c r="S5" i="18"/>
  <c r="T5" i="18" s="1"/>
  <c r="G5" i="18"/>
  <c r="H5" i="18" s="1"/>
  <c r="P5" i="18" s="1"/>
  <c r="E5" i="18"/>
  <c r="D5" i="18"/>
  <c r="C5" i="18"/>
  <c r="S4" i="18"/>
  <c r="T4" i="18" s="1"/>
  <c r="G4" i="18"/>
  <c r="H4" i="18" s="1"/>
  <c r="P4" i="18" s="1"/>
  <c r="D4" i="18"/>
  <c r="C4" i="18"/>
  <c r="B30" i="17"/>
  <c r="B31" i="17" s="1"/>
  <c r="A103" i="15"/>
  <c r="AI51" i="15"/>
  <c r="AI50" i="15"/>
  <c r="AI49" i="15"/>
  <c r="AI48" i="15"/>
  <c r="AK48" i="15" s="1"/>
  <c r="AI47" i="15"/>
  <c r="AI46" i="15"/>
  <c r="AI45" i="15"/>
  <c r="AK45" i="15" s="1"/>
  <c r="AI44" i="15"/>
  <c r="AK44" i="15" s="1"/>
  <c r="AI43" i="15"/>
  <c r="AI42" i="15"/>
  <c r="AI41" i="15"/>
  <c r="AI40" i="15"/>
  <c r="AK40" i="15" s="1"/>
  <c r="AI39" i="15"/>
  <c r="AI38" i="15"/>
  <c r="AI37" i="15"/>
  <c r="AK37" i="15" s="1"/>
  <c r="AI36" i="15"/>
  <c r="AK36" i="15" s="1"/>
  <c r="AI35" i="15"/>
  <c r="AI34" i="15"/>
  <c r="AI33" i="15"/>
  <c r="AI32" i="15"/>
  <c r="AK32" i="15" s="1"/>
  <c r="AI31" i="15"/>
  <c r="AI30" i="15"/>
  <c r="AI29" i="15"/>
  <c r="AK29" i="15" s="1"/>
  <c r="AI28" i="15"/>
  <c r="AK28" i="15" s="1"/>
  <c r="AI27" i="15"/>
  <c r="AI26" i="15"/>
  <c r="AI25" i="15"/>
  <c r="AI24" i="15"/>
  <c r="AK24" i="15" s="1"/>
  <c r="AI23" i="15"/>
  <c r="AI22" i="15"/>
  <c r="AI21" i="15"/>
  <c r="AK21" i="15" s="1"/>
  <c r="AI20" i="15"/>
  <c r="AK20" i="15" s="1"/>
  <c r="AI19" i="15"/>
  <c r="AK19" i="15" s="1"/>
  <c r="AI18" i="15"/>
  <c r="AK18" i="15" s="1"/>
  <c r="AI17" i="15"/>
  <c r="AK17" i="15" s="1"/>
  <c r="AI16" i="15"/>
  <c r="AK16" i="15" s="1"/>
  <c r="AI15" i="15"/>
  <c r="AK15" i="15" s="1"/>
  <c r="AI14" i="15"/>
  <c r="AK14" i="15" s="1"/>
  <c r="AI13" i="15"/>
  <c r="AK13" i="15" s="1"/>
  <c r="AI12" i="15"/>
  <c r="AK12" i="15" s="1"/>
  <c r="AI11" i="15"/>
  <c r="AK11" i="15" s="1"/>
  <c r="AI10" i="15"/>
  <c r="AK10" i="15" s="1"/>
  <c r="AI9" i="15"/>
  <c r="AK9" i="15" s="1"/>
  <c r="AI8" i="15"/>
  <c r="AK8" i="15" s="1"/>
  <c r="AI7" i="15"/>
  <c r="AK7" i="15" s="1"/>
  <c r="AI6" i="15"/>
  <c r="AK6" i="15" s="1"/>
  <c r="AI5" i="15"/>
  <c r="AK5" i="15" s="1"/>
  <c r="AI4" i="15"/>
  <c r="AK4" i="15" s="1"/>
  <c r="J4" i="15"/>
  <c r="G4" i="15"/>
  <c r="F4" i="15"/>
  <c r="E4" i="15"/>
  <c r="AM4" i="1"/>
  <c r="F103" i="1"/>
  <c r="K12" i="1"/>
  <c r="K13"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K50"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5" i="1"/>
  <c r="K6" i="1"/>
  <c r="K7" i="1"/>
  <c r="K8" i="1"/>
  <c r="K9" i="1"/>
  <c r="K10" i="1"/>
  <c r="K11" i="1"/>
  <c r="K4" i="1"/>
  <c r="AM14" i="1"/>
  <c r="AO14" i="1" s="1"/>
  <c r="AM15" i="1"/>
  <c r="AO15" i="1" s="1"/>
  <c r="AM16" i="1"/>
  <c r="AO16" i="1" s="1"/>
  <c r="AM17" i="1"/>
  <c r="AO17" i="1" s="1"/>
  <c r="AM18" i="1"/>
  <c r="AO18" i="1" s="1"/>
  <c r="AM19" i="1"/>
  <c r="AO19" i="1" s="1"/>
  <c r="AM20" i="1"/>
  <c r="AO20" i="1" s="1"/>
  <c r="AM21" i="1"/>
  <c r="AO21" i="1" s="1"/>
  <c r="AM22" i="1"/>
  <c r="AO22" i="1" s="1"/>
  <c r="AM23" i="1"/>
  <c r="AO23" i="1" s="1"/>
  <c r="AM24" i="1"/>
  <c r="AO24" i="1" s="1"/>
  <c r="AM25" i="1"/>
  <c r="AO25" i="1" s="1"/>
  <c r="AM26" i="1"/>
  <c r="AO26" i="1" s="1"/>
  <c r="AM27" i="1"/>
  <c r="AO27" i="1" s="1"/>
  <c r="AM28" i="1"/>
  <c r="AO28" i="1" s="1"/>
  <c r="AM29" i="1"/>
  <c r="AO29" i="1" s="1"/>
  <c r="AM30" i="1"/>
  <c r="AO30" i="1" s="1"/>
  <c r="AM31" i="1"/>
  <c r="AO31" i="1" s="1"/>
  <c r="AM32" i="1"/>
  <c r="AO32" i="1" s="1"/>
  <c r="AM33" i="1"/>
  <c r="AO33" i="1" s="1"/>
  <c r="AM34" i="1"/>
  <c r="AO34" i="1" s="1"/>
  <c r="AM35" i="1"/>
  <c r="AO35" i="1" s="1"/>
  <c r="AM36" i="1"/>
  <c r="AO36" i="1" s="1"/>
  <c r="AM37" i="1"/>
  <c r="AO37" i="1" s="1"/>
  <c r="AM38" i="1"/>
  <c r="AO38" i="1" s="1"/>
  <c r="AM39" i="1"/>
  <c r="AO39" i="1" s="1"/>
  <c r="AM40" i="1"/>
  <c r="AO40" i="1" s="1"/>
  <c r="AM41" i="1"/>
  <c r="AO41" i="1" s="1"/>
  <c r="AM42" i="1"/>
  <c r="AO42" i="1" s="1"/>
  <c r="AM43" i="1"/>
  <c r="AO43" i="1" s="1"/>
  <c r="AM44" i="1"/>
  <c r="AO44" i="1" s="1"/>
  <c r="AM45" i="1"/>
  <c r="AO45" i="1" s="1"/>
  <c r="AM46" i="1"/>
  <c r="AO46" i="1" s="1"/>
  <c r="AM47" i="1"/>
  <c r="AO47" i="1" s="1"/>
  <c r="AM48" i="1"/>
  <c r="AO48" i="1" s="1"/>
  <c r="AM49" i="1"/>
  <c r="AO49" i="1" s="1"/>
  <c r="AM50" i="1"/>
  <c r="AO50" i="1" s="1"/>
  <c r="AM51" i="1"/>
  <c r="AO51" i="1" s="1"/>
  <c r="AM52" i="1"/>
  <c r="AO52" i="1" s="1"/>
  <c r="AM53" i="1"/>
  <c r="AO53" i="1" s="1"/>
  <c r="AM54" i="1"/>
  <c r="AO54" i="1" s="1"/>
  <c r="AM55" i="1"/>
  <c r="AO55" i="1" s="1"/>
  <c r="AM56" i="1"/>
  <c r="AO56" i="1" s="1"/>
  <c r="AM57" i="1"/>
  <c r="AO57" i="1" s="1"/>
  <c r="AM58" i="1"/>
  <c r="AO58" i="1" s="1"/>
  <c r="AM59" i="1"/>
  <c r="AO59" i="1" s="1"/>
  <c r="AM60" i="1"/>
  <c r="AO60" i="1" s="1"/>
  <c r="AM61" i="1"/>
  <c r="AO61" i="1" s="1"/>
  <c r="AM62" i="1"/>
  <c r="AO62" i="1" s="1"/>
  <c r="AM63" i="1"/>
  <c r="AO63" i="1" s="1"/>
  <c r="AM64" i="1"/>
  <c r="AO64" i="1" s="1"/>
  <c r="AM65" i="1"/>
  <c r="AO65" i="1" s="1"/>
  <c r="AM66" i="1"/>
  <c r="AO66" i="1" s="1"/>
  <c r="AM67" i="1"/>
  <c r="AO67" i="1" s="1"/>
  <c r="AM68" i="1"/>
  <c r="AO68" i="1" s="1"/>
  <c r="AM69" i="1"/>
  <c r="AO69" i="1" s="1"/>
  <c r="AM70" i="1"/>
  <c r="AO70" i="1" s="1"/>
  <c r="AM71" i="1"/>
  <c r="AO71" i="1" s="1"/>
  <c r="AM72" i="1"/>
  <c r="AO72" i="1" s="1"/>
  <c r="AM73" i="1"/>
  <c r="AO73" i="1" s="1"/>
  <c r="AM74" i="1"/>
  <c r="AO74" i="1" s="1"/>
  <c r="AM75" i="1"/>
  <c r="AO75" i="1" s="1"/>
  <c r="AM76" i="1"/>
  <c r="AO76" i="1" s="1"/>
  <c r="AM77" i="1"/>
  <c r="AO77" i="1" s="1"/>
  <c r="AM78" i="1"/>
  <c r="AO78" i="1" s="1"/>
  <c r="AM79" i="1"/>
  <c r="AO79" i="1" s="1"/>
  <c r="AM80" i="1"/>
  <c r="AO80" i="1" s="1"/>
  <c r="AM81" i="1"/>
  <c r="AO81" i="1" s="1"/>
  <c r="AM82" i="1"/>
  <c r="AO82" i="1" s="1"/>
  <c r="AM83" i="1"/>
  <c r="AO83" i="1" s="1"/>
  <c r="AM84" i="1"/>
  <c r="AO84" i="1" s="1"/>
  <c r="AM85" i="1"/>
  <c r="AO85" i="1" s="1"/>
  <c r="AM86" i="1"/>
  <c r="AO86" i="1" s="1"/>
  <c r="AM87" i="1"/>
  <c r="AO87" i="1" s="1"/>
  <c r="AM88" i="1"/>
  <c r="AO88" i="1" s="1"/>
  <c r="AM89" i="1"/>
  <c r="AO89" i="1" s="1"/>
  <c r="AM90" i="1"/>
  <c r="AO90" i="1" s="1"/>
  <c r="AM91" i="1"/>
  <c r="AO91" i="1" s="1"/>
  <c r="AM92" i="1"/>
  <c r="AO92" i="1" s="1"/>
  <c r="AM93" i="1"/>
  <c r="AO93" i="1" s="1"/>
  <c r="AM94" i="1"/>
  <c r="AO94" i="1" s="1"/>
  <c r="AM95" i="1"/>
  <c r="AO95" i="1" s="1"/>
  <c r="AM96" i="1"/>
  <c r="AO96" i="1" s="1"/>
  <c r="AM97" i="1"/>
  <c r="AO97" i="1" s="1"/>
  <c r="AM98" i="1"/>
  <c r="AO98" i="1" s="1"/>
  <c r="AM99" i="1"/>
  <c r="AO99" i="1" s="1"/>
  <c r="AM100" i="1"/>
  <c r="AO100" i="1" s="1"/>
  <c r="AM101" i="1"/>
  <c r="AO101" i="1" s="1"/>
  <c r="AM102" i="1"/>
  <c r="AO102" i="1" s="1"/>
  <c r="AM5" i="1"/>
  <c r="AO5" i="1" s="1"/>
  <c r="AM6" i="1"/>
  <c r="AO6" i="1" s="1"/>
  <c r="AM7" i="1"/>
  <c r="AO7" i="1" s="1"/>
  <c r="AM8" i="1"/>
  <c r="AO8" i="1" s="1"/>
  <c r="AM9" i="1"/>
  <c r="AO9" i="1" s="1"/>
  <c r="AM10" i="1"/>
  <c r="AO10" i="1" s="1"/>
  <c r="AM11" i="1"/>
  <c r="AO11" i="1" s="1"/>
  <c r="AM12" i="1"/>
  <c r="AO12" i="1" s="1"/>
  <c r="AM13" i="1"/>
  <c r="AO13" i="1" s="1"/>
  <c r="G4" i="1"/>
  <c r="N5" i="11" l="1"/>
  <c r="B5" i="11"/>
  <c r="U15" i="18"/>
  <c r="U23" i="18"/>
  <c r="U31" i="18"/>
  <c r="U11" i="20"/>
  <c r="U19" i="20"/>
  <c r="U27" i="20"/>
  <c r="U12" i="18"/>
  <c r="U20" i="18"/>
  <c r="U28" i="18"/>
  <c r="U36" i="18"/>
  <c r="U8" i="20"/>
  <c r="U16" i="20"/>
  <c r="U24" i="20"/>
  <c r="AJ25" i="15"/>
  <c r="AK25" i="15"/>
  <c r="AJ33" i="15"/>
  <c r="AK33" i="15"/>
  <c r="AJ41" i="15"/>
  <c r="AK41" i="15"/>
  <c r="AJ49" i="15"/>
  <c r="AK49" i="15"/>
  <c r="U9" i="18"/>
  <c r="U17" i="18"/>
  <c r="U25" i="18"/>
  <c r="U33" i="18"/>
  <c r="U5" i="20"/>
  <c r="U13" i="20"/>
  <c r="U21" i="20"/>
  <c r="U29" i="20"/>
  <c r="U6" i="22"/>
  <c r="AJ27" i="15"/>
  <c r="AK27" i="15"/>
  <c r="AJ35" i="15"/>
  <c r="AK35" i="15"/>
  <c r="AJ43" i="15"/>
  <c r="AK43" i="15"/>
  <c r="AJ51" i="15"/>
  <c r="AK51" i="15"/>
  <c r="AJ23" i="15"/>
  <c r="AK23" i="15"/>
  <c r="AJ31" i="15"/>
  <c r="AK31" i="15"/>
  <c r="AJ39" i="15"/>
  <c r="AK39" i="15"/>
  <c r="AJ47" i="15"/>
  <c r="AK47" i="15"/>
  <c r="U7" i="18"/>
  <c r="AJ26" i="15"/>
  <c r="AK26" i="15"/>
  <c r="AJ34" i="15"/>
  <c r="AK34" i="15"/>
  <c r="AJ42" i="15"/>
  <c r="AK42" i="15"/>
  <c r="AJ50" i="15"/>
  <c r="AK50" i="15"/>
  <c r="U6" i="18"/>
  <c r="U14" i="18"/>
  <c r="U22" i="18"/>
  <c r="U30" i="18"/>
  <c r="U38" i="18"/>
  <c r="U10" i="20"/>
  <c r="U18" i="20"/>
  <c r="U26" i="20"/>
  <c r="U27" i="18"/>
  <c r="U35" i="18"/>
  <c r="U7" i="20"/>
  <c r="U15" i="20"/>
  <c r="U23" i="20"/>
  <c r="U8" i="18"/>
  <c r="U16" i="18"/>
  <c r="U24" i="18"/>
  <c r="U32" i="18"/>
  <c r="U12" i="20"/>
  <c r="U20" i="20"/>
  <c r="U28" i="20"/>
  <c r="U5" i="22"/>
  <c r="U5" i="18"/>
  <c r="U13" i="18"/>
  <c r="U21" i="18"/>
  <c r="U29" i="18"/>
  <c r="U37" i="18"/>
  <c r="U9" i="20"/>
  <c r="U17" i="20"/>
  <c r="U25" i="20"/>
  <c r="U11" i="18"/>
  <c r="U19" i="18"/>
  <c r="AJ22" i="15"/>
  <c r="AK22" i="15"/>
  <c r="AJ30" i="15"/>
  <c r="AK30" i="15"/>
  <c r="AJ38" i="15"/>
  <c r="AK38" i="15"/>
  <c r="AJ46" i="15"/>
  <c r="AK46" i="15"/>
  <c r="U10" i="18"/>
  <c r="U18" i="18"/>
  <c r="U26" i="18"/>
  <c r="U34" i="18"/>
  <c r="U6" i="20"/>
  <c r="U14" i="20"/>
  <c r="U22" i="20"/>
  <c r="Q13" i="11"/>
  <c r="B8" i="11"/>
  <c r="N54" i="19"/>
  <c r="P54" i="19"/>
  <c r="U52" i="18"/>
  <c r="U41" i="18"/>
  <c r="U49" i="18"/>
  <c r="U44" i="18"/>
  <c r="U46" i="18"/>
  <c r="U43" i="18"/>
  <c r="U51" i="18"/>
  <c r="U40" i="18"/>
  <c r="U48" i="18"/>
  <c r="U45" i="18"/>
  <c r="U53" i="18"/>
  <c r="U42" i="18"/>
  <c r="U50" i="18"/>
  <c r="U39" i="18"/>
  <c r="U47" i="18"/>
  <c r="AO4" i="1"/>
  <c r="AO103" i="1" s="1"/>
  <c r="T4" i="15"/>
  <c r="AC4" i="15"/>
  <c r="P4" i="15"/>
  <c r="X4" i="15"/>
  <c r="AD4" i="15"/>
  <c r="Y4" i="15"/>
  <c r="U4" i="15"/>
  <c r="Q4" i="15"/>
  <c r="AE4" i="15"/>
  <c r="R4" i="15"/>
  <c r="Z4" i="15"/>
  <c r="V4" i="15"/>
  <c r="W10" i="15"/>
  <c r="S10" i="15"/>
  <c r="S18" i="15"/>
  <c r="W26" i="15"/>
  <c r="S26" i="15"/>
  <c r="S34" i="15"/>
  <c r="S42" i="15"/>
  <c r="S50" i="15"/>
  <c r="S7" i="15"/>
  <c r="S15" i="15"/>
  <c r="W15" i="15"/>
  <c r="S23" i="15"/>
  <c r="W31" i="15"/>
  <c r="S31" i="15"/>
  <c r="W39" i="15"/>
  <c r="S20" i="15"/>
  <c r="AA28" i="15"/>
  <c r="W28" i="15"/>
  <c r="S36" i="15"/>
  <c r="W44" i="15"/>
  <c r="W52" i="15"/>
  <c r="AA17" i="15"/>
  <c r="S17" i="15"/>
  <c r="AA25" i="15"/>
  <c r="S25" i="15"/>
  <c r="AA33" i="15"/>
  <c r="S33" i="15"/>
  <c r="AA41" i="15"/>
  <c r="S41" i="15"/>
  <c r="S49" i="15"/>
  <c r="S6" i="15"/>
  <c r="AA14" i="15"/>
  <c r="S30" i="15"/>
  <c r="S38" i="15"/>
  <c r="S11" i="15"/>
  <c r="W19" i="15"/>
  <c r="W27" i="15"/>
  <c r="S35" i="15"/>
  <c r="AA35" i="15"/>
  <c r="AA43" i="15"/>
  <c r="W51" i="15"/>
  <c r="AA9" i="15"/>
  <c r="AA8" i="15"/>
  <c r="S24" i="15"/>
  <c r="AA32" i="15"/>
  <c r="W40" i="15"/>
  <c r="W48" i="15"/>
  <c r="S48" i="15"/>
  <c r="AA5" i="15"/>
  <c r="AA13" i="15"/>
  <c r="S13" i="15"/>
  <c r="AA21" i="15"/>
  <c r="W29" i="15"/>
  <c r="AA29" i="15"/>
  <c r="S29" i="15"/>
  <c r="AA37" i="15"/>
  <c r="W45" i="15"/>
  <c r="AA45" i="15"/>
  <c r="S45" i="15"/>
  <c r="W53" i="15"/>
  <c r="N3" i="11"/>
  <c r="N13" i="11" s="1"/>
  <c r="AN38" i="1"/>
  <c r="AQ38" i="1" s="1"/>
  <c r="AN30" i="1"/>
  <c r="AQ30" i="1" s="1"/>
  <c r="AN22" i="1"/>
  <c r="AQ22" i="1" s="1"/>
  <c r="AN14" i="1"/>
  <c r="AQ14" i="1" s="1"/>
  <c r="AN37" i="1"/>
  <c r="AP37" i="1" s="1"/>
  <c r="AN29" i="1"/>
  <c r="AQ29" i="1" s="1"/>
  <c r="AN21" i="1"/>
  <c r="AQ21" i="1" s="1"/>
  <c r="AN36" i="1"/>
  <c r="AQ36" i="1" s="1"/>
  <c r="AN28" i="1"/>
  <c r="AP28" i="1" s="1"/>
  <c r="AN20" i="1"/>
  <c r="AP20" i="1" s="1"/>
  <c r="AN35" i="1"/>
  <c r="AQ35" i="1" s="1"/>
  <c r="AN27" i="1"/>
  <c r="AQ27" i="1" s="1"/>
  <c r="AN19" i="1"/>
  <c r="AQ19" i="1" s="1"/>
  <c r="AN42" i="1"/>
  <c r="AQ42" i="1" s="1"/>
  <c r="AN34" i="1"/>
  <c r="AQ34" i="1" s="1"/>
  <c r="AN26" i="1"/>
  <c r="AQ26" i="1" s="1"/>
  <c r="AN18" i="1"/>
  <c r="AQ18" i="1" s="1"/>
  <c r="AN102" i="1"/>
  <c r="AQ102" i="1" s="1"/>
  <c r="AN94" i="1"/>
  <c r="AQ94" i="1" s="1"/>
  <c r="AN86" i="1"/>
  <c r="AQ86" i="1" s="1"/>
  <c r="AN70" i="1"/>
  <c r="AQ70" i="1" s="1"/>
  <c r="AN62" i="1"/>
  <c r="AQ62" i="1" s="1"/>
  <c r="AN54" i="1"/>
  <c r="AQ54" i="1" s="1"/>
  <c r="AN46" i="1"/>
  <c r="AQ46" i="1" s="1"/>
  <c r="AN11" i="1"/>
  <c r="AQ11" i="1" s="1"/>
  <c r="AN101" i="1"/>
  <c r="AP101" i="1" s="1"/>
  <c r="AN93" i="1"/>
  <c r="AQ93" i="1" s="1"/>
  <c r="AN85" i="1"/>
  <c r="AQ85" i="1" s="1"/>
  <c r="AN77" i="1"/>
  <c r="AP77" i="1" s="1"/>
  <c r="AN69" i="1"/>
  <c r="AP69" i="1" s="1"/>
  <c r="AN61" i="1"/>
  <c r="AQ61" i="1" s="1"/>
  <c r="AN53" i="1"/>
  <c r="AQ53" i="1" s="1"/>
  <c r="AN45" i="1"/>
  <c r="AQ45" i="1" s="1"/>
  <c r="AN10" i="1"/>
  <c r="AQ10" i="1" s="1"/>
  <c r="AN100" i="1"/>
  <c r="AQ100" i="1" s="1"/>
  <c r="AN92" i="1"/>
  <c r="AQ92" i="1" s="1"/>
  <c r="AN84" i="1"/>
  <c r="AQ84" i="1" s="1"/>
  <c r="AN76" i="1"/>
  <c r="AQ76" i="1" s="1"/>
  <c r="AN68" i="1"/>
  <c r="AQ68" i="1" s="1"/>
  <c r="AN60" i="1"/>
  <c r="AP60" i="1" s="1"/>
  <c r="AN52" i="1"/>
  <c r="AP52" i="1" s="1"/>
  <c r="AN44" i="1"/>
  <c r="AP44" i="1" s="1"/>
  <c r="AN9" i="1"/>
  <c r="AQ9" i="1" s="1"/>
  <c r="AN99" i="1"/>
  <c r="AQ99" i="1" s="1"/>
  <c r="AN91" i="1"/>
  <c r="AQ91" i="1" s="1"/>
  <c r="AN83" i="1"/>
  <c r="AQ83" i="1" s="1"/>
  <c r="AN75" i="1"/>
  <c r="AQ75" i="1" s="1"/>
  <c r="AN67" i="1"/>
  <c r="AQ67" i="1" s="1"/>
  <c r="AN59" i="1"/>
  <c r="AQ59" i="1" s="1"/>
  <c r="AN51" i="1"/>
  <c r="AQ51" i="1" s="1"/>
  <c r="AN43" i="1"/>
  <c r="AQ43" i="1" s="1"/>
  <c r="AN8" i="1"/>
  <c r="AQ8" i="1" s="1"/>
  <c r="AN98" i="1"/>
  <c r="AQ98" i="1" s="1"/>
  <c r="AN90" i="1"/>
  <c r="AQ90" i="1" s="1"/>
  <c r="AN82" i="1"/>
  <c r="AQ82" i="1" s="1"/>
  <c r="AN74" i="1"/>
  <c r="AQ74" i="1" s="1"/>
  <c r="AN66" i="1"/>
  <c r="AQ66" i="1" s="1"/>
  <c r="AN58" i="1"/>
  <c r="AQ58" i="1" s="1"/>
  <c r="AN50" i="1"/>
  <c r="AQ50" i="1" s="1"/>
  <c r="AN7" i="1"/>
  <c r="AQ7" i="1" s="1"/>
  <c r="AN97" i="1"/>
  <c r="AQ97" i="1" s="1"/>
  <c r="AN89" i="1"/>
  <c r="AP89" i="1" s="1"/>
  <c r="AN81" i="1"/>
  <c r="AP81" i="1" s="1"/>
  <c r="AN73" i="1"/>
  <c r="AP73" i="1" s="1"/>
  <c r="AN65" i="1"/>
  <c r="AP65" i="1" s="1"/>
  <c r="AN57" i="1"/>
  <c r="AQ57" i="1" s="1"/>
  <c r="AN49" i="1"/>
  <c r="AQ49" i="1" s="1"/>
  <c r="AN41" i="1"/>
  <c r="AQ41" i="1" s="1"/>
  <c r="AN33" i="1"/>
  <c r="AQ33" i="1" s="1"/>
  <c r="AN25" i="1"/>
  <c r="AQ25" i="1" s="1"/>
  <c r="AN17" i="1"/>
  <c r="AQ17" i="1" s="1"/>
  <c r="AN40" i="1"/>
  <c r="AP40" i="1" s="1"/>
  <c r="AN32" i="1"/>
  <c r="AP32" i="1" s="1"/>
  <c r="AN24" i="1"/>
  <c r="AQ24" i="1" s="1"/>
  <c r="AN16" i="1"/>
  <c r="AP16" i="1" s="1"/>
  <c r="AN12" i="1"/>
  <c r="AP12" i="1" s="1"/>
  <c r="AN78" i="1"/>
  <c r="AQ78" i="1" s="1"/>
  <c r="AN6" i="1"/>
  <c r="AQ6" i="1" s="1"/>
  <c r="AN96" i="1"/>
  <c r="AP96" i="1" s="1"/>
  <c r="AN88" i="1"/>
  <c r="AP88" i="1" s="1"/>
  <c r="AN80" i="1"/>
  <c r="AQ80" i="1" s="1"/>
  <c r="AN72" i="1"/>
  <c r="AQ72" i="1" s="1"/>
  <c r="AN64" i="1"/>
  <c r="AP64" i="1" s="1"/>
  <c r="AN56" i="1"/>
  <c r="AQ56" i="1" s="1"/>
  <c r="AN48" i="1"/>
  <c r="AP48" i="1" s="1"/>
  <c r="AN13" i="1"/>
  <c r="AQ13" i="1" s="1"/>
  <c r="AN5" i="1"/>
  <c r="AQ5" i="1" s="1"/>
  <c r="AN95" i="1"/>
  <c r="AQ95" i="1" s="1"/>
  <c r="AN87" i="1"/>
  <c r="AQ87" i="1" s="1"/>
  <c r="AN79" i="1"/>
  <c r="AQ79" i="1" s="1"/>
  <c r="AN71" i="1"/>
  <c r="AP71" i="1" s="1"/>
  <c r="AN63" i="1"/>
  <c r="AQ63" i="1" s="1"/>
  <c r="AN55" i="1"/>
  <c r="AQ55" i="1" s="1"/>
  <c r="AN47" i="1"/>
  <c r="AQ47" i="1" s="1"/>
  <c r="AN39" i="1"/>
  <c r="AP39" i="1" s="1"/>
  <c r="AN31" i="1"/>
  <c r="AQ31" i="1" s="1"/>
  <c r="AN23" i="1"/>
  <c r="AQ23" i="1" s="1"/>
  <c r="AN15" i="1"/>
  <c r="AQ15" i="1" s="1"/>
  <c r="AN4" i="1"/>
  <c r="N12" i="20"/>
  <c r="O12" i="20"/>
  <c r="O16" i="20"/>
  <c r="N16" i="20"/>
  <c r="N20" i="20"/>
  <c r="O20" i="20"/>
  <c r="O24" i="20"/>
  <c r="N24" i="20"/>
  <c r="N28" i="20"/>
  <c r="O28" i="20"/>
  <c r="K30" i="20"/>
  <c r="O8" i="20"/>
  <c r="N8" i="20"/>
  <c r="O11" i="20"/>
  <c r="N11" i="20"/>
  <c r="N15" i="20"/>
  <c r="O15" i="20"/>
  <c r="O19" i="20"/>
  <c r="N19" i="20"/>
  <c r="N23" i="20"/>
  <c r="O23" i="20"/>
  <c r="O27" i="20"/>
  <c r="N27" i="20"/>
  <c r="N7" i="20"/>
  <c r="O7" i="20"/>
  <c r="N10" i="20"/>
  <c r="O10" i="20"/>
  <c r="N14" i="20"/>
  <c r="O14" i="20"/>
  <c r="N18" i="20"/>
  <c r="O18" i="20"/>
  <c r="N22" i="20"/>
  <c r="O22" i="20"/>
  <c r="N26" i="20"/>
  <c r="O26" i="20"/>
  <c r="N6" i="20"/>
  <c r="O6" i="20"/>
  <c r="N13" i="20"/>
  <c r="O13" i="20"/>
  <c r="N17" i="20"/>
  <c r="O17" i="20"/>
  <c r="N21" i="20"/>
  <c r="O21" i="20"/>
  <c r="N25" i="20"/>
  <c r="O25" i="20"/>
  <c r="N29" i="20"/>
  <c r="O29" i="20"/>
  <c r="N5" i="20"/>
  <c r="O5" i="20"/>
  <c r="N9" i="20"/>
  <c r="O9" i="20"/>
  <c r="M30" i="20"/>
  <c r="N18" i="18"/>
  <c r="O18" i="18"/>
  <c r="N24" i="18"/>
  <c r="O27" i="18"/>
  <c r="N27" i="18"/>
  <c r="N30" i="18"/>
  <c r="N33" i="18"/>
  <c r="N39" i="18"/>
  <c r="N42" i="18"/>
  <c r="O42" i="18"/>
  <c r="N48" i="18"/>
  <c r="O48" i="18"/>
  <c r="N6" i="18"/>
  <c r="N9" i="18"/>
  <c r="N15" i="18"/>
  <c r="N21" i="18"/>
  <c r="N36" i="18"/>
  <c r="N45" i="18"/>
  <c r="N51" i="18"/>
  <c r="N12" i="18"/>
  <c r="N26" i="18"/>
  <c r="O26" i="18"/>
  <c r="N32" i="18"/>
  <c r="O32" i="18"/>
  <c r="N8" i="18"/>
  <c r="O8" i="18"/>
  <c r="N17" i="18"/>
  <c r="N23" i="18"/>
  <c r="N29" i="18"/>
  <c r="N35" i="18"/>
  <c r="O35" i="18"/>
  <c r="N38" i="18"/>
  <c r="N41" i="18"/>
  <c r="N47" i="18"/>
  <c r="N53" i="18"/>
  <c r="O53" i="18"/>
  <c r="N5" i="18"/>
  <c r="O11" i="18"/>
  <c r="N11" i="18"/>
  <c r="N14" i="18"/>
  <c r="N20" i="18"/>
  <c r="N44" i="18"/>
  <c r="N50" i="18"/>
  <c r="N25" i="18"/>
  <c r="N31" i="18"/>
  <c r="N34" i="18"/>
  <c r="O34" i="18"/>
  <c r="N40" i="18"/>
  <c r="O40" i="18"/>
  <c r="N7" i="18"/>
  <c r="N10" i="18"/>
  <c r="O10" i="18"/>
  <c r="N16" i="18"/>
  <c r="O19" i="18"/>
  <c r="N19" i="18"/>
  <c r="N22" i="18"/>
  <c r="N28" i="18"/>
  <c r="N37" i="18"/>
  <c r="O43" i="18"/>
  <c r="N43" i="18"/>
  <c r="N46" i="18"/>
  <c r="N49" i="18"/>
  <c r="O49" i="18"/>
  <c r="N52" i="18"/>
  <c r="N4" i="18"/>
  <c r="N13" i="18"/>
  <c r="U10" i="19"/>
  <c r="U42" i="19"/>
  <c r="U8" i="19"/>
  <c r="U16" i="19"/>
  <c r="U24" i="19"/>
  <c r="U32" i="19"/>
  <c r="U40" i="19"/>
  <c r="U48" i="19"/>
  <c r="U4" i="19"/>
  <c r="U18" i="19"/>
  <c r="U5" i="19"/>
  <c r="U13" i="19"/>
  <c r="U21" i="19"/>
  <c r="U29" i="19"/>
  <c r="U37" i="19"/>
  <c r="U45" i="19"/>
  <c r="U53" i="19"/>
  <c r="U50" i="19"/>
  <c r="U7" i="19"/>
  <c r="U15" i="19"/>
  <c r="U23" i="19"/>
  <c r="U31" i="19"/>
  <c r="U39" i="19"/>
  <c r="U47" i="19"/>
  <c r="U12" i="19"/>
  <c r="U20" i="19"/>
  <c r="U28" i="19"/>
  <c r="U36" i="19"/>
  <c r="U44" i="19"/>
  <c r="U52" i="19"/>
  <c r="U9" i="19"/>
  <c r="U17" i="19"/>
  <c r="U25" i="19"/>
  <c r="U33" i="19"/>
  <c r="U41" i="19"/>
  <c r="U49" i="19"/>
  <c r="U34" i="19"/>
  <c r="U6" i="19"/>
  <c r="U14" i="19"/>
  <c r="U22" i="19"/>
  <c r="U30" i="19"/>
  <c r="U38" i="19"/>
  <c r="U46" i="19"/>
  <c r="U54" i="19"/>
  <c r="U26" i="19"/>
  <c r="U11" i="19"/>
  <c r="U19" i="19"/>
  <c r="U27" i="19"/>
  <c r="U35" i="19"/>
  <c r="U43" i="19"/>
  <c r="U51" i="19"/>
  <c r="N10" i="19"/>
  <c r="O10" i="19"/>
  <c r="N18" i="19"/>
  <c r="O18" i="19"/>
  <c r="N26" i="19"/>
  <c r="O26" i="19"/>
  <c r="N34" i="19"/>
  <c r="O34" i="19"/>
  <c r="N42" i="19"/>
  <c r="O42" i="19"/>
  <c r="N50" i="19"/>
  <c r="O50" i="19"/>
  <c r="N7" i="19"/>
  <c r="O7" i="19"/>
  <c r="N15" i="19"/>
  <c r="O15" i="19"/>
  <c r="N23" i="19"/>
  <c r="O23" i="19"/>
  <c r="N31" i="19"/>
  <c r="O31" i="19"/>
  <c r="N39" i="19"/>
  <c r="O39" i="19"/>
  <c r="N47" i="19"/>
  <c r="O47" i="19"/>
  <c r="O12" i="19"/>
  <c r="N12" i="19"/>
  <c r="O20" i="19"/>
  <c r="N20" i="19"/>
  <c r="O28" i="19"/>
  <c r="N28" i="19"/>
  <c r="O36" i="19"/>
  <c r="N36" i="19"/>
  <c r="O44" i="19"/>
  <c r="N44" i="19"/>
  <c r="O52" i="19"/>
  <c r="N52" i="19"/>
  <c r="N21" i="19"/>
  <c r="O21" i="19"/>
  <c r="N29" i="19"/>
  <c r="O29" i="19"/>
  <c r="N53" i="19"/>
  <c r="O53" i="19"/>
  <c r="N4" i="19"/>
  <c r="N9" i="19"/>
  <c r="O9" i="19"/>
  <c r="O17" i="19"/>
  <c r="N17" i="19"/>
  <c r="O25" i="19"/>
  <c r="N25" i="19"/>
  <c r="O33" i="19"/>
  <c r="N33" i="19"/>
  <c r="O41" i="19"/>
  <c r="N41" i="19"/>
  <c r="O49" i="19"/>
  <c r="N49" i="19"/>
  <c r="N13" i="19"/>
  <c r="O13" i="19"/>
  <c r="N6" i="19"/>
  <c r="O6" i="19"/>
  <c r="N14" i="19"/>
  <c r="O14" i="19"/>
  <c r="N22" i="19"/>
  <c r="O22" i="19"/>
  <c r="N30" i="19"/>
  <c r="O30" i="19"/>
  <c r="N38" i="19"/>
  <c r="O38" i="19"/>
  <c r="N46" i="19"/>
  <c r="O46" i="19"/>
  <c r="O54" i="19"/>
  <c r="N37" i="19"/>
  <c r="O37" i="19"/>
  <c r="N11" i="19"/>
  <c r="O11" i="19"/>
  <c r="N19" i="19"/>
  <c r="O19" i="19"/>
  <c r="N27" i="19"/>
  <c r="O27" i="19"/>
  <c r="N35" i="19"/>
  <c r="O35" i="19"/>
  <c r="N43" i="19"/>
  <c r="O43" i="19"/>
  <c r="N51" i="19"/>
  <c r="O51" i="19"/>
  <c r="N5" i="19"/>
  <c r="O5" i="19"/>
  <c r="N45" i="19"/>
  <c r="O45" i="19"/>
  <c r="N8" i="19"/>
  <c r="O8" i="19"/>
  <c r="N16" i="19"/>
  <c r="O16" i="19"/>
  <c r="N24" i="19"/>
  <c r="O24" i="19"/>
  <c r="N32" i="19"/>
  <c r="O32" i="19"/>
  <c r="N40" i="19"/>
  <c r="O40" i="19"/>
  <c r="N48" i="19"/>
  <c r="O48" i="19"/>
  <c r="O4" i="22"/>
  <c r="N4" i="22"/>
  <c r="Q4" i="22" s="1"/>
  <c r="O6" i="22"/>
  <c r="P6" i="22"/>
  <c r="N6" i="22"/>
  <c r="Q6" i="22" s="1"/>
  <c r="R6" i="22" s="1"/>
  <c r="P5" i="22"/>
  <c r="O5" i="22"/>
  <c r="P4" i="22"/>
  <c r="N4" i="20"/>
  <c r="O4" i="20"/>
  <c r="O3" i="11"/>
  <c r="R13" i="11"/>
  <c r="M3" i="11"/>
  <c r="E30" i="20"/>
  <c r="C7" i="22"/>
  <c r="V13" i="11" s="1"/>
  <c r="S7" i="22"/>
  <c r="T7" i="22"/>
  <c r="U4" i="22"/>
  <c r="H7" i="22"/>
  <c r="D7" i="22"/>
  <c r="J7" i="22" s="1"/>
  <c r="H30" i="20"/>
  <c r="D30" i="20"/>
  <c r="S30" i="20"/>
  <c r="C30" i="20"/>
  <c r="D55" i="19"/>
  <c r="E55" i="19"/>
  <c r="C55" i="19"/>
  <c r="H55" i="19"/>
  <c r="S55" i="19"/>
  <c r="O52" i="18"/>
  <c r="O14" i="18"/>
  <c r="O31" i="18"/>
  <c r="O39" i="18"/>
  <c r="O46" i="18"/>
  <c r="O22" i="18"/>
  <c r="O23" i="18"/>
  <c r="O5" i="18"/>
  <c r="O7" i="18"/>
  <c r="O21" i="18"/>
  <c r="O37" i="18"/>
  <c r="O45" i="18"/>
  <c r="O15" i="18"/>
  <c r="H54" i="18"/>
  <c r="D54" i="18"/>
  <c r="E54" i="18"/>
  <c r="O9" i="18"/>
  <c r="O17" i="18"/>
  <c r="O41" i="18"/>
  <c r="S54" i="18"/>
  <c r="O44" i="18"/>
  <c r="O50" i="18"/>
  <c r="U4" i="18"/>
  <c r="C54" i="18"/>
  <c r="E103" i="1"/>
  <c r="AJ24" i="15"/>
  <c r="AL24" i="15" s="1"/>
  <c r="AJ32" i="15"/>
  <c r="AL32" i="15" s="1"/>
  <c r="AJ40" i="15"/>
  <c r="AL40" i="15" s="1"/>
  <c r="AJ48" i="15"/>
  <c r="AL48" i="15" s="1"/>
  <c r="AJ28" i="15"/>
  <c r="AL28" i="15" s="1"/>
  <c r="AJ36" i="15"/>
  <c r="AL36" i="15" s="1"/>
  <c r="AJ44" i="15"/>
  <c r="AL44" i="15" s="1"/>
  <c r="J103" i="15"/>
  <c r="AJ21" i="15"/>
  <c r="AL21" i="15" s="1"/>
  <c r="AJ29" i="15"/>
  <c r="AL29" i="15" s="1"/>
  <c r="AJ37" i="15"/>
  <c r="AL37" i="15" s="1"/>
  <c r="AJ45" i="15"/>
  <c r="AL45" i="15" s="1"/>
  <c r="AJ5" i="15"/>
  <c r="AL5" i="15" s="1"/>
  <c r="AJ7" i="15"/>
  <c r="AL7" i="15" s="1"/>
  <c r="AJ9" i="15"/>
  <c r="AL9" i="15" s="1"/>
  <c r="AJ11" i="15"/>
  <c r="AL11" i="15" s="1"/>
  <c r="AJ13" i="15"/>
  <c r="AL13" i="15" s="1"/>
  <c r="AJ15" i="15"/>
  <c r="AL15" i="15" s="1"/>
  <c r="AJ17" i="15"/>
  <c r="AL17" i="15" s="1"/>
  <c r="AJ19" i="15"/>
  <c r="AL19" i="15" s="1"/>
  <c r="E103" i="15"/>
  <c r="F103" i="15"/>
  <c r="AJ4" i="15"/>
  <c r="AJ6" i="15"/>
  <c r="AL6" i="15" s="1"/>
  <c r="AJ8" i="15"/>
  <c r="AL8" i="15" s="1"/>
  <c r="AJ10" i="15"/>
  <c r="AL10" i="15" s="1"/>
  <c r="AJ12" i="15"/>
  <c r="AL12" i="15" s="1"/>
  <c r="AJ14" i="15"/>
  <c r="AL14" i="15" s="1"/>
  <c r="AJ16" i="15"/>
  <c r="AL16" i="15" s="1"/>
  <c r="AJ18" i="15"/>
  <c r="AL18" i="15" s="1"/>
  <c r="AJ20" i="15"/>
  <c r="AL20" i="15" s="1"/>
  <c r="AM103" i="1"/>
  <c r="G5" i="1"/>
  <c r="H5" i="1"/>
  <c r="I5" i="1"/>
  <c r="G6" i="1"/>
  <c r="H6" i="1"/>
  <c r="I6" i="1"/>
  <c r="G7" i="1"/>
  <c r="H7" i="1"/>
  <c r="I7" i="1"/>
  <c r="G8" i="1"/>
  <c r="H8" i="1"/>
  <c r="I8" i="1"/>
  <c r="G9" i="1"/>
  <c r="H9" i="1"/>
  <c r="I9" i="1"/>
  <c r="G10" i="1"/>
  <c r="H10" i="1"/>
  <c r="I10" i="1"/>
  <c r="G11" i="1"/>
  <c r="H11" i="1"/>
  <c r="I11" i="1"/>
  <c r="G12" i="1"/>
  <c r="H12" i="1"/>
  <c r="I12" i="1"/>
  <c r="G13" i="1"/>
  <c r="H13" i="1"/>
  <c r="I13" i="1"/>
  <c r="G14" i="1"/>
  <c r="H14" i="1"/>
  <c r="I14" i="1"/>
  <c r="G15" i="1"/>
  <c r="H15" i="1"/>
  <c r="I15" i="1"/>
  <c r="G16" i="1"/>
  <c r="H16" i="1"/>
  <c r="I16" i="1"/>
  <c r="G17" i="1"/>
  <c r="H17" i="1"/>
  <c r="I17" i="1"/>
  <c r="G18" i="1"/>
  <c r="H18" i="1"/>
  <c r="I18" i="1"/>
  <c r="G19" i="1"/>
  <c r="H19" i="1"/>
  <c r="I19" i="1"/>
  <c r="G20" i="1"/>
  <c r="H20" i="1"/>
  <c r="I20" i="1"/>
  <c r="G21" i="1"/>
  <c r="H21" i="1"/>
  <c r="I21" i="1"/>
  <c r="G22" i="1"/>
  <c r="H22" i="1"/>
  <c r="I22" i="1"/>
  <c r="G23" i="1"/>
  <c r="H23" i="1"/>
  <c r="I23" i="1"/>
  <c r="G24" i="1"/>
  <c r="H24" i="1"/>
  <c r="I24" i="1"/>
  <c r="G25" i="1"/>
  <c r="H25" i="1"/>
  <c r="I25" i="1"/>
  <c r="G26" i="1"/>
  <c r="H26" i="1"/>
  <c r="I26" i="1"/>
  <c r="G27" i="1"/>
  <c r="H27" i="1"/>
  <c r="I27" i="1"/>
  <c r="G28" i="1"/>
  <c r="H28" i="1"/>
  <c r="I28" i="1"/>
  <c r="G29" i="1"/>
  <c r="H29" i="1"/>
  <c r="I29" i="1"/>
  <c r="G30" i="1"/>
  <c r="H30" i="1"/>
  <c r="I30" i="1"/>
  <c r="G31" i="1"/>
  <c r="H31" i="1"/>
  <c r="I31" i="1"/>
  <c r="G32" i="1"/>
  <c r="H32" i="1"/>
  <c r="I32" i="1"/>
  <c r="G33" i="1"/>
  <c r="H33" i="1"/>
  <c r="I33" i="1"/>
  <c r="G34" i="1"/>
  <c r="H34" i="1"/>
  <c r="I34" i="1"/>
  <c r="G35" i="1"/>
  <c r="H35" i="1"/>
  <c r="I35" i="1"/>
  <c r="G36" i="1"/>
  <c r="H36" i="1"/>
  <c r="I36" i="1"/>
  <c r="G37" i="1"/>
  <c r="H37" i="1"/>
  <c r="I37" i="1"/>
  <c r="G38" i="1"/>
  <c r="H38" i="1"/>
  <c r="I38" i="1"/>
  <c r="G39" i="1"/>
  <c r="H39" i="1"/>
  <c r="I39" i="1"/>
  <c r="G40" i="1"/>
  <c r="H40" i="1"/>
  <c r="I40" i="1"/>
  <c r="G41" i="1"/>
  <c r="H41" i="1"/>
  <c r="I41" i="1"/>
  <c r="G98" i="1"/>
  <c r="H98" i="1"/>
  <c r="I98" i="1"/>
  <c r="G99" i="1"/>
  <c r="H99" i="1"/>
  <c r="I99" i="1"/>
  <c r="G100" i="1"/>
  <c r="H100" i="1"/>
  <c r="I100" i="1"/>
  <c r="G101" i="1"/>
  <c r="H101" i="1"/>
  <c r="I101" i="1"/>
  <c r="G102" i="1"/>
  <c r="H102" i="1"/>
  <c r="I102" i="1"/>
  <c r="I4" i="1"/>
  <c r="H4" i="1"/>
  <c r="Q34" i="19" l="1"/>
  <c r="R34" i="19" s="1"/>
  <c r="Q29" i="19"/>
  <c r="R29" i="19" s="1"/>
  <c r="Q15" i="19"/>
  <c r="R15" i="19" s="1"/>
  <c r="AB45" i="15"/>
  <c r="AH45" i="15" s="1"/>
  <c r="Q31" i="19"/>
  <c r="R31" i="19" s="1"/>
  <c r="Q50" i="19"/>
  <c r="Q18" i="19"/>
  <c r="R18" i="19" s="1"/>
  <c r="AP11" i="1"/>
  <c r="AR11" i="1" s="1"/>
  <c r="AQ37" i="1"/>
  <c r="AR37" i="1" s="1"/>
  <c r="AP38" i="1"/>
  <c r="AR38" i="1" s="1"/>
  <c r="AP85" i="1"/>
  <c r="AR85" i="1" s="1"/>
  <c r="AP99" i="1"/>
  <c r="AR99" i="1" s="1"/>
  <c r="AP27" i="1"/>
  <c r="AR27" i="1" s="1"/>
  <c r="AL38" i="15"/>
  <c r="AP4" i="1"/>
  <c r="B3" i="11"/>
  <c r="AP58" i="1"/>
  <c r="AR58" i="1" s="1"/>
  <c r="AP100" i="1"/>
  <c r="AR100" i="1" s="1"/>
  <c r="AQ69" i="1"/>
  <c r="AR69" i="1" s="1"/>
  <c r="AP22" i="1"/>
  <c r="AR22" i="1" s="1"/>
  <c r="AP35" i="1"/>
  <c r="AR35" i="1" s="1"/>
  <c r="AP94" i="1"/>
  <c r="AR94" i="1" s="1"/>
  <c r="AL30" i="15"/>
  <c r="AL22" i="15"/>
  <c r="AK103" i="15"/>
  <c r="AL46" i="15"/>
  <c r="Q48" i="19"/>
  <c r="R48" i="19" s="1"/>
  <c r="Q33" i="19"/>
  <c r="R33" i="19" s="1"/>
  <c r="Q21" i="19"/>
  <c r="Q39" i="19"/>
  <c r="R39" i="19" s="1"/>
  <c r="Q7" i="19"/>
  <c r="Q26" i="19"/>
  <c r="R26" i="19" s="1"/>
  <c r="AQ101" i="1"/>
  <c r="AR101" i="1" s="1"/>
  <c r="AF103" i="15"/>
  <c r="AL26" i="15"/>
  <c r="AL31" i="15"/>
  <c r="AL35" i="15"/>
  <c r="AL41" i="15"/>
  <c r="AL50" i="15"/>
  <c r="AL23" i="15"/>
  <c r="AL27" i="15"/>
  <c r="AL33" i="15"/>
  <c r="Q38" i="19"/>
  <c r="R38" i="19" s="1"/>
  <c r="AP30" i="1"/>
  <c r="AR30" i="1" s="1"/>
  <c r="Q53" i="19"/>
  <c r="Q23" i="19"/>
  <c r="R23" i="19" s="1"/>
  <c r="Q42" i="19"/>
  <c r="Q10" i="19"/>
  <c r="AP10" i="1"/>
  <c r="AR10" i="1" s="1"/>
  <c r="AL42" i="15"/>
  <c r="AL47" i="15"/>
  <c r="AL51" i="15"/>
  <c r="AL25" i="15"/>
  <c r="U7" i="22"/>
  <c r="T10" i="11" s="1"/>
  <c r="Q49" i="19"/>
  <c r="R49" i="19" s="1"/>
  <c r="Q17" i="19"/>
  <c r="R17" i="19" s="1"/>
  <c r="Q47" i="19"/>
  <c r="R47" i="19" s="1"/>
  <c r="AP24" i="1"/>
  <c r="AR24" i="1" s="1"/>
  <c r="AL34" i="15"/>
  <c r="AL39" i="15"/>
  <c r="AL43" i="15"/>
  <c r="AL49" i="15"/>
  <c r="AP78" i="1"/>
  <c r="AR78" i="1" s="1"/>
  <c r="AP19" i="1"/>
  <c r="AR19" i="1" s="1"/>
  <c r="Q24" i="19"/>
  <c r="R24" i="19" s="1"/>
  <c r="Q5" i="19"/>
  <c r="R5" i="19" s="1"/>
  <c r="Q27" i="19"/>
  <c r="R27" i="19" s="1"/>
  <c r="Q46" i="19"/>
  <c r="R46" i="19" s="1"/>
  <c r="Q14" i="19"/>
  <c r="Q40" i="19"/>
  <c r="Q8" i="19"/>
  <c r="Q43" i="19"/>
  <c r="R43" i="19" s="1"/>
  <c r="Q11" i="19"/>
  <c r="Q30" i="19"/>
  <c r="Q13" i="19"/>
  <c r="R13" i="19" s="1"/>
  <c r="Q32" i="19"/>
  <c r="R32" i="19" s="1"/>
  <c r="Q45" i="19"/>
  <c r="R45" i="19" s="1"/>
  <c r="Q35" i="19"/>
  <c r="Q37" i="19"/>
  <c r="R37" i="19" s="1"/>
  <c r="Q22" i="19"/>
  <c r="Q28" i="19"/>
  <c r="Q41" i="19"/>
  <c r="Q9" i="19"/>
  <c r="R9" i="19" s="1"/>
  <c r="Q52" i="19"/>
  <c r="Q20" i="19"/>
  <c r="Q16" i="19"/>
  <c r="Q51" i="19"/>
  <c r="Q19" i="19"/>
  <c r="Q6" i="19"/>
  <c r="R6" i="19" s="1"/>
  <c r="Q44" i="19"/>
  <c r="Q12" i="19"/>
  <c r="Q25" i="19"/>
  <c r="Q36" i="19"/>
  <c r="R36" i="19" s="1"/>
  <c r="Q54" i="19"/>
  <c r="R54" i="19" s="1"/>
  <c r="T54" i="18"/>
  <c r="U54" i="18"/>
  <c r="Q10" i="11" s="1"/>
  <c r="AP83" i="1"/>
  <c r="AR83" i="1" s="1"/>
  <c r="AJ103" i="15"/>
  <c r="AL4" i="15"/>
  <c r="AP55" i="1"/>
  <c r="AR55" i="1" s="1"/>
  <c r="AP84" i="1"/>
  <c r="AR84" i="1" s="1"/>
  <c r="AP62" i="1"/>
  <c r="AR62" i="1" s="1"/>
  <c r="AP25" i="1"/>
  <c r="AR25" i="1" s="1"/>
  <c r="AQ64" i="1"/>
  <c r="AR64" i="1" s="1"/>
  <c r="AB29" i="15"/>
  <c r="AH29" i="15" s="1"/>
  <c r="AB17" i="15"/>
  <c r="AH17" i="15" s="1"/>
  <c r="AP57" i="1"/>
  <c r="AR57" i="1" s="1"/>
  <c r="AP45" i="1"/>
  <c r="AR45" i="1" s="1"/>
  <c r="AP6" i="1"/>
  <c r="AR6" i="1" s="1"/>
  <c r="AP15" i="1"/>
  <c r="AR15" i="1" s="1"/>
  <c r="AP18" i="1"/>
  <c r="AR18" i="1" s="1"/>
  <c r="AQ28" i="1"/>
  <c r="AR28" i="1" s="1"/>
  <c r="AP29" i="1"/>
  <c r="AR29" i="1" s="1"/>
  <c r="AP51" i="1"/>
  <c r="AR51" i="1" s="1"/>
  <c r="AP102" i="1"/>
  <c r="AR102" i="1" s="1"/>
  <c r="AP42" i="1"/>
  <c r="AR42" i="1" s="1"/>
  <c r="AQ44" i="1"/>
  <c r="AR44" i="1" s="1"/>
  <c r="AP72" i="1"/>
  <c r="AR72" i="1" s="1"/>
  <c r="AP79" i="1"/>
  <c r="AR79" i="1" s="1"/>
  <c r="AP59" i="1"/>
  <c r="AR59" i="1" s="1"/>
  <c r="AQ52" i="1"/>
  <c r="AR52" i="1" s="1"/>
  <c r="AP90" i="1"/>
  <c r="AR90" i="1" s="1"/>
  <c r="S53" i="15"/>
  <c r="W12" i="15"/>
  <c r="S37" i="15"/>
  <c r="W37" i="15"/>
  <c r="S21" i="15"/>
  <c r="S5" i="15"/>
  <c r="S51" i="15"/>
  <c r="S46" i="15"/>
  <c r="AA46" i="15"/>
  <c r="W14" i="15"/>
  <c r="AA49" i="15"/>
  <c r="W36" i="15"/>
  <c r="W4" i="15"/>
  <c r="AA47" i="15"/>
  <c r="S39" i="15"/>
  <c r="W18" i="15"/>
  <c r="S40" i="15"/>
  <c r="W32" i="15"/>
  <c r="AA24" i="15"/>
  <c r="S19" i="15"/>
  <c r="W11" i="15"/>
  <c r="W38" i="15"/>
  <c r="AA30" i="15"/>
  <c r="S14" i="15"/>
  <c r="AB14" i="15" s="1"/>
  <c r="AH14" i="15" s="1"/>
  <c r="W41" i="15"/>
  <c r="AB41" i="15" s="1"/>
  <c r="AH41" i="15" s="1"/>
  <c r="S52" i="15"/>
  <c r="AA36" i="15"/>
  <c r="AA12" i="15"/>
  <c r="AA50" i="15"/>
  <c r="AA18" i="15"/>
  <c r="AA53" i="15"/>
  <c r="W21" i="15"/>
  <c r="AA40" i="15"/>
  <c r="W8" i="15"/>
  <c r="AA19" i="15"/>
  <c r="W46" i="15"/>
  <c r="AA22" i="15"/>
  <c r="W17" i="15"/>
  <c r="S44" i="15"/>
  <c r="AA44" i="15"/>
  <c r="AA39" i="15"/>
  <c r="AA15" i="15"/>
  <c r="AB15" i="15" s="1"/>
  <c r="AH15" i="15" s="1"/>
  <c r="W7" i="15"/>
  <c r="W50" i="15"/>
  <c r="W34" i="15"/>
  <c r="AA4" i="15"/>
  <c r="S47" i="15"/>
  <c r="AA31" i="15"/>
  <c r="AB31" i="15" s="1"/>
  <c r="AH31" i="15" s="1"/>
  <c r="AA7" i="15"/>
  <c r="AA10" i="15"/>
  <c r="AB10" i="15" s="1"/>
  <c r="AH10" i="15" s="1"/>
  <c r="W16" i="15"/>
  <c r="S8" i="15"/>
  <c r="S9" i="15"/>
  <c r="AA51" i="15"/>
  <c r="S43" i="15"/>
  <c r="W22" i="15"/>
  <c r="W49" i="15"/>
  <c r="S4" i="15"/>
  <c r="W5" i="15"/>
  <c r="S32" i="15"/>
  <c r="S16" i="15"/>
  <c r="AA16" i="15"/>
  <c r="W43" i="15"/>
  <c r="AA38" i="15"/>
  <c r="AB38" i="15" s="1"/>
  <c r="AH38" i="15" s="1"/>
  <c r="W30" i="15"/>
  <c r="S22" i="15"/>
  <c r="AA6" i="15"/>
  <c r="W33" i="15"/>
  <c r="AB33" i="15" s="1"/>
  <c r="AH33" i="15" s="1"/>
  <c r="S28" i="15"/>
  <c r="AB28" i="15" s="1"/>
  <c r="AH28" i="15" s="1"/>
  <c r="AA20" i="15"/>
  <c r="S12" i="15"/>
  <c r="W47" i="15"/>
  <c r="W13" i="15"/>
  <c r="AB13" i="15" s="1"/>
  <c r="AH13" i="15" s="1"/>
  <c r="AA48" i="15"/>
  <c r="AB48" i="15" s="1"/>
  <c r="AH48" i="15" s="1"/>
  <c r="W24" i="15"/>
  <c r="W9" i="15"/>
  <c r="W35" i="15"/>
  <c r="AB35" i="15" s="1"/>
  <c r="AH35" i="15" s="1"/>
  <c r="S27" i="15"/>
  <c r="AA27" i="15"/>
  <c r="AA11" i="15"/>
  <c r="W6" i="15"/>
  <c r="W25" i="15"/>
  <c r="AB25" i="15" s="1"/>
  <c r="AH25" i="15" s="1"/>
  <c r="AA52" i="15"/>
  <c r="W20" i="15"/>
  <c r="W23" i="15"/>
  <c r="AA23" i="15"/>
  <c r="AA42" i="15"/>
  <c r="W42" i="15"/>
  <c r="AA34" i="15"/>
  <c r="AA26" i="15"/>
  <c r="AB26" i="15" s="1"/>
  <c r="AH26" i="15" s="1"/>
  <c r="AP68" i="1"/>
  <c r="AR68" i="1" s="1"/>
  <c r="AP5" i="1"/>
  <c r="AR5" i="1" s="1"/>
  <c r="AP54" i="1"/>
  <c r="AR54" i="1" s="1"/>
  <c r="AP26" i="1"/>
  <c r="AR26" i="1" s="1"/>
  <c r="AP36" i="1"/>
  <c r="AR36" i="1" s="1"/>
  <c r="AP61" i="1"/>
  <c r="AR61" i="1" s="1"/>
  <c r="AP63" i="1"/>
  <c r="AR63" i="1" s="1"/>
  <c r="AQ16" i="1"/>
  <c r="AR16" i="1" s="1"/>
  <c r="AP49" i="1"/>
  <c r="AR49" i="1" s="1"/>
  <c r="AP75" i="1"/>
  <c r="AR75" i="1" s="1"/>
  <c r="AQ60" i="1"/>
  <c r="AR60" i="1" s="1"/>
  <c r="AP53" i="1"/>
  <c r="AR53" i="1" s="1"/>
  <c r="AQ77" i="1"/>
  <c r="AR77" i="1" s="1"/>
  <c r="AP82" i="1"/>
  <c r="AR82" i="1" s="1"/>
  <c r="AP70" i="1"/>
  <c r="AR70" i="1" s="1"/>
  <c r="AQ88" i="1"/>
  <c r="AR88" i="1" s="1"/>
  <c r="AP87" i="1"/>
  <c r="AR87" i="1" s="1"/>
  <c r="AQ32" i="1"/>
  <c r="AR32" i="1" s="1"/>
  <c r="AQ65" i="1"/>
  <c r="AR65" i="1" s="1"/>
  <c r="AP91" i="1"/>
  <c r="AR91" i="1" s="1"/>
  <c r="AQ20" i="1"/>
  <c r="AR20" i="1" s="1"/>
  <c r="AP76" i="1"/>
  <c r="AR76" i="1" s="1"/>
  <c r="AP93" i="1"/>
  <c r="AR93" i="1" s="1"/>
  <c r="AP98" i="1"/>
  <c r="AR98" i="1" s="1"/>
  <c r="AP86" i="1"/>
  <c r="AR86" i="1" s="1"/>
  <c r="AP95" i="1"/>
  <c r="AR95" i="1" s="1"/>
  <c r="AQ40" i="1"/>
  <c r="AR40" i="1" s="1"/>
  <c r="AP7" i="1"/>
  <c r="AR7" i="1" s="1"/>
  <c r="AP8" i="1"/>
  <c r="AR8" i="1" s="1"/>
  <c r="AP23" i="1"/>
  <c r="AR23" i="1" s="1"/>
  <c r="AP13" i="1"/>
  <c r="AR13" i="1" s="1"/>
  <c r="AP17" i="1"/>
  <c r="AR17" i="1" s="1"/>
  <c r="AP50" i="1"/>
  <c r="AR50" i="1" s="1"/>
  <c r="AP34" i="1"/>
  <c r="AR34" i="1" s="1"/>
  <c r="AP9" i="1"/>
  <c r="AR9" i="1" s="1"/>
  <c r="AP92" i="1"/>
  <c r="AR92" i="1" s="1"/>
  <c r="AP21" i="1"/>
  <c r="AR21" i="1" s="1"/>
  <c r="AP43" i="1"/>
  <c r="AR43" i="1" s="1"/>
  <c r="AP46" i="1"/>
  <c r="AR46" i="1" s="1"/>
  <c r="AP31" i="1"/>
  <c r="AR31" i="1" s="1"/>
  <c r="AQ48" i="1"/>
  <c r="AR48" i="1" s="1"/>
  <c r="AP47" i="1"/>
  <c r="AR47" i="1" s="1"/>
  <c r="AP56" i="1"/>
  <c r="AR56" i="1" s="1"/>
  <c r="AP33" i="1"/>
  <c r="AR33" i="1" s="1"/>
  <c r="AP66" i="1"/>
  <c r="AR66" i="1" s="1"/>
  <c r="AQ96" i="1"/>
  <c r="AR96" i="1" s="1"/>
  <c r="AP14" i="1"/>
  <c r="AR14" i="1" s="1"/>
  <c r="AQ12" i="1"/>
  <c r="AR12" i="1" s="1"/>
  <c r="AP41" i="1"/>
  <c r="AR41" i="1" s="1"/>
  <c r="AP74" i="1"/>
  <c r="AR74" i="1" s="1"/>
  <c r="AP67" i="1"/>
  <c r="AR67" i="1" s="1"/>
  <c r="AQ89" i="1"/>
  <c r="AR89" i="1" s="1"/>
  <c r="AP97" i="1"/>
  <c r="AQ73" i="1"/>
  <c r="AR73" i="1" s="1"/>
  <c r="AQ4" i="1"/>
  <c r="AQ39" i="1"/>
  <c r="AR39" i="1" s="1"/>
  <c r="AQ71" i="1"/>
  <c r="AR71" i="1" s="1"/>
  <c r="AQ81" i="1"/>
  <c r="AR81" i="1" s="1"/>
  <c r="AP80" i="1"/>
  <c r="AR80" i="1" s="1"/>
  <c r="AN103" i="1"/>
  <c r="Q13" i="20"/>
  <c r="R13" i="20" s="1"/>
  <c r="Q15" i="20"/>
  <c r="R15" i="20" s="1"/>
  <c r="Q20" i="20"/>
  <c r="R20" i="20" s="1"/>
  <c r="Q23" i="20"/>
  <c r="R23" i="20" s="1"/>
  <c r="Q19" i="20"/>
  <c r="R19" i="20" s="1"/>
  <c r="R40" i="19"/>
  <c r="Q12" i="20"/>
  <c r="R12" i="20" s="1"/>
  <c r="Q18" i="20"/>
  <c r="R18" i="20" s="1"/>
  <c r="Q10" i="20"/>
  <c r="R10" i="20" s="1"/>
  <c r="Q24" i="20"/>
  <c r="R24" i="20" s="1"/>
  <c r="Q16" i="20"/>
  <c r="R16" i="20" s="1"/>
  <c r="Q5" i="20"/>
  <c r="R5" i="20" s="1"/>
  <c r="Q25" i="20"/>
  <c r="R25" i="20" s="1"/>
  <c r="Q7" i="20"/>
  <c r="R7" i="20" s="1"/>
  <c r="R50" i="19"/>
  <c r="R52" i="19"/>
  <c r="Q17" i="20"/>
  <c r="R17" i="20" s="1"/>
  <c r="Q22" i="20"/>
  <c r="R22" i="20" s="1"/>
  <c r="Q27" i="20"/>
  <c r="R27" i="20" s="1"/>
  <c r="Q9" i="20"/>
  <c r="R9" i="20" s="1"/>
  <c r="Q29" i="20"/>
  <c r="R29" i="20" s="1"/>
  <c r="Q26" i="20"/>
  <c r="R26" i="20" s="1"/>
  <c r="Q6" i="20"/>
  <c r="R6" i="20" s="1"/>
  <c r="Q14" i="20"/>
  <c r="R14" i="20" s="1"/>
  <c r="Q11" i="20"/>
  <c r="R11" i="20" s="1"/>
  <c r="T55" i="19"/>
  <c r="Q8" i="20"/>
  <c r="R8" i="20" s="1"/>
  <c r="Q28" i="20"/>
  <c r="R28" i="20" s="1"/>
  <c r="Q21" i="20"/>
  <c r="R21" i="20" s="1"/>
  <c r="U55" i="19"/>
  <c r="R10" i="11" s="1"/>
  <c r="K55" i="19"/>
  <c r="O4" i="19"/>
  <c r="Q4" i="19" s="1"/>
  <c r="K7" i="22"/>
  <c r="O13" i="11"/>
  <c r="Q52" i="18"/>
  <c r="R52" i="18" s="1"/>
  <c r="Q37" i="18"/>
  <c r="R37" i="18" s="1"/>
  <c r="O36" i="18"/>
  <c r="Q36" i="18" s="1"/>
  <c r="R36" i="18" s="1"/>
  <c r="Q46" i="18"/>
  <c r="R46" i="18" s="1"/>
  <c r="O28" i="18"/>
  <c r="Q28" i="18" s="1"/>
  <c r="R28" i="18" s="1"/>
  <c r="O29" i="18"/>
  <c r="Q29" i="18" s="1"/>
  <c r="R29" i="18" s="1"/>
  <c r="O20" i="18"/>
  <c r="Q20" i="18" s="1"/>
  <c r="R20" i="18" s="1"/>
  <c r="Q14" i="18"/>
  <c r="R14" i="18" s="1"/>
  <c r="O16" i="18"/>
  <c r="Q16" i="18" s="1"/>
  <c r="R16" i="18" s="1"/>
  <c r="O12" i="18"/>
  <c r="Q12" i="18" s="1"/>
  <c r="R12" i="18" s="1"/>
  <c r="O13" i="18"/>
  <c r="Q13" i="18" s="1"/>
  <c r="R13" i="18" s="1"/>
  <c r="O33" i="18"/>
  <c r="Q33" i="18" s="1"/>
  <c r="R33" i="18" s="1"/>
  <c r="O30" i="18"/>
  <c r="Q30" i="18" s="1"/>
  <c r="R30" i="18" s="1"/>
  <c r="O47" i="18"/>
  <c r="Q47" i="18" s="1"/>
  <c r="R47" i="18" s="1"/>
  <c r="O6" i="18"/>
  <c r="Q6" i="18" s="1"/>
  <c r="R6" i="18" s="1"/>
  <c r="O25" i="18"/>
  <c r="Q25" i="18" s="1"/>
  <c r="R25" i="18" s="1"/>
  <c r="Q22" i="18"/>
  <c r="R22" i="18" s="1"/>
  <c r="Q7" i="18"/>
  <c r="R7" i="18" s="1"/>
  <c r="O51" i="18"/>
  <c r="Q51" i="18" s="1"/>
  <c r="R51" i="18" s="1"/>
  <c r="O24" i="18"/>
  <c r="Q24" i="18" s="1"/>
  <c r="R24" i="18" s="1"/>
  <c r="O38" i="18"/>
  <c r="Q38" i="18" s="1"/>
  <c r="R38" i="18" s="1"/>
  <c r="M13" i="11"/>
  <c r="P7" i="22"/>
  <c r="N7" i="22"/>
  <c r="O7" i="22"/>
  <c r="P30" i="20"/>
  <c r="T30" i="20"/>
  <c r="U4" i="20"/>
  <c r="U30" i="20" s="1"/>
  <c r="S10" i="11" s="1"/>
  <c r="N30" i="20"/>
  <c r="Q4" i="20"/>
  <c r="O30" i="20"/>
  <c r="P55" i="19"/>
  <c r="I55" i="19"/>
  <c r="Q40" i="18"/>
  <c r="R40" i="18" s="1"/>
  <c r="Q39" i="18"/>
  <c r="R39" i="18" s="1"/>
  <c r="Q49" i="18"/>
  <c r="R49" i="18" s="1"/>
  <c r="Q34" i="18"/>
  <c r="R34" i="18" s="1"/>
  <c r="Q42" i="18"/>
  <c r="R42" i="18" s="1"/>
  <c r="Q10" i="18"/>
  <c r="R10" i="18" s="1"/>
  <c r="Q15" i="18"/>
  <c r="R15" i="18" s="1"/>
  <c r="Q8" i="18"/>
  <c r="R8" i="18" s="1"/>
  <c r="Q50" i="18"/>
  <c r="R50" i="18" s="1"/>
  <c r="Q21" i="18"/>
  <c r="R21" i="18" s="1"/>
  <c r="Q5" i="18"/>
  <c r="R5" i="18" s="1"/>
  <c r="Q19" i="18"/>
  <c r="R19" i="18" s="1"/>
  <c r="Q17" i="18"/>
  <c r="R17" i="18" s="1"/>
  <c r="Q23" i="18"/>
  <c r="R23" i="18" s="1"/>
  <c r="Q43" i="18"/>
  <c r="R43" i="18" s="1"/>
  <c r="Q11" i="18"/>
  <c r="R11" i="18" s="1"/>
  <c r="Q41" i="18"/>
  <c r="R41" i="18" s="1"/>
  <c r="Q9" i="18"/>
  <c r="R9" i="18" s="1"/>
  <c r="Q44" i="18"/>
  <c r="R44" i="18" s="1"/>
  <c r="Q45" i="18"/>
  <c r="R45" i="18" s="1"/>
  <c r="Q35" i="18"/>
  <c r="R35" i="18" s="1"/>
  <c r="Q26" i="18"/>
  <c r="R26" i="18" s="1"/>
  <c r="Q53" i="18"/>
  <c r="R53" i="18" s="1"/>
  <c r="Q27" i="18"/>
  <c r="R27" i="18" s="1"/>
  <c r="Q32" i="18"/>
  <c r="R32" i="18" s="1"/>
  <c r="Q31" i="18"/>
  <c r="R31" i="18" s="1"/>
  <c r="Q18" i="18"/>
  <c r="R18" i="18" s="1"/>
  <c r="Q48" i="18"/>
  <c r="R48" i="18" s="1"/>
  <c r="G103" i="1"/>
  <c r="I103" i="1"/>
  <c r="H103" i="1"/>
  <c r="AB44" i="15" l="1"/>
  <c r="AH44" i="15" s="1"/>
  <c r="AB50" i="15"/>
  <c r="AH50" i="15" s="1"/>
  <c r="AB16" i="15"/>
  <c r="AH16" i="15" s="1"/>
  <c r="AB32" i="15"/>
  <c r="AH32" i="15" s="1"/>
  <c r="AB8" i="15"/>
  <c r="AH8" i="15" s="1"/>
  <c r="AB36" i="15"/>
  <c r="AH36" i="15" s="1"/>
  <c r="AB9" i="15"/>
  <c r="AH9" i="15" s="1"/>
  <c r="AB20" i="15"/>
  <c r="AH20" i="15" s="1"/>
  <c r="AB6" i="15"/>
  <c r="AH6" i="15" s="1"/>
  <c r="AB11" i="15"/>
  <c r="AH11" i="15" s="1"/>
  <c r="AB43" i="15"/>
  <c r="AH43" i="15" s="1"/>
  <c r="AB30" i="15"/>
  <c r="AH30" i="15" s="1"/>
  <c r="AB47" i="15"/>
  <c r="AH47" i="15" s="1"/>
  <c r="AB21" i="15"/>
  <c r="AH21" i="15" s="1"/>
  <c r="AB24" i="15"/>
  <c r="AH24" i="15" s="1"/>
  <c r="AB49" i="15"/>
  <c r="AH49" i="15" s="1"/>
  <c r="AB37" i="15"/>
  <c r="AH37" i="15" s="1"/>
  <c r="AB34" i="15"/>
  <c r="AH34" i="15" s="1"/>
  <c r="AB7" i="15"/>
  <c r="AH7" i="15" s="1"/>
  <c r="AB42" i="15"/>
  <c r="AH42" i="15" s="1"/>
  <c r="AB23" i="15"/>
  <c r="AH23" i="15" s="1"/>
  <c r="AB18" i="15"/>
  <c r="AH18" i="15" s="1"/>
  <c r="AB5" i="15"/>
  <c r="AH5" i="15" s="1"/>
  <c r="AR4" i="1"/>
  <c r="B13" i="11"/>
  <c r="AL103" i="15"/>
  <c r="N7" i="11" s="1"/>
  <c r="AG4" i="15"/>
  <c r="AG103" i="15" s="1"/>
  <c r="AB22" i="15"/>
  <c r="AH22" i="15" s="1"/>
  <c r="AB40" i="15"/>
  <c r="AH40" i="15" s="1"/>
  <c r="AB27" i="15"/>
  <c r="AH27" i="15" s="1"/>
  <c r="B10" i="11"/>
  <c r="AB46" i="15"/>
  <c r="AH46" i="15" s="1"/>
  <c r="AB12" i="15"/>
  <c r="AH12" i="15" s="1"/>
  <c r="AB39" i="15"/>
  <c r="AH39" i="15" s="1"/>
  <c r="AB51" i="15"/>
  <c r="AH51" i="15" s="1"/>
  <c r="AB53" i="15"/>
  <c r="AH53" i="15" s="1"/>
  <c r="AB19" i="15"/>
  <c r="AH19" i="15" s="1"/>
  <c r="AB52" i="15"/>
  <c r="AH52" i="15" s="1"/>
  <c r="AB4" i="15"/>
  <c r="AP103" i="1"/>
  <c r="AQ103" i="1"/>
  <c r="AR97" i="1"/>
  <c r="D13" i="11"/>
  <c r="O55" i="19"/>
  <c r="R14" i="19"/>
  <c r="R42" i="19"/>
  <c r="R19" i="19"/>
  <c r="R51" i="19"/>
  <c r="R28" i="19"/>
  <c r="R22" i="19"/>
  <c r="R41" i="19"/>
  <c r="R35" i="19"/>
  <c r="R12" i="19"/>
  <c r="R44" i="19"/>
  <c r="R21" i="19"/>
  <c r="R53" i="19"/>
  <c r="R30" i="19"/>
  <c r="R7" i="19"/>
  <c r="R25" i="19"/>
  <c r="R8" i="19"/>
  <c r="R11" i="19"/>
  <c r="R20" i="19"/>
  <c r="R10" i="19"/>
  <c r="R16" i="19"/>
  <c r="Q7" i="22"/>
  <c r="R4" i="22"/>
  <c r="R7" i="22" s="1"/>
  <c r="T9" i="11" s="1"/>
  <c r="Q30" i="20"/>
  <c r="R4" i="20"/>
  <c r="R30" i="20" s="1"/>
  <c r="S9" i="11" s="1"/>
  <c r="N55" i="19"/>
  <c r="R4" i="19"/>
  <c r="P54" i="18"/>
  <c r="D14" i="11" l="1"/>
  <c r="AH4" i="15"/>
  <c r="M7" i="11"/>
  <c r="AR103" i="1"/>
  <c r="C13" i="11"/>
  <c r="Q55" i="19"/>
  <c r="R55" i="19"/>
  <c r="R9" i="11" s="1"/>
  <c r="C14" i="11" l="1"/>
  <c r="B7" i="11"/>
  <c r="L5" i="1"/>
  <c r="L6" i="1"/>
  <c r="L7" i="1"/>
  <c r="L8" i="1"/>
  <c r="L9" i="1"/>
  <c r="L10" i="1"/>
  <c r="L11"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W100" i="1" l="1"/>
  <c r="AG100" i="1"/>
  <c r="X100" i="1"/>
  <c r="Z100" i="1"/>
  <c r="R100" i="1"/>
  <c r="AA100" i="1"/>
  <c r="S100" i="1"/>
  <c r="AB100" i="1"/>
  <c r="T100" i="1"/>
  <c r="AE100" i="1"/>
  <c r="V100" i="1"/>
  <c r="AF100" i="1"/>
  <c r="X68" i="1"/>
  <c r="S68" i="1"/>
  <c r="AB68" i="1"/>
  <c r="W68" i="1"/>
  <c r="Z68" i="1"/>
  <c r="AA68" i="1"/>
  <c r="AE68" i="1"/>
  <c r="AF68" i="1"/>
  <c r="R68" i="1"/>
  <c r="AG68" i="1"/>
  <c r="T68" i="1"/>
  <c r="V68" i="1"/>
  <c r="X52" i="1"/>
  <c r="S52" i="1"/>
  <c r="AB52" i="1"/>
  <c r="AA52" i="1"/>
  <c r="AE52" i="1"/>
  <c r="AF52" i="1"/>
  <c r="R52" i="1"/>
  <c r="AG52" i="1"/>
  <c r="T52" i="1"/>
  <c r="V52" i="1"/>
  <c r="W52" i="1"/>
  <c r="Z52" i="1"/>
  <c r="R89" i="1"/>
  <c r="Z89" i="1"/>
  <c r="V89" i="1"/>
  <c r="AE89" i="1"/>
  <c r="AH89" i="1" s="1"/>
  <c r="AI89" i="1" s="1"/>
  <c r="AA89" i="1"/>
  <c r="AB89" i="1"/>
  <c r="S89" i="1"/>
  <c r="T89" i="1"/>
  <c r="AF89" i="1"/>
  <c r="AG89" i="1"/>
  <c r="W89" i="1"/>
  <c r="X89" i="1"/>
  <c r="W73" i="1"/>
  <c r="AG73" i="1"/>
  <c r="X73" i="1"/>
  <c r="R73" i="1"/>
  <c r="AA73" i="1"/>
  <c r="V73" i="1"/>
  <c r="Z73" i="1"/>
  <c r="AB73" i="1"/>
  <c r="AE73" i="1"/>
  <c r="AH73" i="1" s="1"/>
  <c r="AI73" i="1" s="1"/>
  <c r="AF73" i="1"/>
  <c r="S73" i="1"/>
  <c r="T73" i="1"/>
  <c r="W57" i="1"/>
  <c r="AG57" i="1"/>
  <c r="X57" i="1"/>
  <c r="R57" i="1"/>
  <c r="AA57" i="1"/>
  <c r="Z57" i="1"/>
  <c r="AB57" i="1"/>
  <c r="AE57" i="1"/>
  <c r="AF57" i="1"/>
  <c r="S57" i="1"/>
  <c r="T57" i="1"/>
  <c r="V57" i="1"/>
  <c r="W41" i="1"/>
  <c r="AG41" i="1"/>
  <c r="X41" i="1"/>
  <c r="Z41" i="1"/>
  <c r="R41" i="1"/>
  <c r="AB41" i="1"/>
  <c r="S41" i="1"/>
  <c r="V41" i="1"/>
  <c r="AA41" i="1"/>
  <c r="AE41" i="1"/>
  <c r="AF41" i="1"/>
  <c r="T41" i="1"/>
  <c r="R33" i="1"/>
  <c r="AB33" i="1"/>
  <c r="S33" i="1"/>
  <c r="T33" i="1"/>
  <c r="AE33" i="1"/>
  <c r="W33" i="1"/>
  <c r="AG33" i="1"/>
  <c r="X33" i="1"/>
  <c r="V33" i="1"/>
  <c r="Z33" i="1"/>
  <c r="AA33" i="1"/>
  <c r="AF33" i="1"/>
  <c r="V17" i="1"/>
  <c r="AG17" i="1"/>
  <c r="W17" i="1"/>
  <c r="X17" i="1"/>
  <c r="Z17" i="1"/>
  <c r="AA17" i="1"/>
  <c r="R17" i="1"/>
  <c r="AB17" i="1"/>
  <c r="S17" i="1"/>
  <c r="AE17" i="1"/>
  <c r="T17" i="1"/>
  <c r="AF17" i="1"/>
  <c r="Z9" i="1"/>
  <c r="R9" i="1"/>
  <c r="AA9" i="1"/>
  <c r="S9" i="1"/>
  <c r="AB9" i="1"/>
  <c r="T9" i="1"/>
  <c r="AE9" i="1"/>
  <c r="V9" i="1"/>
  <c r="AF9" i="1"/>
  <c r="W9" i="1"/>
  <c r="AG9" i="1"/>
  <c r="X9" i="1"/>
  <c r="V96" i="1"/>
  <c r="AE96" i="1"/>
  <c r="W96" i="1"/>
  <c r="AF96" i="1"/>
  <c r="X96" i="1"/>
  <c r="AG96" i="1"/>
  <c r="R96" i="1"/>
  <c r="Z96" i="1"/>
  <c r="S96" i="1"/>
  <c r="AA96" i="1"/>
  <c r="T96" i="1"/>
  <c r="AB96" i="1"/>
  <c r="R88" i="1"/>
  <c r="Z88" i="1"/>
  <c r="AE88" i="1"/>
  <c r="AH88" i="1" s="1"/>
  <c r="AI88" i="1" s="1"/>
  <c r="S88" i="1"/>
  <c r="AF88" i="1"/>
  <c r="T88" i="1"/>
  <c r="AG88" i="1"/>
  <c r="V88" i="1"/>
  <c r="W88" i="1"/>
  <c r="X88" i="1"/>
  <c r="AA88" i="1"/>
  <c r="AB88" i="1"/>
  <c r="S72" i="1"/>
  <c r="AB72" i="1"/>
  <c r="T72" i="1"/>
  <c r="AE72" i="1"/>
  <c r="X72" i="1"/>
  <c r="W72" i="1"/>
  <c r="Z72" i="1"/>
  <c r="AA72" i="1"/>
  <c r="AF72" i="1"/>
  <c r="AG72" i="1"/>
  <c r="R72" i="1"/>
  <c r="V72" i="1"/>
  <c r="W48" i="1"/>
  <c r="AG48" i="1"/>
  <c r="X48" i="1"/>
  <c r="R48" i="1"/>
  <c r="AA48" i="1"/>
  <c r="S48" i="1"/>
  <c r="AB48" i="1"/>
  <c r="Z48" i="1"/>
  <c r="AE48" i="1"/>
  <c r="T48" i="1"/>
  <c r="V48" i="1"/>
  <c r="AF48" i="1"/>
  <c r="W32" i="1"/>
  <c r="X32" i="1"/>
  <c r="Z32" i="1"/>
  <c r="R32" i="1"/>
  <c r="AB32" i="1"/>
  <c r="S32" i="1"/>
  <c r="AE32" i="1"/>
  <c r="AF32" i="1"/>
  <c r="AG32" i="1"/>
  <c r="T32" i="1"/>
  <c r="V32" i="1"/>
  <c r="AA32" i="1"/>
  <c r="AA16" i="1"/>
  <c r="R16" i="1"/>
  <c r="AB16" i="1"/>
  <c r="S16" i="1"/>
  <c r="AE16" i="1"/>
  <c r="T16" i="1"/>
  <c r="AF16" i="1"/>
  <c r="V16" i="1"/>
  <c r="AG16" i="1"/>
  <c r="W16" i="1"/>
  <c r="X16" i="1"/>
  <c r="Z16" i="1"/>
  <c r="X87" i="1"/>
  <c r="AG87" i="1"/>
  <c r="T87" i="1"/>
  <c r="AB87" i="1"/>
  <c r="S87" i="1"/>
  <c r="AF87" i="1"/>
  <c r="V87" i="1"/>
  <c r="W87" i="1"/>
  <c r="Z87" i="1"/>
  <c r="AA87" i="1"/>
  <c r="R87" i="1"/>
  <c r="AE87" i="1"/>
  <c r="Z71" i="1"/>
  <c r="T71" i="1"/>
  <c r="AE71" i="1"/>
  <c r="W71" i="1"/>
  <c r="X71" i="1"/>
  <c r="AA71" i="1"/>
  <c r="AB71" i="1"/>
  <c r="AF71" i="1"/>
  <c r="R71" i="1"/>
  <c r="AG71" i="1"/>
  <c r="S71" i="1"/>
  <c r="V71" i="1"/>
  <c r="Z55" i="1"/>
  <c r="T55" i="1"/>
  <c r="AE55" i="1"/>
  <c r="AA55" i="1"/>
  <c r="AB55" i="1"/>
  <c r="AF55" i="1"/>
  <c r="R55" i="1"/>
  <c r="AG55" i="1"/>
  <c r="S55" i="1"/>
  <c r="V55" i="1"/>
  <c r="W55" i="1"/>
  <c r="X55" i="1"/>
  <c r="X39" i="1"/>
  <c r="Z39" i="1"/>
  <c r="S39" i="1"/>
  <c r="AB39" i="1"/>
  <c r="T39" i="1"/>
  <c r="AE39" i="1"/>
  <c r="AA39" i="1"/>
  <c r="AF39" i="1"/>
  <c r="AG39" i="1"/>
  <c r="R39" i="1"/>
  <c r="V39" i="1"/>
  <c r="W39" i="1"/>
  <c r="S31" i="1"/>
  <c r="AB31" i="1"/>
  <c r="T31" i="1"/>
  <c r="AE31" i="1"/>
  <c r="V31" i="1"/>
  <c r="AF31" i="1"/>
  <c r="X31" i="1"/>
  <c r="R31" i="1"/>
  <c r="W31" i="1"/>
  <c r="Z31" i="1"/>
  <c r="AA31" i="1"/>
  <c r="AG31" i="1"/>
  <c r="S7" i="1"/>
  <c r="AB7" i="1"/>
  <c r="T7" i="1"/>
  <c r="AE7" i="1"/>
  <c r="AH7" i="1" s="1"/>
  <c r="AI7" i="1" s="1"/>
  <c r="V7" i="1"/>
  <c r="AF7" i="1"/>
  <c r="W7" i="1"/>
  <c r="AG7" i="1"/>
  <c r="X7" i="1"/>
  <c r="Z7" i="1"/>
  <c r="R7" i="1"/>
  <c r="AA7" i="1"/>
  <c r="T102" i="1"/>
  <c r="AE102" i="1"/>
  <c r="V102" i="1"/>
  <c r="AF102" i="1"/>
  <c r="W102" i="1"/>
  <c r="AG102" i="1"/>
  <c r="X102" i="1"/>
  <c r="Z102" i="1"/>
  <c r="S102" i="1"/>
  <c r="R102" i="1"/>
  <c r="AA102" i="1"/>
  <c r="AB102" i="1"/>
  <c r="R94" i="1"/>
  <c r="AA94" i="1"/>
  <c r="S94" i="1"/>
  <c r="AB94" i="1"/>
  <c r="T94" i="1"/>
  <c r="AE94" i="1"/>
  <c r="V94" i="1"/>
  <c r="AF94" i="1"/>
  <c r="W94" i="1"/>
  <c r="AG94" i="1"/>
  <c r="X94" i="1"/>
  <c r="Z94" i="1"/>
  <c r="V86" i="1"/>
  <c r="AF86" i="1"/>
  <c r="W86" i="1"/>
  <c r="AG86" i="1"/>
  <c r="Z86" i="1"/>
  <c r="S86" i="1"/>
  <c r="T86" i="1"/>
  <c r="X86" i="1"/>
  <c r="AA86" i="1"/>
  <c r="AB86" i="1"/>
  <c r="AE86" i="1"/>
  <c r="R86" i="1"/>
  <c r="V78" i="1"/>
  <c r="AF78" i="1"/>
  <c r="W78" i="1"/>
  <c r="AG78" i="1"/>
  <c r="Z78" i="1"/>
  <c r="T78" i="1"/>
  <c r="X78" i="1"/>
  <c r="AA78" i="1"/>
  <c r="AB78" i="1"/>
  <c r="AE78" i="1"/>
  <c r="R78" i="1"/>
  <c r="S78" i="1"/>
  <c r="V70" i="1"/>
  <c r="AF70" i="1"/>
  <c r="W70" i="1"/>
  <c r="AG70" i="1"/>
  <c r="Z70" i="1"/>
  <c r="X70" i="1"/>
  <c r="AA70" i="1"/>
  <c r="AB70" i="1"/>
  <c r="AE70" i="1"/>
  <c r="R70" i="1"/>
  <c r="S70" i="1"/>
  <c r="T70" i="1"/>
  <c r="V62" i="1"/>
  <c r="AF62" i="1"/>
  <c r="W62" i="1"/>
  <c r="AG62" i="1"/>
  <c r="Z62" i="1"/>
  <c r="AA62" i="1"/>
  <c r="AB62" i="1"/>
  <c r="AE62" i="1"/>
  <c r="R62" i="1"/>
  <c r="S62" i="1"/>
  <c r="T62" i="1"/>
  <c r="X62" i="1"/>
  <c r="V54" i="1"/>
  <c r="AF54" i="1"/>
  <c r="W54" i="1"/>
  <c r="AG54" i="1"/>
  <c r="Z54" i="1"/>
  <c r="AA54" i="1"/>
  <c r="AB54" i="1"/>
  <c r="AE54" i="1"/>
  <c r="R54" i="1"/>
  <c r="S54" i="1"/>
  <c r="T54" i="1"/>
  <c r="X54" i="1"/>
  <c r="X46" i="1"/>
  <c r="Z46" i="1"/>
  <c r="AA46" i="1"/>
  <c r="S46" i="1"/>
  <c r="AE46" i="1"/>
  <c r="T46" i="1"/>
  <c r="AF46" i="1"/>
  <c r="AG46" i="1"/>
  <c r="R46" i="1"/>
  <c r="V46" i="1"/>
  <c r="W46" i="1"/>
  <c r="AB46" i="1"/>
  <c r="S38" i="1"/>
  <c r="AE38" i="1"/>
  <c r="T38" i="1"/>
  <c r="AF38" i="1"/>
  <c r="V38" i="1"/>
  <c r="AG38" i="1"/>
  <c r="X38" i="1"/>
  <c r="Z38" i="1"/>
  <c r="R38" i="1"/>
  <c r="W38" i="1"/>
  <c r="AA38" i="1"/>
  <c r="AB38" i="1"/>
  <c r="X30" i="1"/>
  <c r="Z30" i="1"/>
  <c r="AA30" i="1"/>
  <c r="S30" i="1"/>
  <c r="AE30" i="1"/>
  <c r="T30" i="1"/>
  <c r="AF30" i="1"/>
  <c r="R30" i="1"/>
  <c r="V30" i="1"/>
  <c r="W30" i="1"/>
  <c r="AB30" i="1"/>
  <c r="AG30" i="1"/>
  <c r="Z22" i="1"/>
  <c r="AA22" i="1"/>
  <c r="R22" i="1"/>
  <c r="AB22" i="1"/>
  <c r="S22" i="1"/>
  <c r="AE22" i="1"/>
  <c r="T22" i="1"/>
  <c r="AF22" i="1"/>
  <c r="V22" i="1"/>
  <c r="AG22" i="1"/>
  <c r="W22" i="1"/>
  <c r="X22" i="1"/>
  <c r="AA14" i="1"/>
  <c r="R14" i="1"/>
  <c r="AB14" i="1"/>
  <c r="S14" i="1"/>
  <c r="AE14" i="1"/>
  <c r="T14" i="1"/>
  <c r="AF14" i="1"/>
  <c r="V14" i="1"/>
  <c r="AG14" i="1"/>
  <c r="W14" i="1"/>
  <c r="X14" i="1"/>
  <c r="Z14" i="1"/>
  <c r="Z6" i="1"/>
  <c r="R6" i="1"/>
  <c r="AA6" i="1"/>
  <c r="S6" i="1"/>
  <c r="AB6" i="1"/>
  <c r="T6" i="1"/>
  <c r="AE6" i="1"/>
  <c r="V6" i="1"/>
  <c r="AF6" i="1"/>
  <c r="W6" i="1"/>
  <c r="AG6" i="1"/>
  <c r="X6" i="1"/>
  <c r="X76" i="1"/>
  <c r="S76" i="1"/>
  <c r="AB76" i="1"/>
  <c r="V76" i="1"/>
  <c r="W76" i="1"/>
  <c r="Z76" i="1"/>
  <c r="AA76" i="1"/>
  <c r="AE76" i="1"/>
  <c r="AF76" i="1"/>
  <c r="R76" i="1"/>
  <c r="AG76" i="1"/>
  <c r="T76" i="1"/>
  <c r="Z44" i="1"/>
  <c r="AA44" i="1"/>
  <c r="R44" i="1"/>
  <c r="AB44" i="1"/>
  <c r="T44" i="1"/>
  <c r="AF44" i="1"/>
  <c r="V44" i="1"/>
  <c r="AG44" i="1"/>
  <c r="AE44" i="1"/>
  <c r="S44" i="1"/>
  <c r="W44" i="1"/>
  <c r="X44" i="1"/>
  <c r="W81" i="1"/>
  <c r="AG81" i="1"/>
  <c r="X81" i="1"/>
  <c r="R81" i="1"/>
  <c r="AA81" i="1"/>
  <c r="T81" i="1"/>
  <c r="V81" i="1"/>
  <c r="Z81" i="1"/>
  <c r="S81" i="1"/>
  <c r="AB81" i="1"/>
  <c r="AE81" i="1"/>
  <c r="AF81" i="1"/>
  <c r="W65" i="1"/>
  <c r="AG65" i="1"/>
  <c r="X65" i="1"/>
  <c r="R65" i="1"/>
  <c r="AA65" i="1"/>
  <c r="Z65" i="1"/>
  <c r="AB65" i="1"/>
  <c r="AE65" i="1"/>
  <c r="AH65" i="1" s="1"/>
  <c r="AI65" i="1" s="1"/>
  <c r="AF65" i="1"/>
  <c r="S65" i="1"/>
  <c r="T65" i="1"/>
  <c r="V65" i="1"/>
  <c r="Z49" i="1"/>
  <c r="R49" i="1"/>
  <c r="AA49" i="1"/>
  <c r="S49" i="1"/>
  <c r="AB49" i="1"/>
  <c r="V49" i="1"/>
  <c r="AF49" i="1"/>
  <c r="W49" i="1"/>
  <c r="AG49" i="1"/>
  <c r="X49" i="1"/>
  <c r="T49" i="1"/>
  <c r="AE49" i="1"/>
  <c r="V25" i="1"/>
  <c r="AF25" i="1"/>
  <c r="W25" i="1"/>
  <c r="AG25" i="1"/>
  <c r="X25" i="1"/>
  <c r="Z25" i="1"/>
  <c r="R25" i="1"/>
  <c r="AA25" i="1"/>
  <c r="AE25" i="1"/>
  <c r="S25" i="1"/>
  <c r="T25" i="1"/>
  <c r="AB25" i="1"/>
  <c r="S80" i="1"/>
  <c r="AB80" i="1"/>
  <c r="T80" i="1"/>
  <c r="AE80" i="1"/>
  <c r="X80" i="1"/>
  <c r="V80" i="1"/>
  <c r="R80" i="1"/>
  <c r="W80" i="1"/>
  <c r="Z80" i="1"/>
  <c r="AA80" i="1"/>
  <c r="AF80" i="1"/>
  <c r="AG80" i="1"/>
  <c r="S64" i="1"/>
  <c r="AB64" i="1"/>
  <c r="T64" i="1"/>
  <c r="AE64" i="1"/>
  <c r="X64" i="1"/>
  <c r="Z64" i="1"/>
  <c r="AA64" i="1"/>
  <c r="AF64" i="1"/>
  <c r="AG64" i="1"/>
  <c r="R64" i="1"/>
  <c r="W64" i="1"/>
  <c r="V64" i="1"/>
  <c r="S56" i="1"/>
  <c r="AB56" i="1"/>
  <c r="T56" i="1"/>
  <c r="AE56" i="1"/>
  <c r="X56" i="1"/>
  <c r="Z56" i="1"/>
  <c r="AA56" i="1"/>
  <c r="AF56" i="1"/>
  <c r="AG56" i="1"/>
  <c r="R56" i="1"/>
  <c r="V56" i="1"/>
  <c r="W56" i="1"/>
  <c r="R40" i="1"/>
  <c r="AB40" i="1"/>
  <c r="S40" i="1"/>
  <c r="AE40" i="1"/>
  <c r="T40" i="1"/>
  <c r="AF40" i="1"/>
  <c r="W40" i="1"/>
  <c r="X40" i="1"/>
  <c r="V40" i="1"/>
  <c r="Z40" i="1"/>
  <c r="AA40" i="1"/>
  <c r="AG40" i="1"/>
  <c r="Z24" i="1"/>
  <c r="AA24" i="1"/>
  <c r="R24" i="1"/>
  <c r="AB24" i="1"/>
  <c r="S24" i="1"/>
  <c r="AE24" i="1"/>
  <c r="T24" i="1"/>
  <c r="AF24" i="1"/>
  <c r="V24" i="1"/>
  <c r="AG24" i="1"/>
  <c r="W24" i="1"/>
  <c r="X24" i="1"/>
  <c r="W8" i="1"/>
  <c r="AG8" i="1"/>
  <c r="X8" i="1"/>
  <c r="Z8" i="1"/>
  <c r="R8" i="1"/>
  <c r="AA8" i="1"/>
  <c r="S8" i="1"/>
  <c r="AB8" i="1"/>
  <c r="T8" i="1"/>
  <c r="AE8" i="1"/>
  <c r="AH8" i="1" s="1"/>
  <c r="AI8" i="1" s="1"/>
  <c r="V8" i="1"/>
  <c r="AF8" i="1"/>
  <c r="V95" i="1"/>
  <c r="AE95" i="1"/>
  <c r="W95" i="1"/>
  <c r="AF95" i="1"/>
  <c r="X95" i="1"/>
  <c r="AG95" i="1"/>
  <c r="R95" i="1"/>
  <c r="Z95" i="1"/>
  <c r="S95" i="1"/>
  <c r="AA95" i="1"/>
  <c r="T95" i="1"/>
  <c r="AB95" i="1"/>
  <c r="Z79" i="1"/>
  <c r="T79" i="1"/>
  <c r="AE79" i="1"/>
  <c r="V79" i="1"/>
  <c r="W79" i="1"/>
  <c r="X79" i="1"/>
  <c r="AA79" i="1"/>
  <c r="AB79" i="1"/>
  <c r="AF79" i="1"/>
  <c r="R79" i="1"/>
  <c r="AG79" i="1"/>
  <c r="S79" i="1"/>
  <c r="Z63" i="1"/>
  <c r="T63" i="1"/>
  <c r="AE63" i="1"/>
  <c r="X63" i="1"/>
  <c r="AA63" i="1"/>
  <c r="AB63" i="1"/>
  <c r="AF63" i="1"/>
  <c r="R63" i="1"/>
  <c r="AG63" i="1"/>
  <c r="S63" i="1"/>
  <c r="V63" i="1"/>
  <c r="W63" i="1"/>
  <c r="S47" i="1"/>
  <c r="AB47" i="1"/>
  <c r="T47" i="1"/>
  <c r="AE47" i="1"/>
  <c r="V47" i="1"/>
  <c r="AF47" i="1"/>
  <c r="X47" i="1"/>
  <c r="R47" i="1"/>
  <c r="W47" i="1"/>
  <c r="AA47" i="1"/>
  <c r="AG47" i="1"/>
  <c r="Z47" i="1"/>
  <c r="T23" i="1"/>
  <c r="AF23" i="1"/>
  <c r="V23" i="1"/>
  <c r="AG23" i="1"/>
  <c r="W23" i="1"/>
  <c r="X23" i="1"/>
  <c r="Z23" i="1"/>
  <c r="AA23" i="1"/>
  <c r="R23" i="1"/>
  <c r="AB23" i="1"/>
  <c r="S23" i="1"/>
  <c r="AE23" i="1"/>
  <c r="AH23" i="1" s="1"/>
  <c r="AI23" i="1" s="1"/>
  <c r="V15" i="1"/>
  <c r="AG15" i="1"/>
  <c r="W15" i="1"/>
  <c r="X15" i="1"/>
  <c r="Z15" i="1"/>
  <c r="AA15" i="1"/>
  <c r="R15" i="1"/>
  <c r="AB15" i="1"/>
  <c r="S15" i="1"/>
  <c r="AE15" i="1"/>
  <c r="T15" i="1"/>
  <c r="AF15" i="1"/>
  <c r="Z101" i="1"/>
  <c r="R101" i="1"/>
  <c r="AA101" i="1"/>
  <c r="S101" i="1"/>
  <c r="AB101" i="1"/>
  <c r="T101" i="1"/>
  <c r="AE101" i="1"/>
  <c r="V101" i="1"/>
  <c r="AF101" i="1"/>
  <c r="W101" i="1"/>
  <c r="AG101" i="1"/>
  <c r="X101" i="1"/>
  <c r="X93" i="1"/>
  <c r="Z93" i="1"/>
  <c r="R93" i="1"/>
  <c r="AA93" i="1"/>
  <c r="S93" i="1"/>
  <c r="AB93" i="1"/>
  <c r="T93" i="1"/>
  <c r="AE93" i="1"/>
  <c r="V93" i="1"/>
  <c r="AF93" i="1"/>
  <c r="W93" i="1"/>
  <c r="AG93" i="1"/>
  <c r="R85" i="1"/>
  <c r="AA85" i="1"/>
  <c r="S85" i="1"/>
  <c r="AB85" i="1"/>
  <c r="W85" i="1"/>
  <c r="AG85" i="1"/>
  <c r="T85" i="1"/>
  <c r="V85" i="1"/>
  <c r="X85" i="1"/>
  <c r="Z85" i="1"/>
  <c r="AE85" i="1"/>
  <c r="AF85" i="1"/>
  <c r="R77" i="1"/>
  <c r="AA77" i="1"/>
  <c r="S77" i="1"/>
  <c r="AB77" i="1"/>
  <c r="W77" i="1"/>
  <c r="AG77" i="1"/>
  <c r="V77" i="1"/>
  <c r="X77" i="1"/>
  <c r="Z77" i="1"/>
  <c r="AE77" i="1"/>
  <c r="AF77" i="1"/>
  <c r="T77" i="1"/>
  <c r="R69" i="1"/>
  <c r="AA69" i="1"/>
  <c r="S69" i="1"/>
  <c r="AB69" i="1"/>
  <c r="W69" i="1"/>
  <c r="AG69" i="1"/>
  <c r="X69" i="1"/>
  <c r="Z69" i="1"/>
  <c r="AE69" i="1"/>
  <c r="AH69" i="1" s="1"/>
  <c r="AI69" i="1" s="1"/>
  <c r="AF69" i="1"/>
  <c r="T69" i="1"/>
  <c r="V69" i="1"/>
  <c r="R61" i="1"/>
  <c r="AA61" i="1"/>
  <c r="S61" i="1"/>
  <c r="AB61" i="1"/>
  <c r="W61" i="1"/>
  <c r="AG61" i="1"/>
  <c r="Z61" i="1"/>
  <c r="AE61" i="1"/>
  <c r="AH61" i="1" s="1"/>
  <c r="AI61" i="1" s="1"/>
  <c r="AF61" i="1"/>
  <c r="T61" i="1"/>
  <c r="V61" i="1"/>
  <c r="X61" i="1"/>
  <c r="R53" i="1"/>
  <c r="AA53" i="1"/>
  <c r="S53" i="1"/>
  <c r="AB53" i="1"/>
  <c r="W53" i="1"/>
  <c r="AG53" i="1"/>
  <c r="Z53" i="1"/>
  <c r="AE53" i="1"/>
  <c r="AF53" i="1"/>
  <c r="T53" i="1"/>
  <c r="V53" i="1"/>
  <c r="X53" i="1"/>
  <c r="T45" i="1"/>
  <c r="AE45" i="1"/>
  <c r="V45" i="1"/>
  <c r="AF45" i="1"/>
  <c r="W45" i="1"/>
  <c r="AG45" i="1"/>
  <c r="Z45" i="1"/>
  <c r="AA45" i="1"/>
  <c r="R45" i="1"/>
  <c r="S45" i="1"/>
  <c r="X45" i="1"/>
  <c r="AB45" i="1"/>
  <c r="Z37" i="1"/>
  <c r="AA37" i="1"/>
  <c r="R37" i="1"/>
  <c r="AB37" i="1"/>
  <c r="T37" i="1"/>
  <c r="AE37" i="1"/>
  <c r="V37" i="1"/>
  <c r="AF37" i="1"/>
  <c r="AG37" i="1"/>
  <c r="S37" i="1"/>
  <c r="W37" i="1"/>
  <c r="X37" i="1"/>
  <c r="T29" i="1"/>
  <c r="AE29" i="1"/>
  <c r="V29" i="1"/>
  <c r="AF29" i="1"/>
  <c r="W29" i="1"/>
  <c r="AG29" i="1"/>
  <c r="Z29" i="1"/>
  <c r="X29" i="1"/>
  <c r="AA29" i="1"/>
  <c r="AB29" i="1"/>
  <c r="R29" i="1"/>
  <c r="S29" i="1"/>
  <c r="V21" i="1"/>
  <c r="AF21" i="1"/>
  <c r="W21" i="1"/>
  <c r="AG21" i="1"/>
  <c r="X21" i="1"/>
  <c r="Z21" i="1"/>
  <c r="R21" i="1"/>
  <c r="AA21" i="1"/>
  <c r="S21" i="1"/>
  <c r="AB21" i="1"/>
  <c r="T21" i="1"/>
  <c r="AE21" i="1"/>
  <c r="AH21" i="1" s="1"/>
  <c r="AI21" i="1" s="1"/>
  <c r="V13" i="1"/>
  <c r="AG13" i="1"/>
  <c r="W13" i="1"/>
  <c r="X13" i="1"/>
  <c r="Z13" i="1"/>
  <c r="AA13" i="1"/>
  <c r="R13" i="1"/>
  <c r="AB13" i="1"/>
  <c r="S13" i="1"/>
  <c r="AE13" i="1"/>
  <c r="T13" i="1"/>
  <c r="AF13" i="1"/>
  <c r="V5" i="1"/>
  <c r="AF5" i="1"/>
  <c r="W5" i="1"/>
  <c r="AG5" i="1"/>
  <c r="X5" i="1"/>
  <c r="Z5" i="1"/>
  <c r="R5" i="1"/>
  <c r="AA5" i="1"/>
  <c r="S5" i="1"/>
  <c r="AB5" i="1"/>
  <c r="T5" i="1"/>
  <c r="AE5" i="1"/>
  <c r="T92" i="1"/>
  <c r="AE92" i="1"/>
  <c r="V92" i="1"/>
  <c r="AF92" i="1"/>
  <c r="W92" i="1"/>
  <c r="AG92" i="1"/>
  <c r="X92" i="1"/>
  <c r="Z92" i="1"/>
  <c r="R92" i="1"/>
  <c r="AA92" i="1"/>
  <c r="S92" i="1"/>
  <c r="AB92" i="1"/>
  <c r="X84" i="1"/>
  <c r="S84" i="1"/>
  <c r="AB84" i="1"/>
  <c r="T84" i="1"/>
  <c r="V84" i="1"/>
  <c r="W84" i="1"/>
  <c r="Z84" i="1"/>
  <c r="AA84" i="1"/>
  <c r="AE84" i="1"/>
  <c r="AF84" i="1"/>
  <c r="R84" i="1"/>
  <c r="AG84" i="1"/>
  <c r="X60" i="1"/>
  <c r="S60" i="1"/>
  <c r="AB60" i="1"/>
  <c r="Z60" i="1"/>
  <c r="AA60" i="1"/>
  <c r="AE60" i="1"/>
  <c r="AF60" i="1"/>
  <c r="R60" i="1"/>
  <c r="AG60" i="1"/>
  <c r="T60" i="1"/>
  <c r="V60" i="1"/>
  <c r="W60" i="1"/>
  <c r="T36" i="1"/>
  <c r="AF36" i="1"/>
  <c r="V36" i="1"/>
  <c r="AG36" i="1"/>
  <c r="W36" i="1"/>
  <c r="Z36" i="1"/>
  <c r="AA36" i="1"/>
  <c r="S36" i="1"/>
  <c r="X36" i="1"/>
  <c r="AB36" i="1"/>
  <c r="AE36" i="1"/>
  <c r="R36" i="1"/>
  <c r="Z28" i="1"/>
  <c r="AA28" i="1"/>
  <c r="R28" i="1"/>
  <c r="AB28" i="1"/>
  <c r="T28" i="1"/>
  <c r="AF28" i="1"/>
  <c r="V28" i="1"/>
  <c r="AG28" i="1"/>
  <c r="S28" i="1"/>
  <c r="W28" i="1"/>
  <c r="X28" i="1"/>
  <c r="AE28" i="1"/>
  <c r="AA20" i="1"/>
  <c r="R20" i="1"/>
  <c r="AB20" i="1"/>
  <c r="S20" i="1"/>
  <c r="AE20" i="1"/>
  <c r="T20" i="1"/>
  <c r="AF20" i="1"/>
  <c r="V20" i="1"/>
  <c r="AG20" i="1"/>
  <c r="W20" i="1"/>
  <c r="X20" i="1"/>
  <c r="Z20" i="1"/>
  <c r="R12" i="1"/>
  <c r="AA12" i="1"/>
  <c r="S12" i="1"/>
  <c r="AB12" i="1"/>
  <c r="T12" i="1"/>
  <c r="AE12" i="1"/>
  <c r="V12" i="1"/>
  <c r="AF12" i="1"/>
  <c r="W12" i="1"/>
  <c r="AG12" i="1"/>
  <c r="X12" i="1"/>
  <c r="Z12" i="1"/>
  <c r="S99" i="1"/>
  <c r="AB99" i="1"/>
  <c r="T99" i="1"/>
  <c r="AE99" i="1"/>
  <c r="V99" i="1"/>
  <c r="AF99" i="1"/>
  <c r="R99" i="1"/>
  <c r="W99" i="1"/>
  <c r="AG99" i="1"/>
  <c r="X99" i="1"/>
  <c r="Z99" i="1"/>
  <c r="AA99" i="1"/>
  <c r="Z91" i="1"/>
  <c r="R91" i="1"/>
  <c r="AA91" i="1"/>
  <c r="S91" i="1"/>
  <c r="AB91" i="1"/>
  <c r="T91" i="1"/>
  <c r="AE91" i="1"/>
  <c r="V91" i="1"/>
  <c r="AF91" i="1"/>
  <c r="W91" i="1"/>
  <c r="AG91" i="1"/>
  <c r="X91" i="1"/>
  <c r="T83" i="1"/>
  <c r="AE83" i="1"/>
  <c r="V83" i="1"/>
  <c r="AF83" i="1"/>
  <c r="S83" i="1"/>
  <c r="W83" i="1"/>
  <c r="X83" i="1"/>
  <c r="Z83" i="1"/>
  <c r="AA83" i="1"/>
  <c r="AB83" i="1"/>
  <c r="AG83" i="1"/>
  <c r="R83" i="1"/>
  <c r="T75" i="1"/>
  <c r="AE75" i="1"/>
  <c r="V75" i="1"/>
  <c r="AF75" i="1"/>
  <c r="W75" i="1"/>
  <c r="X75" i="1"/>
  <c r="Z75" i="1"/>
  <c r="AA75" i="1"/>
  <c r="AB75" i="1"/>
  <c r="AG75" i="1"/>
  <c r="R75" i="1"/>
  <c r="S75" i="1"/>
  <c r="T67" i="1"/>
  <c r="AE67" i="1"/>
  <c r="V67" i="1"/>
  <c r="AF67" i="1"/>
  <c r="X67" i="1"/>
  <c r="Z67" i="1"/>
  <c r="AA67" i="1"/>
  <c r="AB67" i="1"/>
  <c r="AG67" i="1"/>
  <c r="R67" i="1"/>
  <c r="S67" i="1"/>
  <c r="W67" i="1"/>
  <c r="T59" i="1"/>
  <c r="AE59" i="1"/>
  <c r="V59" i="1"/>
  <c r="AF59" i="1"/>
  <c r="Z59" i="1"/>
  <c r="AA59" i="1"/>
  <c r="AB59" i="1"/>
  <c r="AG59" i="1"/>
  <c r="R59" i="1"/>
  <c r="S59" i="1"/>
  <c r="W59" i="1"/>
  <c r="X59" i="1"/>
  <c r="T51" i="1"/>
  <c r="AE51" i="1"/>
  <c r="V51" i="1"/>
  <c r="AF51" i="1"/>
  <c r="AA51" i="1"/>
  <c r="AB51" i="1"/>
  <c r="AG51" i="1"/>
  <c r="R51" i="1"/>
  <c r="S51" i="1"/>
  <c r="W51" i="1"/>
  <c r="X51" i="1"/>
  <c r="Z51" i="1"/>
  <c r="V43" i="1"/>
  <c r="AF43" i="1"/>
  <c r="W43" i="1"/>
  <c r="AG43" i="1"/>
  <c r="X43" i="1"/>
  <c r="Z43" i="1"/>
  <c r="R43" i="1"/>
  <c r="AA43" i="1"/>
  <c r="S43" i="1"/>
  <c r="T43" i="1"/>
  <c r="AB43" i="1"/>
  <c r="AE43" i="1"/>
  <c r="AH43" i="1" s="1"/>
  <c r="AI43" i="1" s="1"/>
  <c r="Z35" i="1"/>
  <c r="R35" i="1"/>
  <c r="AA35" i="1"/>
  <c r="S35" i="1"/>
  <c r="AB35" i="1"/>
  <c r="V35" i="1"/>
  <c r="AF35" i="1"/>
  <c r="W35" i="1"/>
  <c r="AG35" i="1"/>
  <c r="T35" i="1"/>
  <c r="X35" i="1"/>
  <c r="AE35" i="1"/>
  <c r="T27" i="1"/>
  <c r="AF27" i="1"/>
  <c r="V27" i="1"/>
  <c r="AG27" i="1"/>
  <c r="W27" i="1"/>
  <c r="Z27" i="1"/>
  <c r="AA27" i="1"/>
  <c r="AB27" i="1"/>
  <c r="AE27" i="1"/>
  <c r="R27" i="1"/>
  <c r="S27" i="1"/>
  <c r="X27" i="1"/>
  <c r="V19" i="1"/>
  <c r="AG19" i="1"/>
  <c r="W19" i="1"/>
  <c r="X19" i="1"/>
  <c r="Z19" i="1"/>
  <c r="AA19" i="1"/>
  <c r="R19" i="1"/>
  <c r="AB19" i="1"/>
  <c r="S19" i="1"/>
  <c r="AE19" i="1"/>
  <c r="T19" i="1"/>
  <c r="AF19" i="1"/>
  <c r="X11" i="1"/>
  <c r="Z11" i="1"/>
  <c r="R11" i="1"/>
  <c r="AA11" i="1"/>
  <c r="S11" i="1"/>
  <c r="AB11" i="1"/>
  <c r="T11" i="1"/>
  <c r="AE11" i="1"/>
  <c r="V11" i="1"/>
  <c r="AF11" i="1"/>
  <c r="AG11" i="1"/>
  <c r="W11" i="1"/>
  <c r="Z98" i="1"/>
  <c r="R98" i="1"/>
  <c r="AA98" i="1"/>
  <c r="S98" i="1"/>
  <c r="AB98" i="1"/>
  <c r="T98" i="1"/>
  <c r="AE98" i="1"/>
  <c r="V98" i="1"/>
  <c r="AF98" i="1"/>
  <c r="W98" i="1"/>
  <c r="AG98" i="1"/>
  <c r="X98" i="1"/>
  <c r="S90" i="1"/>
  <c r="X90" i="1"/>
  <c r="V90" i="1"/>
  <c r="AG90" i="1"/>
  <c r="W90" i="1"/>
  <c r="Z90" i="1"/>
  <c r="AA90" i="1"/>
  <c r="AB90" i="1"/>
  <c r="R90" i="1"/>
  <c r="AE90" i="1"/>
  <c r="T90" i="1"/>
  <c r="AF90" i="1"/>
  <c r="Z82" i="1"/>
  <c r="R82" i="1"/>
  <c r="AA82" i="1"/>
  <c r="V82" i="1"/>
  <c r="AF82" i="1"/>
  <c r="T82" i="1"/>
  <c r="W82" i="1"/>
  <c r="X82" i="1"/>
  <c r="S82" i="1"/>
  <c r="AB82" i="1"/>
  <c r="AE82" i="1"/>
  <c r="AG82" i="1"/>
  <c r="Z74" i="1"/>
  <c r="R74" i="1"/>
  <c r="AA74" i="1"/>
  <c r="V74" i="1"/>
  <c r="AF74" i="1"/>
  <c r="W74" i="1"/>
  <c r="X74" i="1"/>
  <c r="AB74" i="1"/>
  <c r="AE74" i="1"/>
  <c r="AG74" i="1"/>
  <c r="S74" i="1"/>
  <c r="T74" i="1"/>
  <c r="Z66" i="1"/>
  <c r="R66" i="1"/>
  <c r="AA66" i="1"/>
  <c r="V66" i="1"/>
  <c r="AF66" i="1"/>
  <c r="X66" i="1"/>
  <c r="AB66" i="1"/>
  <c r="AE66" i="1"/>
  <c r="AG66" i="1"/>
  <c r="S66" i="1"/>
  <c r="T66" i="1"/>
  <c r="W66" i="1"/>
  <c r="Z58" i="1"/>
  <c r="R58" i="1"/>
  <c r="AA58" i="1"/>
  <c r="V58" i="1"/>
  <c r="AF58" i="1"/>
  <c r="AB58" i="1"/>
  <c r="AE58" i="1"/>
  <c r="AG58" i="1"/>
  <c r="S58" i="1"/>
  <c r="T58" i="1"/>
  <c r="W58" i="1"/>
  <c r="X58" i="1"/>
  <c r="T50" i="1"/>
  <c r="AE50" i="1"/>
  <c r="V50" i="1"/>
  <c r="AF50" i="1"/>
  <c r="W50" i="1"/>
  <c r="S50" i="1"/>
  <c r="X50" i="1"/>
  <c r="AB50" i="1"/>
  <c r="Z50" i="1"/>
  <c r="AA50" i="1"/>
  <c r="AG50" i="1"/>
  <c r="R50" i="1"/>
  <c r="AA42" i="1"/>
  <c r="R42" i="1"/>
  <c r="AB42" i="1"/>
  <c r="S42" i="1"/>
  <c r="AE42" i="1"/>
  <c r="V42" i="1"/>
  <c r="AG42" i="1"/>
  <c r="W42" i="1"/>
  <c r="T42" i="1"/>
  <c r="X42" i="1"/>
  <c r="Z42" i="1"/>
  <c r="AF42" i="1"/>
  <c r="V34" i="1"/>
  <c r="AG34" i="1"/>
  <c r="W34" i="1"/>
  <c r="X34" i="1"/>
  <c r="AA34" i="1"/>
  <c r="R34" i="1"/>
  <c r="AB34" i="1"/>
  <c r="Z34" i="1"/>
  <c r="AE34" i="1"/>
  <c r="AH34" i="1" s="1"/>
  <c r="AI34" i="1" s="1"/>
  <c r="AF34" i="1"/>
  <c r="S34" i="1"/>
  <c r="T34" i="1"/>
  <c r="Z26" i="1"/>
  <c r="AA26" i="1"/>
  <c r="R26" i="1"/>
  <c r="AB26" i="1"/>
  <c r="T26" i="1"/>
  <c r="AF26" i="1"/>
  <c r="V26" i="1"/>
  <c r="AG26" i="1"/>
  <c r="S26" i="1"/>
  <c r="W26" i="1"/>
  <c r="X26" i="1"/>
  <c r="AE26" i="1"/>
  <c r="AA18" i="1"/>
  <c r="R18" i="1"/>
  <c r="AB18" i="1"/>
  <c r="S18" i="1"/>
  <c r="AE18" i="1"/>
  <c r="T18" i="1"/>
  <c r="AF18" i="1"/>
  <c r="V18" i="1"/>
  <c r="AG18" i="1"/>
  <c r="W18" i="1"/>
  <c r="X18" i="1"/>
  <c r="Z18" i="1"/>
  <c r="T10" i="1"/>
  <c r="AE10" i="1"/>
  <c r="AH10" i="1" s="1"/>
  <c r="AI10" i="1" s="1"/>
  <c r="V10" i="1"/>
  <c r="AF10" i="1"/>
  <c r="W10" i="1"/>
  <c r="AG10" i="1"/>
  <c r="X10" i="1"/>
  <c r="Z10" i="1"/>
  <c r="R10" i="1"/>
  <c r="AA10" i="1"/>
  <c r="S10" i="1"/>
  <c r="AB10" i="1"/>
  <c r="W97" i="1"/>
  <c r="AF97" i="1"/>
  <c r="X97" i="1"/>
  <c r="AG97" i="1"/>
  <c r="R97" i="1"/>
  <c r="Z97" i="1"/>
  <c r="S97" i="1"/>
  <c r="AA97" i="1"/>
  <c r="T97" i="1"/>
  <c r="AB97" i="1"/>
  <c r="V97" i="1"/>
  <c r="AE97" i="1"/>
  <c r="AH97" i="1" s="1"/>
  <c r="AI97" i="1" s="1"/>
  <c r="AH87" i="1" l="1"/>
  <c r="AI87" i="1" s="1"/>
  <c r="AH42" i="1"/>
  <c r="AI42" i="1" s="1"/>
  <c r="AH84" i="1"/>
  <c r="AI84" i="1" s="1"/>
  <c r="AH48" i="1"/>
  <c r="AI48" i="1" s="1"/>
  <c r="AH28" i="1"/>
  <c r="AI28" i="1" s="1"/>
  <c r="AH47" i="1"/>
  <c r="AI47" i="1" s="1"/>
  <c r="AH64" i="1"/>
  <c r="AI64" i="1" s="1"/>
  <c r="AH62" i="1"/>
  <c r="AI62" i="1" s="1"/>
  <c r="AH72" i="1"/>
  <c r="AI72" i="1" s="1"/>
  <c r="AH57" i="1"/>
  <c r="AI57" i="1" s="1"/>
  <c r="AH26" i="1"/>
  <c r="AI26" i="1" s="1"/>
  <c r="AH55" i="1"/>
  <c r="AI55" i="1" s="1"/>
  <c r="AH76" i="1"/>
  <c r="AI76" i="1" s="1"/>
  <c r="AH79" i="1"/>
  <c r="AI79" i="1" s="1"/>
  <c r="AH86" i="1"/>
  <c r="AI86" i="1" s="1"/>
  <c r="AH11" i="1"/>
  <c r="AI11" i="1" s="1"/>
  <c r="AH35" i="1"/>
  <c r="AI35" i="1" s="1"/>
  <c r="AH93" i="1"/>
  <c r="AI93" i="1" s="1"/>
  <c r="AH56" i="1"/>
  <c r="AI56" i="1" s="1"/>
  <c r="AH80" i="1"/>
  <c r="AI80" i="1" s="1"/>
  <c r="AH49" i="1"/>
  <c r="AI49" i="1" s="1"/>
  <c r="AH54" i="1"/>
  <c r="AI54" i="1" s="1"/>
  <c r="AH58" i="1"/>
  <c r="AI58" i="1" s="1"/>
  <c r="AH82" i="1"/>
  <c r="AI82" i="1" s="1"/>
  <c r="AH91" i="1"/>
  <c r="AI91" i="1" s="1"/>
  <c r="AH36" i="1"/>
  <c r="AI36" i="1" s="1"/>
  <c r="AH85" i="1"/>
  <c r="AI85" i="1" s="1"/>
  <c r="AH63" i="1"/>
  <c r="AI63" i="1" s="1"/>
  <c r="AH81" i="1"/>
  <c r="AI81" i="1" s="1"/>
  <c r="AH71" i="1"/>
  <c r="AI71" i="1" s="1"/>
  <c r="AH32" i="1"/>
  <c r="AI32" i="1" s="1"/>
  <c r="AH50" i="1"/>
  <c r="AI50" i="1" s="1"/>
  <c r="AH19" i="1"/>
  <c r="AI19" i="1" s="1"/>
  <c r="AH51" i="1"/>
  <c r="AI51" i="1" s="1"/>
  <c r="AH67" i="1"/>
  <c r="AI67" i="1" s="1"/>
  <c r="AH83" i="1"/>
  <c r="AI83" i="1" s="1"/>
  <c r="AH12" i="1"/>
  <c r="AI12" i="1" s="1"/>
  <c r="AH60" i="1"/>
  <c r="AI60" i="1" s="1"/>
  <c r="AH95" i="1"/>
  <c r="AI95" i="1" s="1"/>
  <c r="AH22" i="1"/>
  <c r="AI22" i="1" s="1"/>
  <c r="AH78" i="1"/>
  <c r="AI78" i="1" s="1"/>
  <c r="AH52" i="1"/>
  <c r="AI52" i="1" s="1"/>
  <c r="AH68" i="1"/>
  <c r="AI68" i="1" s="1"/>
  <c r="AH96" i="1"/>
  <c r="AI96" i="1" s="1"/>
  <c r="AH17" i="1"/>
  <c r="AI17" i="1" s="1"/>
  <c r="AH41" i="1"/>
  <c r="AI41" i="1" s="1"/>
  <c r="AH66" i="1"/>
  <c r="AI66" i="1" s="1"/>
  <c r="AH53" i="1"/>
  <c r="AI53" i="1" s="1"/>
  <c r="AH40" i="1"/>
  <c r="AI40" i="1" s="1"/>
  <c r="AH31" i="1"/>
  <c r="AI31" i="1" s="1"/>
  <c r="AH90" i="1"/>
  <c r="AI90" i="1" s="1"/>
  <c r="AH59" i="1"/>
  <c r="AI59" i="1" s="1"/>
  <c r="AH75" i="1"/>
  <c r="AI75" i="1" s="1"/>
  <c r="AH92" i="1"/>
  <c r="AI92" i="1" s="1"/>
  <c r="AH13" i="1"/>
  <c r="AI13" i="1" s="1"/>
  <c r="AH29" i="1"/>
  <c r="AI29" i="1" s="1"/>
  <c r="AH37" i="1"/>
  <c r="AI37" i="1" s="1"/>
  <c r="AH45" i="1"/>
  <c r="AI45" i="1" s="1"/>
  <c r="AH77" i="1"/>
  <c r="AI77" i="1" s="1"/>
  <c r="AH15" i="1"/>
  <c r="AI15" i="1" s="1"/>
  <c r="AH24" i="1"/>
  <c r="AI24" i="1" s="1"/>
  <c r="AH38" i="1"/>
  <c r="AI38" i="1" s="1"/>
  <c r="AH94" i="1"/>
  <c r="AI94" i="1" s="1"/>
  <c r="AH39" i="1"/>
  <c r="AI39" i="1" s="1"/>
  <c r="AH18" i="1"/>
  <c r="AI18" i="1" s="1"/>
  <c r="AH74" i="1"/>
  <c r="AI74" i="1" s="1"/>
  <c r="AH27" i="1"/>
  <c r="AI27" i="1" s="1"/>
  <c r="AH20" i="1"/>
  <c r="AI20" i="1" s="1"/>
  <c r="AH25" i="1"/>
  <c r="AI25" i="1" s="1"/>
  <c r="AH44" i="1"/>
  <c r="AI44" i="1" s="1"/>
  <c r="AH14" i="1"/>
  <c r="AI14" i="1" s="1"/>
  <c r="AH30" i="1"/>
  <c r="AI30" i="1" s="1"/>
  <c r="AH46" i="1"/>
  <c r="AI46" i="1" s="1"/>
  <c r="AH70" i="1"/>
  <c r="AI70" i="1" s="1"/>
  <c r="AH16" i="1"/>
  <c r="AI16" i="1" s="1"/>
  <c r="AH33" i="1"/>
  <c r="AI33" i="1" s="1"/>
  <c r="AH9" i="1"/>
  <c r="AI9" i="1" s="1"/>
  <c r="Y68" i="1"/>
  <c r="Y57" i="1"/>
  <c r="U57" i="1"/>
  <c r="AC52" i="1"/>
  <c r="AC79" i="1"/>
  <c r="Y40" i="1"/>
  <c r="AC96" i="1"/>
  <c r="Y41" i="1"/>
  <c r="Y33" i="1"/>
  <c r="AC33" i="1"/>
  <c r="U76" i="1"/>
  <c r="AC30" i="1"/>
  <c r="AC88" i="1"/>
  <c r="AC98" i="1"/>
  <c r="AC59" i="1"/>
  <c r="U5" i="1"/>
  <c r="AC13" i="1"/>
  <c r="AC37" i="1"/>
  <c r="U53" i="1"/>
  <c r="U69" i="1"/>
  <c r="Y47" i="1"/>
  <c r="AC9" i="1"/>
  <c r="U41" i="1"/>
  <c r="U89" i="1"/>
  <c r="U68" i="1"/>
  <c r="AC90" i="1"/>
  <c r="AC27" i="1"/>
  <c r="AC85" i="1"/>
  <c r="U49" i="1"/>
  <c r="AC46" i="1"/>
  <c r="Y34" i="1"/>
  <c r="AC50" i="1"/>
  <c r="AC66" i="1"/>
  <c r="AC82" i="1"/>
  <c r="AC35" i="1"/>
  <c r="Y5" i="1"/>
  <c r="Y21" i="1"/>
  <c r="U85" i="1"/>
  <c r="AC101" i="1"/>
  <c r="AC15" i="1"/>
  <c r="U23" i="1"/>
  <c r="AC63" i="1"/>
  <c r="Y95" i="1"/>
  <c r="U8" i="1"/>
  <c r="Y24" i="1"/>
  <c r="AC24" i="1"/>
  <c r="AC80" i="1"/>
  <c r="AC49" i="1"/>
  <c r="Y30" i="1"/>
  <c r="Y38" i="1"/>
  <c r="U46" i="1"/>
  <c r="AC54" i="1"/>
  <c r="U62" i="1"/>
  <c r="Y62" i="1"/>
  <c r="AC70" i="1"/>
  <c r="Y78" i="1"/>
  <c r="AC86" i="1"/>
  <c r="U94" i="1"/>
  <c r="U7" i="1"/>
  <c r="Y31" i="1"/>
  <c r="U71" i="1"/>
  <c r="AC71" i="1"/>
  <c r="U88" i="1"/>
  <c r="AC34" i="1"/>
  <c r="Y58" i="1"/>
  <c r="Y74" i="1"/>
  <c r="Y98" i="1"/>
  <c r="AC12" i="1"/>
  <c r="Y20" i="1"/>
  <c r="AC5" i="1"/>
  <c r="AC69" i="1"/>
  <c r="Y101" i="1"/>
  <c r="AC47" i="1"/>
  <c r="U63" i="1"/>
  <c r="AC95" i="1"/>
  <c r="AC8" i="1"/>
  <c r="Y65" i="1"/>
  <c r="U65" i="1"/>
  <c r="AC81" i="1"/>
  <c r="U6" i="1"/>
  <c r="U30" i="1"/>
  <c r="U86" i="1"/>
  <c r="U32" i="1"/>
  <c r="AC48" i="1"/>
  <c r="AC42" i="1"/>
  <c r="Y37" i="1"/>
  <c r="AC53" i="1"/>
  <c r="Y8" i="1"/>
  <c r="Y32" i="1"/>
  <c r="U72" i="1"/>
  <c r="U34" i="1"/>
  <c r="U102" i="1"/>
  <c r="AC68" i="1"/>
  <c r="Y59" i="1"/>
  <c r="Y75" i="1"/>
  <c r="U99" i="1"/>
  <c r="Y60" i="1"/>
  <c r="U21" i="1"/>
  <c r="Y45" i="1"/>
  <c r="U93" i="1"/>
  <c r="Y15" i="1"/>
  <c r="U58" i="1"/>
  <c r="AC11" i="1"/>
  <c r="U27" i="1"/>
  <c r="U91" i="1"/>
  <c r="AC93" i="1"/>
  <c r="U79" i="1"/>
  <c r="AC40" i="1"/>
  <c r="U64" i="1"/>
  <c r="Y49" i="1"/>
  <c r="AC76" i="1"/>
  <c r="AC31" i="1"/>
  <c r="Y55" i="1"/>
  <c r="U97" i="1"/>
  <c r="AC74" i="1"/>
  <c r="Y11" i="1"/>
  <c r="U59" i="1"/>
  <c r="AC91" i="1"/>
  <c r="Y99" i="1"/>
  <c r="U12" i="1"/>
  <c r="AC28" i="1"/>
  <c r="Y84" i="1"/>
  <c r="U92" i="1"/>
  <c r="U45" i="1"/>
  <c r="U61" i="1"/>
  <c r="AC77" i="1"/>
  <c r="U77" i="1"/>
  <c r="Y93" i="1"/>
  <c r="U40" i="1"/>
  <c r="Y25" i="1"/>
  <c r="AC44" i="1"/>
  <c r="Y22" i="1"/>
  <c r="AC22" i="1"/>
  <c r="U38" i="1"/>
  <c r="U54" i="1"/>
  <c r="Y54" i="1"/>
  <c r="AC62" i="1"/>
  <c r="Y70" i="1"/>
  <c r="AC78" i="1"/>
  <c r="Y86" i="1"/>
  <c r="Y7" i="1"/>
  <c r="AC55" i="1"/>
  <c r="AC87" i="1"/>
  <c r="AC10" i="1"/>
  <c r="AC18" i="1"/>
  <c r="U50" i="1"/>
  <c r="Y66" i="1"/>
  <c r="Y82" i="1"/>
  <c r="AC51" i="1"/>
  <c r="U83" i="1"/>
  <c r="Y91" i="1"/>
  <c r="AC20" i="1"/>
  <c r="U36" i="1"/>
  <c r="U60" i="1"/>
  <c r="AC92" i="1"/>
  <c r="Y69" i="1"/>
  <c r="U47" i="1"/>
  <c r="U81" i="1"/>
  <c r="Y76" i="1"/>
  <c r="Y6" i="1"/>
  <c r="AC14" i="1"/>
  <c r="AC38" i="1"/>
  <c r="AC94" i="1"/>
  <c r="AC102" i="1"/>
  <c r="AC7" i="1"/>
  <c r="U31" i="1"/>
  <c r="Y71" i="1"/>
  <c r="AC16" i="1"/>
  <c r="U48" i="1"/>
  <c r="Y97" i="1"/>
  <c r="Y26" i="1"/>
  <c r="Y50" i="1"/>
  <c r="Y19" i="1"/>
  <c r="U43" i="1"/>
  <c r="Y51" i="1"/>
  <c r="Y67" i="1"/>
  <c r="AC75" i="1"/>
  <c r="Y83" i="1"/>
  <c r="AC99" i="1"/>
  <c r="Y12" i="1"/>
  <c r="Y28" i="1"/>
  <c r="Y36" i="1"/>
  <c r="U84" i="1"/>
  <c r="U13" i="1"/>
  <c r="AC29" i="1"/>
  <c r="U37" i="1"/>
  <c r="AC45" i="1"/>
  <c r="Y53" i="1"/>
  <c r="AC61" i="1"/>
  <c r="Y77" i="1"/>
  <c r="U15" i="1"/>
  <c r="Y23" i="1"/>
  <c r="Y63" i="1"/>
  <c r="U24" i="1"/>
  <c r="Y56" i="1"/>
  <c r="U25" i="1"/>
  <c r="Y44" i="1"/>
  <c r="U78" i="1"/>
  <c r="Y39" i="1"/>
  <c r="U55" i="1"/>
  <c r="Y87" i="1"/>
  <c r="Y48" i="1"/>
  <c r="AC72" i="1"/>
  <c r="U96" i="1"/>
  <c r="U17" i="1"/>
  <c r="AC73" i="1"/>
  <c r="Y89" i="1"/>
  <c r="U52" i="1"/>
  <c r="Y85" i="1"/>
  <c r="U19" i="1"/>
  <c r="U28" i="1"/>
  <c r="Y92" i="1"/>
  <c r="Y13" i="1"/>
  <c r="Y29" i="1"/>
  <c r="U95" i="1"/>
  <c r="AC97" i="1"/>
  <c r="U42" i="1"/>
  <c r="U74" i="1"/>
  <c r="Y35" i="1"/>
  <c r="AC67" i="1"/>
  <c r="AC36" i="1"/>
  <c r="AC21" i="1"/>
  <c r="AC56" i="1"/>
  <c r="Y80" i="1"/>
  <c r="U70" i="1"/>
  <c r="U10" i="1"/>
  <c r="AC26" i="1"/>
  <c r="AC58" i="1"/>
  <c r="U90" i="1"/>
  <c r="AC19" i="1"/>
  <c r="Y43" i="1"/>
  <c r="Y18" i="1"/>
  <c r="U18" i="1"/>
  <c r="Y42" i="1"/>
  <c r="U66" i="1"/>
  <c r="U82" i="1"/>
  <c r="U98" i="1"/>
  <c r="U35" i="1"/>
  <c r="AC43" i="1"/>
  <c r="U67" i="1"/>
  <c r="U20" i="1"/>
  <c r="U101" i="1"/>
  <c r="U56" i="1"/>
  <c r="AC64" i="1"/>
  <c r="AC25" i="1"/>
  <c r="AC65" i="1"/>
  <c r="Y14" i="1"/>
  <c r="U14" i="1"/>
  <c r="Y46" i="1"/>
  <c r="U39" i="1"/>
  <c r="AC39" i="1"/>
  <c r="Y16" i="1"/>
  <c r="U16" i="1"/>
  <c r="U9" i="1"/>
  <c r="Y73" i="1"/>
  <c r="AC89" i="1"/>
  <c r="AC17" i="1"/>
  <c r="U33" i="1"/>
  <c r="U100" i="1"/>
  <c r="Y64" i="1"/>
  <c r="Y72" i="1"/>
  <c r="Y88" i="1"/>
  <c r="Y9" i="1"/>
  <c r="AC41" i="1"/>
  <c r="AD41" i="1" s="1"/>
  <c r="U73" i="1"/>
  <c r="AC100" i="1"/>
  <c r="U51" i="1"/>
  <c r="AC83" i="1"/>
  <c r="Y10" i="1"/>
  <c r="U26" i="1"/>
  <c r="Y90" i="1"/>
  <c r="U11" i="1"/>
  <c r="U75" i="1"/>
  <c r="AC84" i="1"/>
  <c r="AD84" i="1" s="1"/>
  <c r="U29" i="1"/>
  <c r="Y61" i="1"/>
  <c r="AC23" i="1"/>
  <c r="U80" i="1"/>
  <c r="Y81" i="1"/>
  <c r="U44" i="1"/>
  <c r="AC6" i="1"/>
  <c r="U22" i="1"/>
  <c r="Y94" i="1"/>
  <c r="Y102" i="1"/>
  <c r="U87" i="1"/>
  <c r="AC32" i="1"/>
  <c r="Y17" i="1"/>
  <c r="Y100" i="1"/>
  <c r="AC57" i="1"/>
  <c r="Y52" i="1"/>
  <c r="AC60" i="1"/>
  <c r="Y79" i="1"/>
  <c r="Y27" i="1"/>
  <c r="Y96" i="1"/>
  <c r="AD7" i="1" l="1"/>
  <c r="AD23" i="1"/>
  <c r="AL23" i="1" s="1"/>
  <c r="AD32" i="1"/>
  <c r="AD65" i="1"/>
  <c r="AD19" i="1"/>
  <c r="AD21" i="1"/>
  <c r="AD57" i="1"/>
  <c r="AD48" i="1"/>
  <c r="AD30" i="1"/>
  <c r="AD77" i="1"/>
  <c r="AD46" i="1"/>
  <c r="AD99" i="1"/>
  <c r="AD92" i="1"/>
  <c r="AD40" i="1"/>
  <c r="AD102" i="1"/>
  <c r="AD12" i="1"/>
  <c r="AD89" i="1"/>
  <c r="AD61" i="1"/>
  <c r="AD88" i="1"/>
  <c r="AD79" i="1"/>
  <c r="AD52" i="1"/>
  <c r="AD6" i="1"/>
  <c r="AD5" i="1"/>
  <c r="AD8" i="1"/>
  <c r="AD73" i="1"/>
  <c r="AD55" i="1"/>
  <c r="AD91" i="1"/>
  <c r="AD71" i="1"/>
  <c r="AD67" i="1"/>
  <c r="AD54" i="1"/>
  <c r="AD97" i="1"/>
  <c r="AD24" i="1"/>
  <c r="AD25" i="1"/>
  <c r="AD36" i="1"/>
  <c r="AD51" i="1"/>
  <c r="AD22" i="1"/>
  <c r="AD68" i="1"/>
  <c r="AD42" i="1"/>
  <c r="AD60" i="1"/>
  <c r="AD39" i="1"/>
  <c r="AD72" i="1"/>
  <c r="AD94" i="1"/>
  <c r="AD44" i="1"/>
  <c r="AD74" i="1"/>
  <c r="AD95" i="1"/>
  <c r="AD27" i="1"/>
  <c r="AD85" i="1"/>
  <c r="AD26" i="1"/>
  <c r="AD100" i="1"/>
  <c r="AD38" i="1"/>
  <c r="AD93" i="1"/>
  <c r="AD63" i="1"/>
  <c r="AK63" i="1" s="1"/>
  <c r="AD82" i="1"/>
  <c r="AD90" i="1"/>
  <c r="AJ90" i="1" s="1"/>
  <c r="AD37" i="1"/>
  <c r="AD33" i="1"/>
  <c r="AD64" i="1"/>
  <c r="AD78" i="1"/>
  <c r="AD35" i="1"/>
  <c r="AD17" i="1"/>
  <c r="AD29" i="1"/>
  <c r="AD75" i="1"/>
  <c r="AD14" i="1"/>
  <c r="AD18" i="1"/>
  <c r="AD62" i="1"/>
  <c r="AD28" i="1"/>
  <c r="AD47" i="1"/>
  <c r="AD86" i="1"/>
  <c r="AD66" i="1"/>
  <c r="AD13" i="1"/>
  <c r="AD58" i="1"/>
  <c r="AD16" i="1"/>
  <c r="AD20" i="1"/>
  <c r="AD10" i="1"/>
  <c r="AD31" i="1"/>
  <c r="AD34" i="1"/>
  <c r="AD49" i="1"/>
  <c r="AD15" i="1"/>
  <c r="AD50" i="1"/>
  <c r="AD83" i="1"/>
  <c r="AD45" i="1"/>
  <c r="AD43" i="1"/>
  <c r="AD56" i="1"/>
  <c r="AD87" i="1"/>
  <c r="AD76" i="1"/>
  <c r="AD11" i="1"/>
  <c r="AD53" i="1"/>
  <c r="AD81" i="1"/>
  <c r="AD69" i="1"/>
  <c r="AD70" i="1"/>
  <c r="AD80" i="1"/>
  <c r="AD101" i="1"/>
  <c r="AD59" i="1"/>
  <c r="AD9" i="1"/>
  <c r="AD98" i="1"/>
  <c r="AD96" i="1"/>
  <c r="L4" i="1"/>
  <c r="AL90" i="1" l="1"/>
  <c r="AK90" i="1"/>
  <c r="W4" i="1"/>
  <c r="W103" i="1" s="1"/>
  <c r="AF4" i="1"/>
  <c r="AE4" i="1" s="1"/>
  <c r="S4" i="1"/>
  <c r="S103" i="1" s="1"/>
  <c r="AA4" i="1"/>
  <c r="AA103" i="1" s="1"/>
  <c r="AL63" i="1"/>
  <c r="AJ63" i="1"/>
  <c r="AK71" i="1"/>
  <c r="AJ71" i="1"/>
  <c r="AJ21" i="1"/>
  <c r="AK21" i="1"/>
  <c r="AK27" i="1"/>
  <c r="AJ27" i="1"/>
  <c r="AK19" i="1"/>
  <c r="AJ19" i="1"/>
  <c r="AJ86" i="1"/>
  <c r="AK86" i="1"/>
  <c r="AJ57" i="1"/>
  <c r="AK57" i="1"/>
  <c r="AJ53" i="1"/>
  <c r="AK53" i="1"/>
  <c r="AK59" i="1"/>
  <c r="AJ59" i="1"/>
  <c r="AJ50" i="1"/>
  <c r="AK50" i="1"/>
  <c r="AK96" i="1"/>
  <c r="AJ96" i="1"/>
  <c r="AJ77" i="1"/>
  <c r="AK77" i="1"/>
  <c r="AJ34" i="1"/>
  <c r="AK34" i="1"/>
  <c r="AJ14" i="1"/>
  <c r="AK14" i="1"/>
  <c r="AJ26" i="1"/>
  <c r="AK26" i="1"/>
  <c r="AJ97" i="1"/>
  <c r="AK97" i="1"/>
  <c r="AJ98" i="1"/>
  <c r="AK98" i="1"/>
  <c r="AJ70" i="1"/>
  <c r="AK70" i="1"/>
  <c r="AK35" i="1"/>
  <c r="AJ35" i="1"/>
  <c r="AK24" i="1"/>
  <c r="AJ24" i="1"/>
  <c r="AK92" i="1"/>
  <c r="AJ92" i="1"/>
  <c r="AK99" i="1"/>
  <c r="AJ99" i="1"/>
  <c r="AJ49" i="1"/>
  <c r="AK49" i="1"/>
  <c r="AK44" i="1"/>
  <c r="AJ44" i="1"/>
  <c r="AJ62" i="1"/>
  <c r="AK62" i="1"/>
  <c r="AJ5" i="1"/>
  <c r="AK5" i="1"/>
  <c r="AK11" i="1"/>
  <c r="AJ11" i="1"/>
  <c r="AJ17" i="1"/>
  <c r="AK17" i="1"/>
  <c r="AK7" i="1"/>
  <c r="AJ7" i="1"/>
  <c r="AK79" i="1"/>
  <c r="AJ79" i="1"/>
  <c r="AJ81" i="1"/>
  <c r="AK81" i="1"/>
  <c r="AK16" i="1"/>
  <c r="AJ16" i="1"/>
  <c r="AK52" i="1"/>
  <c r="AJ52" i="1"/>
  <c r="AJ18" i="1"/>
  <c r="AK18" i="1"/>
  <c r="AK76" i="1"/>
  <c r="AJ76" i="1"/>
  <c r="AK32" i="1"/>
  <c r="AJ32" i="1"/>
  <c r="AJ66" i="1"/>
  <c r="AK66" i="1"/>
  <c r="AK39" i="1"/>
  <c r="AJ39" i="1"/>
  <c r="AK67" i="1"/>
  <c r="AJ67" i="1"/>
  <c r="AJ93" i="1"/>
  <c r="AK93" i="1"/>
  <c r="AJ94" i="1"/>
  <c r="AK94" i="1"/>
  <c r="AJ82" i="1"/>
  <c r="AK82" i="1"/>
  <c r="AK43" i="1"/>
  <c r="AJ43" i="1"/>
  <c r="AK51" i="1"/>
  <c r="AJ51" i="1"/>
  <c r="AK40" i="1"/>
  <c r="AJ40" i="1"/>
  <c r="AK12" i="1"/>
  <c r="AJ12" i="1"/>
  <c r="AJ6" i="1"/>
  <c r="AK6" i="1"/>
  <c r="AJ74" i="1"/>
  <c r="AK74" i="1"/>
  <c r="AJ37" i="1"/>
  <c r="AK37" i="1"/>
  <c r="AK31" i="1"/>
  <c r="AJ31" i="1"/>
  <c r="AK72" i="1"/>
  <c r="AJ72" i="1"/>
  <c r="AJ42" i="1"/>
  <c r="AK42" i="1"/>
  <c r="AK47" i="1"/>
  <c r="AJ47" i="1"/>
  <c r="AJ22" i="1"/>
  <c r="AK22" i="1"/>
  <c r="AK64" i="1"/>
  <c r="AJ64" i="1"/>
  <c r="AK80" i="1"/>
  <c r="AJ80" i="1"/>
  <c r="AK88" i="1"/>
  <c r="AJ88" i="1"/>
  <c r="AK15" i="1"/>
  <c r="AJ15" i="1"/>
  <c r="AK55" i="1"/>
  <c r="AJ55" i="1"/>
  <c r="AJ9" i="1"/>
  <c r="AK9" i="1"/>
  <c r="AJ30" i="1"/>
  <c r="AK30" i="1"/>
  <c r="AK95" i="1"/>
  <c r="AJ95" i="1"/>
  <c r="AK36" i="1"/>
  <c r="AJ36" i="1"/>
  <c r="AK28" i="1"/>
  <c r="AJ28" i="1"/>
  <c r="AJ54" i="1"/>
  <c r="AK54" i="1"/>
  <c r="AK84" i="1"/>
  <c r="AJ84" i="1"/>
  <c r="AJ102" i="1"/>
  <c r="AK102" i="1"/>
  <c r="AJ69" i="1"/>
  <c r="AK69" i="1"/>
  <c r="AK48" i="1"/>
  <c r="AJ48" i="1"/>
  <c r="AK20" i="1"/>
  <c r="AJ20" i="1"/>
  <c r="AJ10" i="1"/>
  <c r="AK10" i="1"/>
  <c r="AJ65" i="1"/>
  <c r="AK65" i="1"/>
  <c r="AJ13" i="1"/>
  <c r="AK13" i="1"/>
  <c r="AK87" i="1"/>
  <c r="AJ87" i="1"/>
  <c r="AK83" i="1"/>
  <c r="AJ83" i="1"/>
  <c r="AJ58" i="1"/>
  <c r="AK58" i="1"/>
  <c r="AK8" i="1"/>
  <c r="AJ8" i="1"/>
  <c r="AJ41" i="1"/>
  <c r="AK41" i="1"/>
  <c r="AJ73" i="1"/>
  <c r="AK73" i="1"/>
  <c r="AJ85" i="1"/>
  <c r="AK85" i="1"/>
  <c r="AK60" i="1"/>
  <c r="AJ60" i="1"/>
  <c r="AK68" i="1"/>
  <c r="AJ68" i="1"/>
  <c r="AK56" i="1"/>
  <c r="AJ56" i="1"/>
  <c r="AJ45" i="1"/>
  <c r="AK45" i="1"/>
  <c r="AJ29" i="1"/>
  <c r="AK29" i="1"/>
  <c r="AJ101" i="1"/>
  <c r="AK101" i="1"/>
  <c r="AJ25" i="1"/>
  <c r="AK25" i="1"/>
  <c r="AK91" i="1"/>
  <c r="AJ91" i="1"/>
  <c r="AK75" i="1"/>
  <c r="AJ75" i="1"/>
  <c r="AK100" i="1"/>
  <c r="AJ100" i="1"/>
  <c r="AJ89" i="1"/>
  <c r="AK89" i="1"/>
  <c r="AJ38" i="1"/>
  <c r="AK38" i="1"/>
  <c r="AJ78" i="1"/>
  <c r="AK78" i="1"/>
  <c r="AJ61" i="1"/>
  <c r="AK61" i="1"/>
  <c r="AJ33" i="1"/>
  <c r="AK33" i="1"/>
  <c r="AJ46" i="1"/>
  <c r="AK46" i="1"/>
  <c r="AK23" i="1"/>
  <c r="AJ23" i="1"/>
  <c r="AL88" i="1"/>
  <c r="AL27" i="1"/>
  <c r="AL91" i="1"/>
  <c r="AL38" i="1"/>
  <c r="AL31" i="1"/>
  <c r="AL72" i="1"/>
  <c r="AL33" i="1"/>
  <c r="AL46" i="1"/>
  <c r="AL19" i="1"/>
  <c r="AL55" i="1"/>
  <c r="AL62" i="1"/>
  <c r="AL86" i="1"/>
  <c r="AL94" i="1"/>
  <c r="AL9" i="1"/>
  <c r="AL5" i="1"/>
  <c r="AL85" i="1"/>
  <c r="AL60" i="1"/>
  <c r="AL29" i="1"/>
  <c r="AL75" i="1"/>
  <c r="AL37" i="1"/>
  <c r="AL61" i="1"/>
  <c r="AL42" i="1"/>
  <c r="AL53" i="1"/>
  <c r="AL59" i="1"/>
  <c r="AL50" i="1"/>
  <c r="AL96" i="1"/>
  <c r="AL77" i="1"/>
  <c r="AL34" i="1"/>
  <c r="AL14" i="1"/>
  <c r="AL26" i="1"/>
  <c r="AL82" i="1"/>
  <c r="AL13" i="1"/>
  <c r="AL57" i="1"/>
  <c r="AL87" i="1"/>
  <c r="AL11" i="1"/>
  <c r="AL83" i="1"/>
  <c r="AL30" i="1"/>
  <c r="AL58" i="1"/>
  <c r="AL21" i="1"/>
  <c r="AL68" i="1"/>
  <c r="AL25" i="1"/>
  <c r="AL78" i="1"/>
  <c r="AL79" i="1"/>
  <c r="AL52" i="1"/>
  <c r="AL43" i="1"/>
  <c r="AL28" i="1"/>
  <c r="AL51" i="1"/>
  <c r="AL40" i="1"/>
  <c r="AL12" i="1"/>
  <c r="AL6" i="1"/>
  <c r="AL74" i="1"/>
  <c r="AL97" i="1"/>
  <c r="AL64" i="1"/>
  <c r="AL98" i="1"/>
  <c r="AL73" i="1"/>
  <c r="AL70" i="1"/>
  <c r="AL93" i="1"/>
  <c r="AL35" i="1"/>
  <c r="AL99" i="1"/>
  <c r="AL80" i="1"/>
  <c r="AL49" i="1"/>
  <c r="AL101" i="1"/>
  <c r="AL100" i="1"/>
  <c r="AL17" i="1"/>
  <c r="AL81" i="1"/>
  <c r="AL18" i="1"/>
  <c r="AL36" i="1"/>
  <c r="AL54" i="1"/>
  <c r="AL84" i="1"/>
  <c r="AL102" i="1"/>
  <c r="AL69" i="1"/>
  <c r="AL48" i="1"/>
  <c r="AL20" i="1"/>
  <c r="AL10" i="1"/>
  <c r="AL65" i="1"/>
  <c r="AL89" i="1"/>
  <c r="AL95" i="1"/>
  <c r="AL7" i="1"/>
  <c r="AL16" i="1"/>
  <c r="AL47" i="1"/>
  <c r="AL8" i="1"/>
  <c r="AL24" i="1"/>
  <c r="AL67" i="1"/>
  <c r="AL22" i="1"/>
  <c r="AL71" i="1"/>
  <c r="AL41" i="1"/>
  <c r="AL92" i="1"/>
  <c r="AL76" i="1"/>
  <c r="AL15" i="1"/>
  <c r="AL32" i="1"/>
  <c r="AL44" i="1"/>
  <c r="AL66" i="1"/>
  <c r="AL56" i="1"/>
  <c r="AL39" i="1"/>
  <c r="AL45" i="1"/>
  <c r="L103" i="1"/>
  <c r="AF103" i="1" l="1"/>
  <c r="P4" i="1"/>
  <c r="P103" i="1" s="1"/>
  <c r="V4" i="1"/>
  <c r="V103" i="1" s="1"/>
  <c r="R4" i="1"/>
  <c r="R103" i="1" s="1"/>
  <c r="Z4" i="1"/>
  <c r="AE103" i="1"/>
  <c r="Z103" i="1" l="1"/>
  <c r="X54" i="15"/>
  <c r="T54" i="15"/>
  <c r="P54" i="15"/>
  <c r="P103" i="15" s="1"/>
  <c r="AC54" i="15"/>
  <c r="AC103" i="15" s="1"/>
  <c r="Z54" i="15"/>
  <c r="Z103" i="15" s="1"/>
  <c r="V54" i="15"/>
  <c r="V103" i="15" s="1"/>
  <c r="R54" i="15"/>
  <c r="AE54" i="15"/>
  <c r="AE103" i="15" s="1"/>
  <c r="Y54" i="15" l="1"/>
  <c r="Y103" i="15" s="1"/>
  <c r="Q54" i="15"/>
  <c r="Q103" i="15" s="1"/>
  <c r="U54" i="15"/>
  <c r="U103" i="15" s="1"/>
  <c r="AD54" i="15"/>
  <c r="AD103" i="15" s="1"/>
  <c r="R103" i="15"/>
  <c r="X103" i="15"/>
  <c r="T103" i="15"/>
  <c r="AA54" i="15" l="1"/>
  <c r="AA103" i="15" s="1"/>
  <c r="W54" i="15"/>
  <c r="W103" i="15" s="1"/>
  <c r="S54" i="15"/>
  <c r="M103" i="1"/>
  <c r="AB54" i="15" l="1"/>
  <c r="S103" i="15"/>
  <c r="O103" i="1"/>
  <c r="AB103" i="15" l="1"/>
  <c r="AH54" i="15"/>
  <c r="AH103" i="15" s="1"/>
  <c r="N6" i="11" s="1"/>
  <c r="N54" i="18"/>
  <c r="I54" i="18"/>
  <c r="K54" i="18" l="1"/>
  <c r="O4" i="18"/>
  <c r="O54" i="18" s="1"/>
  <c r="Q4" i="18" l="1"/>
  <c r="R4" i="18" s="1"/>
  <c r="Q54" i="18" l="1"/>
  <c r="R54" i="18"/>
  <c r="Q9" i="11" s="1"/>
  <c r="B9" i="11" s="1"/>
  <c r="Q103" i="1"/>
  <c r="X4" i="1"/>
  <c r="Y4" i="1" s="1"/>
  <c r="Y103" i="1" s="1"/>
  <c r="T4" i="1"/>
  <c r="T103" i="1" s="1"/>
  <c r="AB4" i="1"/>
  <c r="AC4" i="1" s="1"/>
  <c r="AG4" i="1"/>
  <c r="AH4" i="1" s="1"/>
  <c r="AC103" i="1" l="1"/>
  <c r="AG103" i="1"/>
  <c r="U4" i="1"/>
  <c r="AD4" i="1" s="1"/>
  <c r="AB103" i="1"/>
  <c r="X103" i="1"/>
  <c r="AI4" i="1" l="1"/>
  <c r="AI103" i="1" s="1"/>
  <c r="AH103" i="1"/>
  <c r="U103" i="1"/>
  <c r="AD103" i="1" l="1"/>
  <c r="AK4" i="1"/>
  <c r="AK103" i="1" s="1"/>
  <c r="AJ4" i="1"/>
  <c r="AL4" i="1" l="1"/>
  <c r="AL103" i="1" s="1"/>
  <c r="M6" i="11" s="1"/>
  <c r="B6" i="11" s="1"/>
  <c r="AJ103" i="1"/>
  <c r="B5" i="25" l="1"/>
  <c r="B11" i="25" s="1"/>
  <c r="B21" i="11" s="1"/>
  <c r="B23" i="11"/>
  <c r="B14" i="11"/>
  <c r="K14" i="11" l="1"/>
  <c r="K17" i="11" s="1"/>
  <c r="G14" i="11"/>
  <c r="G17" i="11" s="1"/>
  <c r="E14" i="11"/>
  <c r="F14" i="11"/>
  <c r="J14" i="11"/>
  <c r="J17" i="11" s="1"/>
  <c r="E5" i="25"/>
  <c r="I14" i="11"/>
  <c r="I17" i="11" s="1"/>
  <c r="H14" i="11"/>
  <c r="H17" i="11" s="1"/>
  <c r="B9" i="25"/>
  <c r="B13" i="25" l="1"/>
  <c r="B20" i="11" s="1"/>
  <c r="B15" i="25" l="1"/>
  <c r="E3" i="25" s="1"/>
  <c r="F3" i="25" s="1"/>
  <c r="H3" i="25" l="1"/>
  <c r="H5" i="25" s="1"/>
  <c r="F5" i="25"/>
  <c r="L3" i="25"/>
  <c r="L5" i="25" s="1"/>
  <c r="K3" i="25"/>
  <c r="K5" i="25" s="1"/>
  <c r="J3" i="25"/>
  <c r="J5" i="25" s="1"/>
  <c r="I3" i="25"/>
  <c r="I5" i="25" s="1"/>
  <c r="G3" i="25"/>
  <c r="G5" i="25" s="1"/>
  <c r="E17" i="11"/>
  <c r="F17" i="11"/>
  <c r="B17" i="11" l="1"/>
  <c r="M3" i="25"/>
  <c r="M5" i="25"/>
  <c r="B16" i="25" l="1"/>
  <c r="B22" i="11" s="1"/>
  <c r="B25" i="1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tc={02B461CF-CC38-4327-B340-22B872134AB2}</author>
  </authors>
  <commentList>
    <comment ref="A31" authorId="0" shapeId="0" xr:uid="{02B461CF-CC38-4327-B340-22B872134AB2}">
      <text>
        <t>[Threaded comment]
Your version of Excel allows you to read this threaded comment; however, any edits to it will get removed if the file is opened in a newer version of Excel. Learn more: https://go.microsoft.com/fwlink/?linkid=870924
Comment:
    Note corrected spelling</t>
      </text>
    </comment>
  </commentList>
</comments>
</file>

<file path=xl/sharedStrings.xml><?xml version="1.0" encoding="utf-8"?>
<sst xmlns="http://schemas.openxmlformats.org/spreadsheetml/2006/main" count="837" uniqueCount="310">
  <si>
    <t>ALL OTHER SECTORS APART FROM HE 
STANDARD RATE</t>
  </si>
  <si>
    <t>HE STANDARD RATE</t>
  </si>
  <si>
    <t>ALL OTHER SECTORS APART FROM HE 
GREEN RATE</t>
  </si>
  <si>
    <t>HE GREEN RATE</t>
  </si>
  <si>
    <t>HE STANDARD TOP-UP</t>
  </si>
  <si>
    <t>10 to 99km</t>
  </si>
  <si>
    <t>100 to 499km</t>
  </si>
  <si>
    <t>500 to 1,999km</t>
  </si>
  <si>
    <t>2,000 to 2,999km</t>
  </si>
  <si>
    <t>3,000 to 3,999km</t>
  </si>
  <si>
    <t>4,000 to 7,999km</t>
  </si>
  <si>
    <t>8,000 to 12,000km</t>
  </si>
  <si>
    <t>12,000km+</t>
  </si>
  <si>
    <t>Pathway 1 2022</t>
  </si>
  <si>
    <t>SCHOOLS &amp; YOUTH</t>
  </si>
  <si>
    <t>FE, VET &amp; AE</t>
  </si>
  <si>
    <t>HE</t>
  </si>
  <si>
    <t>HE DISADVANTAGED BACKGROUNDS</t>
  </si>
  <si>
    <t>SUBSISTENCE RATES</t>
  </si>
  <si>
    <t>DAILY GRANT RATE FIRST 2 WEEKS</t>
  </si>
  <si>
    <t>DAILY GRANT RATE 2 - 8 WEEKS</t>
  </si>
  <si>
    <t>DAILY GRANT RATE 8 WEEKS - 12 MONTHS</t>
  </si>
  <si>
    <t>Group 1</t>
  </si>
  <si>
    <t>Group 2</t>
  </si>
  <si>
    <t>Group 3</t>
  </si>
  <si>
    <t>STAFF RATES</t>
  </si>
  <si>
    <t>How to use the budget Calculation Tool</t>
  </si>
  <si>
    <t>Each sector has their own calculation tool that can be downloaded from the Taith website and that is loaded with activities and grant rates eligible to their sector.
Please make sure your sector below is correct.</t>
  </si>
  <si>
    <t>Sector:</t>
  </si>
  <si>
    <t>Youth</t>
  </si>
  <si>
    <r>
      <rPr>
        <sz val="11"/>
        <color rgb="FF000000"/>
        <rFont val="Arial"/>
        <family val="2"/>
      </rPr>
      <t>There are several tabs. The first tab ‘</t>
    </r>
    <r>
      <rPr>
        <b/>
        <sz val="11"/>
        <color rgb="FF000000"/>
        <rFont val="Arial"/>
        <family val="2"/>
      </rPr>
      <t>Information’</t>
    </r>
    <r>
      <rPr>
        <sz val="11"/>
        <color rgb="FF000000"/>
        <rFont val="Arial"/>
        <family val="2"/>
      </rPr>
      <t xml:space="preserve"> is dedicated to guidance notes on using and completing the tool whilst the second tab ‘</t>
    </r>
    <r>
      <rPr>
        <b/>
        <sz val="11"/>
        <color rgb="FF000000"/>
        <rFont val="Arial"/>
        <family val="2"/>
      </rPr>
      <t>Budget summary</t>
    </r>
    <r>
      <rPr>
        <sz val="11"/>
        <color rgb="FF000000"/>
        <rFont val="Arial"/>
        <family val="2"/>
      </rPr>
      <t xml:space="preserve">’ is an automatically populated table from which the final value (Total budget requested) </t>
    </r>
    <r>
      <rPr>
        <b/>
        <sz val="11"/>
        <color rgb="FF000000"/>
        <rFont val="Arial"/>
        <family val="2"/>
      </rPr>
      <t>MUST</t>
    </r>
    <r>
      <rPr>
        <sz val="11"/>
        <color rgb="FF000000"/>
        <rFont val="Arial"/>
        <family val="2"/>
      </rPr>
      <t xml:space="preserve"> be copied and pasted into </t>
    </r>
    <r>
      <rPr>
        <b/>
        <sz val="11"/>
        <color rgb="FF000000"/>
        <rFont val="Arial"/>
        <family val="2"/>
      </rPr>
      <t>page 6</t>
    </r>
    <r>
      <rPr>
        <sz val="11"/>
        <color rgb="FF000000"/>
        <rFont val="Arial"/>
        <family val="2"/>
      </rPr>
      <t xml:space="preserve"> of the online application form – </t>
    </r>
    <r>
      <rPr>
        <b/>
        <sz val="11"/>
        <color rgb="FF000000"/>
        <rFont val="Arial"/>
        <family val="2"/>
      </rPr>
      <t>Budget</t>
    </r>
    <r>
      <rPr>
        <sz val="11"/>
        <color rgb="FF000000"/>
        <rFont val="Arial"/>
        <family val="2"/>
      </rPr>
      <t>. </t>
    </r>
  </si>
  <si>
    <t>The remaining tabs must be used in order to calculate budget for each activity that you plan to undertake during your project. For easy navigation, the titles of the remaining tabs correspond with the eligible activities for your sector. Please use only the white cells, by inserting a value or selecting an option, in order to calculate the cost of your activity. The grey cells are locked and contain calculation formulas that cannot be changed. </t>
  </si>
  <si>
    <t>Cells that appear highlighted in red within the mobility tabs, are due to an error in the inputted information - for example, the participant numbers being invalid, i.e. if your estimated number of young people is greater than 0, then we require the number of accompanying persons to also be greater than 0. Similarly we would expect the number of young persons to be greater than 0 if you have specified the number of accompanying persons to be greater than 0.</t>
  </si>
  <si>
    <t>Travel days can be included as part of the total mobility length for any mobility. For example, where an activity is 5 days, but there are 2 travel days planned on top of the 5 days, funding will be calculated for 7 days, i.e. 5 days of activity + 2 travel days, therefore please enter 7 days as the number of days. Please note, a maximum 1 travel day will be funded each way (2 days total).</t>
  </si>
  <si>
    <t>Important: please note that you will be required to submit a copy of your project budget (calculation tool) to Enquiries@Taith.Wales after you submit your application. More guidance on how to do this will be provided in the ‘Submission page’ of the application form. </t>
  </si>
  <si>
    <t>Learner activities</t>
  </si>
  <si>
    <t>Staff activities</t>
  </si>
  <si>
    <t>Budget Summary 
(section 6 of application form)</t>
  </si>
  <si>
    <t>Total</t>
  </si>
  <si>
    <t>Organisational Support (capped at 20 participants)</t>
  </si>
  <si>
    <t>Organisational Support (first 10 participants)</t>
  </si>
  <si>
    <t>Organisational Support (11-30 participants)</t>
  </si>
  <si>
    <t>Organisational Support (31-60 participants)</t>
  </si>
  <si>
    <t>Organisational Support (61-100 participants)</t>
  </si>
  <si>
    <t>Organisational Support (101-150 participants)</t>
  </si>
  <si>
    <t>Organisational Support (151-200 participants)</t>
  </si>
  <si>
    <t>Organisational Support (201+ participants)</t>
  </si>
  <si>
    <t>Total number of learner and accompanying person participants</t>
  </si>
  <si>
    <t>Estimated number of disadvantaged participants</t>
  </si>
  <si>
    <t>% of disadvantaged participants</t>
  </si>
  <si>
    <t xml:space="preserve">Learner and accompanying persons subsistence support </t>
  </si>
  <si>
    <t>Learner and accompanying persons travel support</t>
  </si>
  <si>
    <t>Total number of staff participants</t>
  </si>
  <si>
    <t>Staff subsistence support</t>
  </si>
  <si>
    <t>Staff travel support</t>
  </si>
  <si>
    <t>Course fees</t>
  </si>
  <si>
    <t>Total participants</t>
  </si>
  <si>
    <t>Total participants eligible for Organisational Support</t>
  </si>
  <si>
    <t>Organisational Support (up to first 100 participants)</t>
  </si>
  <si>
    <t>Organisational support grant (additional participants, if applicable)</t>
  </si>
  <si>
    <t>Total organisational support</t>
  </si>
  <si>
    <t>Total number of inward mobility participants</t>
  </si>
  <si>
    <t>Budget top-up to support inward mobility participants</t>
  </si>
  <si>
    <t>Organisational Support top-up to support inward mobility</t>
  </si>
  <si>
    <t>TOTAL PUPILS AND STAFF</t>
  </si>
  <si>
    <t>TOTAL BUDGET REQUESTED</t>
  </si>
  <si>
    <t>Sector</t>
  </si>
  <si>
    <t>AE</t>
  </si>
  <si>
    <t>FE - VET</t>
  </si>
  <si>
    <t>School</t>
  </si>
  <si>
    <t>RE</t>
  </si>
  <si>
    <t>PARTICIPANTS</t>
  </si>
  <si>
    <t>DURATION</t>
  </si>
  <si>
    <t>DESTINATION</t>
  </si>
  <si>
    <t xml:space="preserve">SUBSISTENCE </t>
  </si>
  <si>
    <t>TRAVEL GRANT</t>
  </si>
  <si>
    <t>COMMENTS</t>
  </si>
  <si>
    <t>ESTIMATED NUMBER OF LEARNER PARTICIPANTS (Enter more than 0 if you have more than 0 accompanying persons)</t>
  </si>
  <si>
    <t>ESTIMATED % SHARE OF STUDENT PARTICIPANTS FROM DISADVANTAGED BACKGROUNDS (please note that the number of participants on the right is rounded down to the nearest whole number, therefore may appear as 0)</t>
  </si>
  <si>
    <t>ESTIMATED NUMBER OF DISADVANTAGED STUDENT PARTICIPANTS</t>
  </si>
  <si>
    <t>ESTIMATED NUMBER OF ACCOMPANYING PERSON PARTICIPANTS (Enter more than 0 if you have entered more than 0 for learner participants)</t>
  </si>
  <si>
    <t>ESTIMATED TOTAL NUMBER OF PARTICIPANTS</t>
  </si>
  <si>
    <t>NUMBER OF WEEKS</t>
  </si>
  <si>
    <t>NUMBER OF WHOLE MONTHS (1 MONTH=28 DAYS)</t>
  </si>
  <si>
    <t>NUMBER OF DECIMAL MONTHS</t>
  </si>
  <si>
    <t>RECEIVING COUNTRY/
TERRITORY</t>
  </si>
  <si>
    <t>COUNTRY/
TERRITORY GROUP</t>
  </si>
  <si>
    <t>Rate to use check</t>
  </si>
  <si>
    <t>number of days (higher rate applied)</t>
  </si>
  <si>
    <t>number of days remaining after first 2 weeks</t>
  </si>
  <si>
    <t>number of days remaining (medium rate applied)</t>
  </si>
  <si>
    <t>number of days used</t>
  </si>
  <si>
    <t>number of days remaining (lower rate applied)</t>
  </si>
  <si>
    <t>FIRST 2 WEEKS (14 DAYS) 
(SCHOOLS &amp; YOUTH)</t>
  </si>
  <si>
    <t>2 - 8 WEEKS 
(SCHOOLS &amp; YOUTH)</t>
  </si>
  <si>
    <t>9 WEEKS - 12MONTHS (SCHOOLS &amp; YOUTH)</t>
  </si>
  <si>
    <t>TOTAL PER PARTICIPANT SUBSISTENCE RATE 
(SCHOOLS &amp; YOUTH)</t>
  </si>
  <si>
    <t>FIRST 2 WEEKS (14 DAYS) 
(FE, VET &amp; AE)</t>
  </si>
  <si>
    <t>2 - 8 WEEKS (FET, VET &amp; AE)</t>
  </si>
  <si>
    <t>9 WEEKS - 12MONTHS (FE, VET &amp; AE)</t>
  </si>
  <si>
    <t>TOTAL PER PARTICIPANT SUBSISTENCE RATE 
(FE, VET &amp; AE)</t>
  </si>
  <si>
    <t>FIRST 2 WEEKS (14 DAYS) 
(HE)</t>
  </si>
  <si>
    <t>2 - 8 WEEKS (HE)</t>
  </si>
  <si>
    <t>9 WEEKS - 12MONTHS (HE)</t>
  </si>
  <si>
    <t>TOTAL PER PARTICIPANT SUBSISTENCE RATE 
(HE)</t>
  </si>
  <si>
    <t>PER PARTICIPANT SUBSISTENCE RATE (STANDARD)</t>
  </si>
  <si>
    <t>FIRST 2 WEEKS (14 DAYS)</t>
  </si>
  <si>
    <t>2 - 8 WEEKS</t>
  </si>
  <si>
    <t>9 WEEKS - 12MONTHS</t>
  </si>
  <si>
    <t>TOTAL PER DISADVANTAGED STUDENT RATE</t>
  </si>
  <si>
    <t>TOTAL DISADVANTAGED PARTICIPANTS X DISADVANTAGED STUDENT RATE</t>
  </si>
  <si>
    <t>LEARNER PARTICIPANTS X SUBSISTENCE RATE</t>
  </si>
  <si>
    <t>ACCOMPANYING PERSON X SUBSISTENCE RATE</t>
  </si>
  <si>
    <t>TOTAL OUTWARD MOBILITY PARTICIPANTS X SUBSISTENCE RATE</t>
  </si>
  <si>
    <t>TRAVEL DISTANCE BAND</t>
  </si>
  <si>
    <t>TRAVEL GRANT PER PARTICIPANT</t>
  </si>
  <si>
    <t>TRAVEL GRANT TOP-UP PER DISADVANTAGED PARTICIPANT (HE)</t>
  </si>
  <si>
    <t>LEARNER PARTICIPANTS TRAVEL GRANT</t>
  </si>
  <si>
    <t>ACCOMPANYING PERSONS TRAVEL GRANT</t>
  </si>
  <si>
    <t>TOTAL OUTWARD MOBILITY TRAVEL GRANT (LEARNER PARTICIPANTS &amp; ACCOMPANYING PERSONS)</t>
  </si>
  <si>
    <t>SUBSISTENCE</t>
  </si>
  <si>
    <t>ESTIMATED NUMBER OF LEARNER PARTICIPANTS</t>
  </si>
  <si>
    <t>ESTIMATED % SHARE OF LEARNER PARTICIPANTS FROM DISADVANTAGED BACKGROUNDS (please note that the number of participants on the right is rounded down to the nearest whole number, therefore may appear as 0)</t>
  </si>
  <si>
    <t>ESTIMATED NUMBER OF DISADVANTAGED LEARNER PARTICIPANTS</t>
  </si>
  <si>
    <t>RECEIVING COUNTRY/
TERRITORY GROUP</t>
  </si>
  <si>
    <t>TOTAL PER DISADVANTAGED LEARNER RATE</t>
  </si>
  <si>
    <t>TOTAL DISADVANTAGED PARTICIPANTS X DISADVANTAGED LEARNER RATE</t>
  </si>
  <si>
    <t>TOTAL PARTICIPANTS X LEARNER PARTICIPANTS RATE</t>
  </si>
  <si>
    <t>TOTAL OUTWARD MOBILITY TRAVEL GRANT (LEARNER)</t>
  </si>
  <si>
    <t>VIRTUAL GROUP PROJECT NAME/CODE 
(please group virtual exchanges by distinct topics)</t>
  </si>
  <si>
    <t>VIRTUAL EXCHANGES DEVELOPMENT COSTS</t>
  </si>
  <si>
    <t>Maximum Taith contribution to virtual group exchanges for organisational support is for 20 participants only. Maximum virtual exchange development costs is £1200</t>
  </si>
  <si>
    <t>SUBSISTENCE - STUDENT RATES</t>
  </si>
  <si>
    <t>SUBSISTENCE TOP-UP DISADVANTAGED BACKGROUND
RATE</t>
  </si>
  <si>
    <t>TOTAL SUBSISTENCE</t>
  </si>
  <si>
    <t>COURSE FEES</t>
  </si>
  <si>
    <t>ESTIMATED NUMBER OF STUDENT PARTICIPANTS</t>
  </si>
  <si>
    <t>NUMBER OF DAYS 
(min 2 weeks - max 12 weeks (84 days))</t>
  </si>
  <si>
    <t>TOTAL PER STUDENT RATE</t>
  </si>
  <si>
    <t>TOTAL PARTICIPANTS X STUDENT RATE</t>
  </si>
  <si>
    <t>TOTAL PARTICIPANTS X DISADVANTAGED STUDENT RATE</t>
  </si>
  <si>
    <t>TRAVEL GRANT TOP-UP PER DISADVANTAGED PARTICIPANT</t>
  </si>
  <si>
    <t>TOTAL OUTWARD MOBILITY TRAVEL GRANT (STUDENTS)</t>
  </si>
  <si>
    <t>ESTIMATED COURSE FEES PER PARTICIPANT PER DAY (max £40/day funded)</t>
  </si>
  <si>
    <t xml:space="preserve"> ESTIMATED NUMBER OF DAYS FOR COURSE FEES</t>
  </si>
  <si>
    <t>TOTAL COURSE FEE PER PARTICIPANT</t>
  </si>
  <si>
    <t>TAITH FUNDED COURSE FEE PER PARTICIPANT (max £40/day AND max £400)</t>
  </si>
  <si>
    <t>SUBSISTENCE STAFF</t>
  </si>
  <si>
    <t>ESTIMATED NUMBER OF STAFF PARTICIPANTS</t>
  </si>
  <si>
    <t>TOTAL PER STAFF MEMBER SUBSISTENCE RATE</t>
  </si>
  <si>
    <t>TOTAL PARTICIPANTS X STAFF RATE</t>
  </si>
  <si>
    <t>TOTAL OUTWARD MOBILITY TRAVEL GRANT (STAFF)</t>
  </si>
  <si>
    <t>TAITH FUNDED COURSE FEE (TOTAL)</t>
  </si>
  <si>
    <t>Country</t>
  </si>
  <si>
    <t>Grouping</t>
  </si>
  <si>
    <t>Travel Distance Bands</t>
  </si>
  <si>
    <t>Africa not otherwise listed</t>
  </si>
  <si>
    <t>Albania</t>
  </si>
  <si>
    <t>Algeria</t>
  </si>
  <si>
    <t>Antarctica and Oceania not otherwise listed</t>
  </si>
  <si>
    <t>Argentina</t>
  </si>
  <si>
    <t>Armenia</t>
  </si>
  <si>
    <t>Asia not otherwise listed</t>
  </si>
  <si>
    <t>Australia</t>
  </si>
  <si>
    <t>Austria</t>
  </si>
  <si>
    <t>Azerbaijan</t>
  </si>
  <si>
    <t>Bahamas, The</t>
  </si>
  <si>
    <t>Bahrain</t>
  </si>
  <si>
    <t>Bangladesh</t>
  </si>
  <si>
    <t>Barbados</t>
  </si>
  <si>
    <t>Belgium</t>
  </si>
  <si>
    <t>Belize</t>
  </si>
  <si>
    <t>Bolivia</t>
  </si>
  <si>
    <t>Bosnia and Herzegovina</t>
  </si>
  <si>
    <t>Botswana</t>
  </si>
  <si>
    <t>Brazil</t>
  </si>
  <si>
    <t>Bulgaria</t>
  </si>
  <si>
    <t>Cambodia</t>
  </si>
  <si>
    <t>Cameroon</t>
  </si>
  <si>
    <t>Canada</t>
  </si>
  <si>
    <t>Central America not otherwise listed</t>
  </si>
  <si>
    <t>Chile</t>
  </si>
  <si>
    <t>China</t>
  </si>
  <si>
    <t>Colombia</t>
  </si>
  <si>
    <t>Costa Rica</t>
  </si>
  <si>
    <t>Côte d'Ivoire</t>
  </si>
  <si>
    <t>Croatia</t>
  </si>
  <si>
    <t>Cuba</t>
  </si>
  <si>
    <t>Cyprus</t>
  </si>
  <si>
    <t>Czech Republic</t>
  </si>
  <si>
    <t>Denmark</t>
  </si>
  <si>
    <t>Dominican Republic</t>
  </si>
  <si>
    <t>Ecuador</t>
  </si>
  <si>
    <t>Egypt</t>
  </si>
  <si>
    <t>El Salvador</t>
  </si>
  <si>
    <t>Estonia</t>
  </si>
  <si>
    <t>Eswatini</t>
  </si>
  <si>
    <t>Ethiopia</t>
  </si>
  <si>
    <t>Europe not otherwise listed</t>
  </si>
  <si>
    <t>Fiji</t>
  </si>
  <si>
    <t>Finland</t>
  </si>
  <si>
    <t>France</t>
  </si>
  <si>
    <t>Georgia</t>
  </si>
  <si>
    <t>Germany</t>
  </si>
  <si>
    <t>Ghana</t>
  </si>
  <si>
    <t>Greece</t>
  </si>
  <si>
    <t>Guernsey</t>
  </si>
  <si>
    <t>Honduras</t>
  </si>
  <si>
    <t>Hong Kong</t>
  </si>
  <si>
    <t>Hungary</t>
  </si>
  <si>
    <t>Iceland</t>
  </si>
  <si>
    <t>India</t>
  </si>
  <si>
    <t>Indonesia</t>
  </si>
  <si>
    <t>Iran</t>
  </si>
  <si>
    <t>Iraq</t>
  </si>
  <si>
    <t>Ireland</t>
  </si>
  <si>
    <t>Israel</t>
  </si>
  <si>
    <t>Italy</t>
  </si>
  <si>
    <t>Jamaica</t>
  </si>
  <si>
    <t>Japan</t>
  </si>
  <si>
    <t>Jersey</t>
  </si>
  <si>
    <t>Kazakhstan</t>
  </si>
  <si>
    <t>Kenya</t>
  </si>
  <si>
    <t>Kosovo</t>
  </si>
  <si>
    <t>Kuwait</t>
  </si>
  <si>
    <t>Latvia</t>
  </si>
  <si>
    <t>Lebanon</t>
  </si>
  <si>
    <t>Lesotho</t>
  </si>
  <si>
    <t>Lithuania</t>
  </si>
  <si>
    <t>Luxembourg</t>
  </si>
  <si>
    <t>Macao</t>
  </si>
  <si>
    <t>Malaysia</t>
  </si>
  <si>
    <t>Maldives</t>
  </si>
  <si>
    <t>Malta</t>
  </si>
  <si>
    <t>Mauritius</t>
  </si>
  <si>
    <t>Mexico</t>
  </si>
  <si>
    <t>Moldova</t>
  </si>
  <si>
    <t>Mongolia</t>
  </si>
  <si>
    <t>Montenegro</t>
  </si>
  <si>
    <t>Morocco</t>
  </si>
  <si>
    <t>Myanmar</t>
  </si>
  <si>
    <t>Namibia</t>
  </si>
  <si>
    <t>Nepal</t>
  </si>
  <si>
    <t>Netherlands</t>
  </si>
  <si>
    <t>New Zealand</t>
  </si>
  <si>
    <t>Nicaragua</t>
  </si>
  <si>
    <t>Nigeria</t>
  </si>
  <si>
    <t>North Macedonia</t>
  </si>
  <si>
    <t>Norway</t>
  </si>
  <si>
    <t>Oman</t>
  </si>
  <si>
    <t>Pakistan</t>
  </si>
  <si>
    <t>Palestine</t>
  </si>
  <si>
    <t>Panama</t>
  </si>
  <si>
    <t>Paraguay</t>
  </si>
  <si>
    <t>Peru</t>
  </si>
  <si>
    <t>Philippines</t>
  </si>
  <si>
    <t>Poland</t>
  </si>
  <si>
    <t>Portugal</t>
  </si>
  <si>
    <t>Puerto Rico</t>
  </si>
  <si>
    <t>Qatar</t>
  </si>
  <si>
    <t>Romania</t>
  </si>
  <si>
    <t>Rwanda</t>
  </si>
  <si>
    <t>Senegal</t>
  </si>
  <si>
    <t>Serbia</t>
  </si>
  <si>
    <t>Seychelles</t>
  </si>
  <si>
    <t>Singapore</t>
  </si>
  <si>
    <t>Slovakia</t>
  </si>
  <si>
    <t>Slovenia</t>
  </si>
  <si>
    <t>Somalia</t>
  </si>
  <si>
    <t>South America not otherwise listed</t>
  </si>
  <si>
    <t>South Africa</t>
  </si>
  <si>
    <t>South Korea</t>
  </si>
  <si>
    <t>Spain</t>
  </si>
  <si>
    <t>Sri Lanka</t>
  </si>
  <si>
    <t>Sweden</t>
  </si>
  <si>
    <t>Switzerland</t>
  </si>
  <si>
    <t>Syria</t>
  </si>
  <si>
    <t>Taiwan</t>
  </si>
  <si>
    <t>Tanzania</t>
  </si>
  <si>
    <t>Thailand</t>
  </si>
  <si>
    <t>Trinidad and Tobago</t>
  </si>
  <si>
    <t>Tunisia</t>
  </si>
  <si>
    <t>Turkey</t>
  </si>
  <si>
    <t>Uganda</t>
  </si>
  <si>
    <t>Ukraine</t>
  </si>
  <si>
    <t>United Arab Emirates</t>
  </si>
  <si>
    <t>United Kingdom</t>
  </si>
  <si>
    <t>United States</t>
  </si>
  <si>
    <t>Uruguay</t>
  </si>
  <si>
    <t>Uzbekistan</t>
  </si>
  <si>
    <t>Venezuela</t>
  </si>
  <si>
    <t>Vietnam</t>
  </si>
  <si>
    <t>Zambia</t>
  </si>
  <si>
    <t>Zimbabwe</t>
  </si>
  <si>
    <t>STAFF</t>
  </si>
  <si>
    <t>NUMBER OF DAYS 
(a min of 2 weeks (14 days) - max of 12 months (336 days))</t>
  </si>
  <si>
    <t>STAFF SUBSISTENCE</t>
  </si>
  <si>
    <t>NUMBER OF DAYS (a min of 2 days - max of 1 month (28 days))</t>
  </si>
  <si>
    <t>RECEIVING COUNTRY/TERRITORY</t>
  </si>
  <si>
    <t>Inward mobility</t>
  </si>
  <si>
    <r>
      <t xml:space="preserve">Your project has the option to request additional grant funding, on top of the requested outward mobilities, for the purposes of supporting </t>
    </r>
    <r>
      <rPr>
        <b/>
        <sz val="11"/>
        <color rgb="FF000000"/>
        <rFont val="Calibri"/>
        <family val="2"/>
        <scheme val="minor"/>
      </rPr>
      <t>inward mobility</t>
    </r>
    <r>
      <rPr>
        <sz val="11"/>
        <color rgb="FF000000"/>
        <rFont val="Calibri"/>
        <family val="2"/>
        <scheme val="minor"/>
      </rPr>
      <t xml:space="preserve"> to Wales. The maximum amount your project can request for inward mobility is</t>
    </r>
    <r>
      <rPr>
        <b/>
        <sz val="11"/>
        <color rgb="FF000000"/>
        <rFont val="Calibri"/>
        <family val="2"/>
        <scheme val="minor"/>
      </rPr>
      <t xml:space="preserve"> 30% of the requested budget for outward mobility</t>
    </r>
    <r>
      <rPr>
        <sz val="11"/>
        <color rgb="FF000000"/>
        <rFont val="Calibri"/>
        <family val="2"/>
        <scheme val="minor"/>
      </rPr>
      <t xml:space="preserve"> activities (i.e. total subsistence and travel grants for participants).</t>
    </r>
  </si>
  <si>
    <t>INWARD MOBILITIES</t>
  </si>
  <si>
    <t xml:space="preserve">The total grant requested for outward mobility across your project activities (i.e. total subsistence and travel grants for participants)is: </t>
  </si>
  <si>
    <t>Outward</t>
  </si>
  <si>
    <t>How much additional grant would you like to request to support inward mobility (0-30% permitted range)?</t>
  </si>
  <si>
    <t xml:space="preserve">The total estimated number of outward mobility participants across your project activities eligible for organisational support (incl. young people, accompanying persons and staff mobility participants) is: </t>
  </si>
  <si>
    <t>The additional % of grant you have requested to support inward mobility (subsistence and travel cost as required but not exceeding the Taith grant rates set out in Annex 3 of the Programme Guide) is:</t>
  </si>
  <si>
    <t xml:space="preserve">The number of inward mobility participants your project will need to aim to support (the equivalent % as the additional grant requested above, applied to the estimated number of outward mobility participants) is: </t>
  </si>
  <si>
    <t xml:space="preserve">Total participants - outward and inward </t>
  </si>
  <si>
    <t xml:space="preserve">Your organisation will receive Organisational Support grant for each outward and inward participant. The Organisational Support attached to the target number of inward mobility participants for your project 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</si>
</sst>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0;&quot;0&quot;"/>
    <numFmt numFmtId="166" formatCode="&quot;£&quot;#,##0.00;&quot;£&quot;#,##0.00"/>
  </numFmts>
  <fonts count="42">
    <font>
      <sz val="11"/>
      <color rgb="FF000000"/>
      <name val="Calibri"/>
      <family val="2"/>
      <scheme val="minor"/>
    </font>
    <font>
      <sz val="11"/>
      <name val="Calibri"/>
      <family val="2"/>
    </font>
    <font>
      <sz val="10"/>
      <color rgb="FF000000"/>
      <name val="Futurapt"/>
    </font>
    <font>
      <b/>
      <sz val="11"/>
      <name val="Calibri"/>
      <family val="2"/>
    </font>
    <font>
      <sz val="10"/>
      <name val="Calibri"/>
      <family val="2"/>
    </font>
    <font>
      <sz val="10"/>
      <color rgb="FF4D4D4D"/>
      <name val="Tahoma"/>
      <family val="2"/>
    </font>
    <font>
      <sz val="9"/>
      <name val="Calibri"/>
      <family val="2"/>
    </font>
    <font>
      <b/>
      <sz val="10"/>
      <name val="Tahoma"/>
      <family val="2"/>
    </font>
    <font>
      <sz val="11"/>
      <name val="Calibri"/>
      <family val="2"/>
    </font>
    <font>
      <b/>
      <sz val="9"/>
      <name val="Calibri"/>
      <family val="2"/>
    </font>
    <font>
      <b/>
      <sz val="12"/>
      <name val="Tahoma"/>
      <family val="2"/>
    </font>
    <font>
      <u/>
      <sz val="11"/>
      <color theme="10"/>
      <name val="Calibri"/>
      <family val="2"/>
      <scheme val="minor"/>
    </font>
    <font>
      <sz val="10"/>
      <name val="Tahoma"/>
      <family val="2"/>
    </font>
    <font>
      <b/>
      <sz val="11"/>
      <name val="Tahoma"/>
      <family val="2"/>
    </font>
    <font>
      <sz val="10"/>
      <color rgb="FFFF0000"/>
      <name val="Tahoma"/>
      <family val="2"/>
    </font>
    <font>
      <b/>
      <sz val="9"/>
      <color rgb="FFFF0000"/>
      <name val="Tahoma"/>
      <family val="2"/>
    </font>
    <font>
      <b/>
      <sz val="11"/>
      <color rgb="FF404040"/>
      <name val="Arial"/>
      <family val="2"/>
    </font>
    <font>
      <sz val="11"/>
      <name val="Calibri"/>
      <family val="2"/>
      <scheme val="minor"/>
    </font>
    <font>
      <sz val="11"/>
      <color rgb="FF000000"/>
      <name val="Calibri"/>
      <family val="2"/>
    </font>
    <font>
      <b/>
      <sz val="10"/>
      <color rgb="FF444444"/>
      <name val="Tahoma"/>
      <family val="2"/>
    </font>
    <font>
      <b/>
      <sz val="10"/>
      <color rgb="FF4D4D4D"/>
      <name val="Tahoma"/>
      <family val="2"/>
    </font>
    <font>
      <b/>
      <sz val="11"/>
      <color rgb="FF000000"/>
      <name val="Calibri"/>
      <family val="2"/>
      <scheme val="minor"/>
    </font>
    <font>
      <b/>
      <sz val="11"/>
      <color rgb="FF000000"/>
      <name val="Calibri"/>
      <family val="2"/>
    </font>
    <font>
      <sz val="10"/>
      <color rgb="FF444444"/>
      <name val="Tahoma"/>
      <family val="2"/>
    </font>
    <font>
      <sz val="11"/>
      <color rgb="FF000000"/>
      <name val="Calibri"/>
      <family val="2"/>
      <scheme val="minor"/>
    </font>
    <font>
      <b/>
      <sz val="11"/>
      <color theme="1"/>
      <name val="Calibri"/>
      <family val="2"/>
      <scheme val="minor"/>
    </font>
    <font>
      <b/>
      <sz val="12"/>
      <color rgb="FF000000"/>
      <name val="Calibri"/>
      <family val="2"/>
      <scheme val="minor"/>
    </font>
    <font>
      <b/>
      <sz val="16"/>
      <name val="Calibri"/>
      <family val="2"/>
    </font>
    <font>
      <b/>
      <sz val="14"/>
      <name val="Calibri"/>
      <family val="2"/>
    </font>
    <font>
      <b/>
      <sz val="12"/>
      <name val="Calibri"/>
      <family val="2"/>
      <scheme val="minor"/>
    </font>
    <font>
      <sz val="12"/>
      <name val="Calibri"/>
      <family val="2"/>
      <scheme val="minor"/>
    </font>
    <font>
      <b/>
      <sz val="12"/>
      <color theme="1"/>
      <name val="Calibri"/>
      <family val="2"/>
      <scheme val="minor"/>
    </font>
    <font>
      <sz val="12"/>
      <color rgb="FF4D4D4D"/>
      <name val="Calibri"/>
      <family val="2"/>
      <scheme val="minor"/>
    </font>
    <font>
      <b/>
      <sz val="12"/>
      <color rgb="FF4D4D4D"/>
      <name val="Calibri"/>
      <family val="2"/>
      <scheme val="minor"/>
    </font>
    <font>
      <sz val="11"/>
      <color theme="1"/>
      <name val="Arial"/>
      <family val="2"/>
    </font>
    <font>
      <b/>
      <sz val="11"/>
      <color theme="1"/>
      <name val="Arial"/>
      <family val="2"/>
    </font>
    <font>
      <sz val="11"/>
      <color theme="1"/>
      <name val="Tahoma"/>
      <family val="2"/>
    </font>
    <font>
      <sz val="11"/>
      <color rgb="FF000000"/>
      <name val="Arial"/>
      <family val="2"/>
    </font>
    <font>
      <b/>
      <sz val="11"/>
      <color rgb="FF000000"/>
      <name val="Arial"/>
      <family val="2"/>
    </font>
    <font>
      <sz val="12"/>
      <color theme="1"/>
      <name val="Calibri"/>
      <family val="2"/>
      <scheme val="minor"/>
    </font>
    <font>
      <b/>
      <sz val="12"/>
      <color theme="1"/>
      <name val="Calibri"/>
      <family val="2"/>
    </font>
    <font>
      <sz val="12"/>
      <color theme="1"/>
      <name val="Calibri"/>
      <family val="2"/>
    </font>
  </fonts>
  <fills count="21">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1"/>
        <bgColor indexed="64"/>
      </patternFill>
    </fill>
    <fill>
      <patternFill patternType="solid">
        <fgColor theme="0" tint="-0.249977111117893"/>
        <bgColor indexed="64"/>
      </patternFill>
    </fill>
    <fill>
      <patternFill patternType="solid">
        <fgColor theme="0" tint="-0.249977111117893"/>
        <bgColor rgb="FF4C68A2"/>
      </patternFill>
    </fill>
    <fill>
      <patternFill patternType="solid">
        <fgColor theme="0"/>
        <bgColor indexed="64"/>
      </patternFill>
    </fill>
    <fill>
      <patternFill patternType="solid">
        <fgColor rgb="FFFFFFFF"/>
        <bgColor rgb="FF000000"/>
      </patternFill>
    </fill>
    <fill>
      <patternFill patternType="solid">
        <fgColor rgb="FFBFBFBF"/>
        <bgColor rgb="FF4C68A2"/>
      </patternFill>
    </fill>
    <fill>
      <patternFill patternType="solid">
        <fgColor rgb="FFFF0000"/>
        <bgColor indexed="64"/>
      </patternFill>
    </fill>
    <fill>
      <patternFill patternType="solid">
        <fgColor rgb="FFBFBFBF"/>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rgb="FF92D050"/>
        <bgColor rgb="FF4C68A2"/>
      </patternFill>
    </fill>
    <fill>
      <patternFill patternType="solid">
        <fgColor rgb="FFFFFF00"/>
        <bgColor rgb="FF4C68A2"/>
      </patternFill>
    </fill>
    <fill>
      <patternFill patternType="solid">
        <fgColor rgb="FFFFC000"/>
        <bgColor rgb="FF4C68A2"/>
      </patternFill>
    </fill>
    <fill>
      <patternFill patternType="solid">
        <fgColor rgb="FFFF0000"/>
        <bgColor rgb="FF4C68A2"/>
      </patternFill>
    </fill>
    <fill>
      <patternFill patternType="solid">
        <fgColor theme="0" tint="-4.9989318521683403E-2"/>
        <bgColor indexed="64"/>
      </patternFill>
    </fill>
  </fills>
  <borders count="140">
    <border>
      <left/>
      <right/>
      <top/>
      <bottom/>
      <diagonal/>
    </border>
    <border>
      <left style="thin">
        <color rgb="FFE5E5E5"/>
      </left>
      <right style="thin">
        <color rgb="FFE5E5E5"/>
      </right>
      <top style="thin">
        <color rgb="FFE5E5E5"/>
      </top>
      <bottom style="thin">
        <color rgb="FFE5E5E5"/>
      </bottom>
      <diagonal/>
    </border>
    <border>
      <left style="medium">
        <color indexed="64"/>
      </left>
      <right/>
      <top style="medium">
        <color indexed="64"/>
      </top>
      <bottom/>
      <diagonal/>
    </border>
    <border>
      <left/>
      <right/>
      <top style="medium">
        <color indexed="64"/>
      </top>
      <bottom/>
      <diagonal/>
    </border>
    <border>
      <left/>
      <right/>
      <top style="thin">
        <color rgb="FF7292CC"/>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right/>
      <top/>
      <bottom style="thin">
        <color indexed="64"/>
      </bottom>
      <diagonal/>
    </border>
    <border>
      <left/>
      <right/>
      <top style="thin">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rgb="FFE5E5E5"/>
      </left>
      <right/>
      <top style="thin">
        <color rgb="FFE5E5E5"/>
      </top>
      <bottom style="thin">
        <color rgb="FFE5E5E5"/>
      </bottom>
      <diagonal/>
    </border>
    <border>
      <left style="medium">
        <color indexed="64"/>
      </left>
      <right style="thin">
        <color rgb="FFE5E5E5"/>
      </right>
      <top style="thin">
        <color rgb="FFE5E5E5"/>
      </top>
      <bottom style="thin">
        <color rgb="FFE5E5E5"/>
      </bottom>
      <diagonal/>
    </border>
    <border>
      <left style="thin">
        <color rgb="FFE5E5E5"/>
      </left>
      <right style="medium">
        <color indexed="64"/>
      </right>
      <top style="thin">
        <color rgb="FFE5E5E5"/>
      </top>
      <bottom style="thin">
        <color rgb="FFE5E5E5"/>
      </bottom>
      <diagonal/>
    </border>
    <border>
      <left/>
      <right style="medium">
        <color indexed="64"/>
      </right>
      <top style="thin">
        <color rgb="FF7292CC"/>
      </top>
      <bottom/>
      <diagonal/>
    </border>
    <border>
      <left/>
      <right style="thin">
        <color rgb="FFE5E5E5"/>
      </right>
      <top style="thin">
        <color rgb="FFE5E5E5"/>
      </top>
      <bottom style="thin">
        <color rgb="FFE5E5E5"/>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style="thin">
        <color rgb="FFE5E5E5"/>
      </right>
      <top/>
      <bottom style="thin">
        <color rgb="FFE5E5E5"/>
      </bottom>
      <diagonal/>
    </border>
    <border>
      <left style="thin">
        <color rgb="FFE5E5E5"/>
      </left>
      <right style="medium">
        <color indexed="64"/>
      </right>
      <top/>
      <bottom style="thin">
        <color rgb="FFE5E5E5"/>
      </bottom>
      <diagonal/>
    </border>
    <border>
      <left style="thin">
        <color rgb="FFE5E5E5"/>
      </left>
      <right style="thin">
        <color rgb="FFE5E5E5"/>
      </right>
      <top/>
      <bottom style="thin">
        <color rgb="FFE5E5E5"/>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rgb="FFE5E5E5"/>
      </right>
      <top/>
      <bottom style="thin">
        <color rgb="FFE5E5E5"/>
      </bottom>
      <diagonal/>
    </border>
    <border>
      <left style="thin">
        <color rgb="FFE5E5E5"/>
      </left>
      <right/>
      <top/>
      <bottom style="thin">
        <color rgb="FFE5E5E5"/>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style="thin">
        <color indexed="64"/>
      </right>
      <top style="medium">
        <color indexed="64"/>
      </top>
      <bottom/>
      <diagonal/>
    </border>
    <border>
      <left style="medium">
        <color indexed="64"/>
      </left>
      <right style="thin">
        <color rgb="FFE5E5E5"/>
      </right>
      <top style="thin">
        <color rgb="FFE5E5E5"/>
      </top>
      <bottom/>
      <diagonal/>
    </border>
    <border>
      <left style="thin">
        <color rgb="FFE5E5E5"/>
      </left>
      <right style="thin">
        <color rgb="FFE5E5E5"/>
      </right>
      <top style="thin">
        <color rgb="FFE5E5E5"/>
      </top>
      <bottom/>
      <diagonal/>
    </border>
    <border>
      <left style="thin">
        <color rgb="FFE5E5E5"/>
      </left>
      <right style="medium">
        <color indexed="64"/>
      </right>
      <top style="thin">
        <color rgb="FFE5E5E5"/>
      </top>
      <bottom/>
      <diagonal/>
    </border>
    <border>
      <left style="thin">
        <color rgb="FFE5E5E5"/>
      </left>
      <right/>
      <top style="thin">
        <color rgb="FFE5E5E5"/>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right style="thin">
        <color rgb="FFE5E5E5"/>
      </right>
      <top style="thin">
        <color rgb="FFE5E5E5"/>
      </top>
      <bottom/>
      <diagonal/>
    </border>
    <border>
      <left style="medium">
        <color indexed="64"/>
      </left>
      <right style="medium">
        <color indexed="64"/>
      </right>
      <top/>
      <bottom style="thin">
        <color rgb="FFE5E5E5"/>
      </bottom>
      <diagonal/>
    </border>
    <border>
      <left style="medium">
        <color indexed="64"/>
      </left>
      <right/>
      <top style="thin">
        <color indexed="64"/>
      </top>
      <bottom/>
      <diagonal/>
    </border>
    <border>
      <left style="medium">
        <color indexed="64"/>
      </left>
      <right style="thin">
        <color rgb="FFE5E5E5"/>
      </right>
      <top/>
      <bottom/>
      <diagonal/>
    </border>
    <border>
      <left style="thin">
        <color indexed="64"/>
      </left>
      <right/>
      <top style="medium">
        <color indexed="64"/>
      </top>
      <bottom style="medium">
        <color indexed="64"/>
      </bottom>
      <diagonal/>
    </border>
    <border>
      <left/>
      <right/>
      <top/>
      <bottom style="thin">
        <color rgb="FFE5E5E5"/>
      </bottom>
      <diagonal/>
    </border>
    <border>
      <left/>
      <right/>
      <top style="thin">
        <color rgb="FFE5E5E5"/>
      </top>
      <bottom style="thin">
        <color rgb="FFE5E5E5"/>
      </bottom>
      <diagonal/>
    </border>
    <border>
      <left/>
      <right/>
      <top style="hair">
        <color indexed="64"/>
      </top>
      <bottom/>
      <diagonal/>
    </border>
    <border>
      <left/>
      <right/>
      <top/>
      <bottom style="hair">
        <color indexed="64"/>
      </bottom>
      <diagonal/>
    </border>
    <border>
      <left/>
      <right style="thin">
        <color indexed="64"/>
      </right>
      <top style="medium">
        <color indexed="64"/>
      </top>
      <bottom style="medium">
        <color indexed="64"/>
      </bottom>
      <diagonal/>
    </border>
    <border>
      <left style="medium">
        <color indexed="64"/>
      </left>
      <right style="thin">
        <color theme="0" tint="-0.14996795556505021"/>
      </right>
      <top style="medium">
        <color indexed="64"/>
      </top>
      <bottom style="thin">
        <color rgb="FFE5E5E5"/>
      </bottom>
      <diagonal/>
    </border>
    <border>
      <left style="thin">
        <color theme="0" tint="-0.14996795556505021"/>
      </left>
      <right style="thin">
        <color theme="0" tint="-0.14996795556505021"/>
      </right>
      <top/>
      <bottom style="thin">
        <color theme="0" tint="-0.14996795556505021"/>
      </bottom>
      <diagonal/>
    </border>
    <border>
      <left style="thin">
        <color theme="0" tint="-0.14996795556505021"/>
      </left>
      <right style="thin">
        <color theme="0" tint="-0.14996795556505021"/>
      </right>
      <top/>
      <bottom/>
      <diagonal/>
    </border>
    <border>
      <left/>
      <right style="medium">
        <color indexed="64"/>
      </right>
      <top/>
      <bottom style="thin">
        <color rgb="FFE5E5E5"/>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medium">
        <color theme="1"/>
      </bottom>
      <diagonal/>
    </border>
    <border>
      <left style="thin">
        <color theme="0" tint="-4.9989318521683403E-2"/>
      </left>
      <right style="thin">
        <color theme="0" tint="-4.9989318521683403E-2"/>
      </right>
      <top style="medium">
        <color auto="1"/>
      </top>
      <bottom style="thin">
        <color theme="0" tint="-4.9989318521683403E-2"/>
      </bottom>
      <diagonal/>
    </border>
    <border>
      <left style="thin">
        <color rgb="FFE5E5E5"/>
      </left>
      <right/>
      <top/>
      <bottom/>
      <diagonal/>
    </border>
    <border>
      <left style="medium">
        <color theme="1"/>
      </left>
      <right style="thin">
        <color rgb="FFE5E5E5"/>
      </right>
      <top style="medium">
        <color indexed="64"/>
      </top>
      <bottom style="thin">
        <color rgb="FFE5E5E5"/>
      </bottom>
      <diagonal/>
    </border>
    <border>
      <left style="medium">
        <color theme="1"/>
      </left>
      <right style="thin">
        <color rgb="FFE5E5E5"/>
      </right>
      <top/>
      <bottom style="thin">
        <color rgb="FFE5E5E5"/>
      </bottom>
      <diagonal/>
    </border>
    <border>
      <left style="medium">
        <color indexed="64"/>
      </left>
      <right style="thin">
        <color theme="0" tint="-4.9989318521683403E-2"/>
      </right>
      <top style="medium">
        <color indexed="64"/>
      </top>
      <bottom style="thin">
        <color rgb="FFE5E5E5"/>
      </bottom>
      <diagonal/>
    </border>
    <border>
      <left style="medium">
        <color indexed="64"/>
      </left>
      <right style="thin">
        <color rgb="FFE5E5E5"/>
      </right>
      <top style="thin">
        <color theme="0" tint="-4.9989318521683403E-2"/>
      </top>
      <bottom style="thin">
        <color theme="0" tint="-4.9989318521683403E-2"/>
      </bottom>
      <diagonal/>
    </border>
    <border>
      <left style="medium">
        <color theme="1"/>
      </left>
      <right/>
      <top style="thin">
        <color theme="0" tint="-0.14996795556505021"/>
      </top>
      <bottom style="thin">
        <color theme="0" tint="-0.14996795556505021"/>
      </bottom>
      <diagonal/>
    </border>
    <border>
      <left style="medium">
        <color theme="1"/>
      </left>
      <right/>
      <top style="thin">
        <color theme="0" tint="-0.14996795556505021"/>
      </top>
      <bottom style="medium">
        <color theme="1"/>
      </bottom>
      <diagonal/>
    </border>
    <border>
      <left style="medium">
        <color indexed="64"/>
      </left>
      <right style="thin">
        <color rgb="FFE5E5E5"/>
      </right>
      <top style="thin">
        <color theme="0" tint="-4.9989318521683403E-2"/>
      </top>
      <bottom style="medium">
        <color indexed="64"/>
      </bottom>
      <diagonal/>
    </border>
    <border>
      <left style="thin">
        <color theme="0" tint="-4.9989318521683403E-2"/>
      </left>
      <right style="medium">
        <color theme="1"/>
      </right>
      <top/>
      <bottom style="thin">
        <color rgb="FFE5E5E5"/>
      </bottom>
      <diagonal/>
    </border>
    <border>
      <left style="thin">
        <color theme="0" tint="-4.9989318521683403E-2"/>
      </left>
      <right style="medium">
        <color theme="1"/>
      </right>
      <top/>
      <bottom style="medium">
        <color indexed="64"/>
      </bottom>
      <diagonal/>
    </border>
    <border>
      <left style="medium">
        <color theme="1"/>
      </left>
      <right style="thin">
        <color theme="0" tint="-4.9989318521683403E-2"/>
      </right>
      <top style="thin">
        <color theme="0" tint="-4.9989318521683403E-2"/>
      </top>
      <bottom style="thin">
        <color theme="0" tint="-4.9989318521683403E-2"/>
      </bottom>
      <diagonal/>
    </border>
    <border>
      <left style="thin">
        <color theme="0" tint="-4.9989318521683403E-2"/>
      </left>
      <right style="medium">
        <color indexed="64"/>
      </right>
      <top style="thin">
        <color theme="0" tint="-4.9989318521683403E-2"/>
      </top>
      <bottom style="thin">
        <color theme="0" tint="-4.9989318521683403E-2"/>
      </bottom>
      <diagonal/>
    </border>
    <border>
      <left style="medium">
        <color theme="1"/>
      </left>
      <right style="thin">
        <color theme="0" tint="-4.9989318521683403E-2"/>
      </right>
      <top style="thin">
        <color theme="0" tint="-4.9989318521683403E-2"/>
      </top>
      <bottom style="medium">
        <color theme="1"/>
      </bottom>
      <diagonal/>
    </border>
    <border>
      <left style="thin">
        <color theme="0" tint="-4.9989318521683403E-2"/>
      </left>
      <right style="medium">
        <color indexed="64"/>
      </right>
      <top style="thin">
        <color theme="0" tint="-4.9989318521683403E-2"/>
      </top>
      <bottom style="medium">
        <color theme="1"/>
      </bottom>
      <diagonal/>
    </border>
    <border>
      <left/>
      <right style="thin">
        <color theme="0" tint="-4.9989318521683403E-2"/>
      </right>
      <top style="medium">
        <color indexed="64"/>
      </top>
      <bottom style="thin">
        <color rgb="FFE5E5E5"/>
      </bottom>
      <diagonal/>
    </border>
    <border>
      <left/>
      <right style="thin">
        <color theme="0" tint="-4.9989318521683403E-2"/>
      </right>
      <top/>
      <bottom style="thin">
        <color rgb="FFE5E5E5"/>
      </bottom>
      <diagonal/>
    </border>
    <border>
      <left/>
      <right style="thin">
        <color theme="0" tint="-4.9989318521683403E-2"/>
      </right>
      <top/>
      <bottom style="medium">
        <color indexed="64"/>
      </bottom>
      <diagonal/>
    </border>
    <border>
      <left style="medium">
        <color theme="9" tint="-0.24994659260841701"/>
      </left>
      <right style="medium">
        <color theme="9" tint="-0.24994659260841701"/>
      </right>
      <top style="medium">
        <color theme="9" tint="-0.24994659260841701"/>
      </top>
      <bottom style="medium">
        <color theme="9" tint="-0.24994659260841701"/>
      </bottom>
      <diagonal/>
    </border>
    <border>
      <left style="medium">
        <color theme="1"/>
      </left>
      <right style="medium">
        <color theme="1"/>
      </right>
      <top style="medium">
        <color theme="1"/>
      </top>
      <bottom style="medium">
        <color theme="1"/>
      </bottom>
      <diagonal/>
    </border>
    <border>
      <left style="medium">
        <color theme="1"/>
      </left>
      <right/>
      <top style="medium">
        <color theme="1"/>
      </top>
      <bottom style="medium">
        <color indexed="64"/>
      </bottom>
      <diagonal/>
    </border>
    <border>
      <left/>
      <right style="medium">
        <color theme="1"/>
      </right>
      <top style="medium">
        <color theme="1"/>
      </top>
      <bottom style="medium">
        <color indexed="64"/>
      </bottom>
      <diagonal/>
    </border>
    <border>
      <left style="medium">
        <color theme="1"/>
      </left>
      <right style="medium">
        <color indexed="64"/>
      </right>
      <top style="medium">
        <color indexed="64"/>
      </top>
      <bottom style="medium">
        <color indexed="64"/>
      </bottom>
      <diagonal/>
    </border>
    <border>
      <left style="medium">
        <color indexed="64"/>
      </left>
      <right style="medium">
        <color theme="1"/>
      </right>
      <top style="medium">
        <color indexed="64"/>
      </top>
      <bottom/>
      <diagonal/>
    </border>
    <border>
      <left style="medium">
        <color theme="1"/>
      </left>
      <right/>
      <top/>
      <bottom/>
      <diagonal/>
    </border>
    <border>
      <left style="medium">
        <color theme="1"/>
      </left>
      <right/>
      <top style="thin">
        <color indexed="64"/>
      </top>
      <bottom/>
      <diagonal/>
    </border>
    <border>
      <left style="medium">
        <color indexed="64"/>
      </left>
      <right style="medium">
        <color theme="1"/>
      </right>
      <top/>
      <bottom/>
      <diagonal/>
    </border>
    <border>
      <left style="medium">
        <color theme="1"/>
      </left>
      <right style="medium">
        <color indexed="64"/>
      </right>
      <top style="thin">
        <color indexed="64"/>
      </top>
      <bottom style="thin">
        <color indexed="64"/>
      </bottom>
      <diagonal/>
    </border>
    <border>
      <left style="medium">
        <color indexed="64"/>
      </left>
      <right style="medium">
        <color theme="1"/>
      </right>
      <top style="thin">
        <color indexed="64"/>
      </top>
      <bottom style="thin">
        <color indexed="64"/>
      </bottom>
      <diagonal/>
    </border>
    <border>
      <left style="medium">
        <color indexed="64"/>
      </left>
      <right style="medium">
        <color theme="1"/>
      </right>
      <top style="thin">
        <color indexed="64"/>
      </top>
      <bottom/>
      <diagonal/>
    </border>
    <border>
      <left style="medium">
        <color theme="1"/>
      </left>
      <right/>
      <top style="thin">
        <color indexed="64"/>
      </top>
      <bottom style="thin">
        <color indexed="64"/>
      </bottom>
      <diagonal/>
    </border>
    <border>
      <left style="medium">
        <color theme="1"/>
      </left>
      <right/>
      <top style="thin">
        <color indexed="64"/>
      </top>
      <bottom style="thick">
        <color indexed="64"/>
      </bottom>
      <diagonal/>
    </border>
    <border>
      <left style="medium">
        <color indexed="64"/>
      </left>
      <right style="medium">
        <color theme="1"/>
      </right>
      <top/>
      <bottom style="medium">
        <color indexed="64"/>
      </bottom>
      <diagonal/>
    </border>
    <border>
      <left style="medium">
        <color theme="1"/>
      </left>
      <right/>
      <top style="medium">
        <color indexed="64"/>
      </top>
      <bottom style="medium">
        <color indexed="64"/>
      </bottom>
      <diagonal/>
    </border>
    <border>
      <left/>
      <right style="medium">
        <color theme="1"/>
      </right>
      <top style="medium">
        <color indexed="64"/>
      </top>
      <bottom/>
      <diagonal/>
    </border>
    <border>
      <left style="medium">
        <color theme="1"/>
      </left>
      <right/>
      <top style="thin">
        <color indexed="64"/>
      </top>
      <bottom style="medium">
        <color theme="1"/>
      </bottom>
      <diagonal/>
    </border>
    <border>
      <left style="medium">
        <color theme="1"/>
      </left>
      <right style="medium">
        <color theme="1"/>
      </right>
      <top style="medium">
        <color theme="1"/>
      </top>
      <bottom/>
      <diagonal/>
    </border>
    <border>
      <left style="medium">
        <color theme="1"/>
      </left>
      <right style="medium">
        <color theme="1"/>
      </right>
      <top style="thin">
        <color indexed="64"/>
      </top>
      <bottom style="medium">
        <color theme="1"/>
      </bottom>
      <diagonal/>
    </border>
    <border>
      <left style="thin">
        <color indexed="64"/>
      </left>
      <right/>
      <top style="medium">
        <color indexed="64"/>
      </top>
      <bottom/>
      <diagonal/>
    </border>
    <border>
      <left style="thick">
        <color rgb="FFFFFF00"/>
      </left>
      <right style="thick">
        <color rgb="FFFFFF00"/>
      </right>
      <top style="thick">
        <color rgb="FFFFFF00"/>
      </top>
      <bottom style="thick">
        <color rgb="FFFFFF00"/>
      </bottom>
      <diagonal/>
    </border>
    <border>
      <left style="thin">
        <color theme="1"/>
      </left>
      <right style="thin">
        <color indexed="64"/>
      </right>
      <top style="thin">
        <color indexed="64"/>
      </top>
      <bottom style="thin">
        <color indexed="64"/>
      </bottom>
      <diagonal/>
    </border>
    <border>
      <left style="thin">
        <color theme="1"/>
      </left>
      <right style="medium">
        <color indexed="64"/>
      </right>
      <top style="medium">
        <color indexed="64"/>
      </top>
      <bottom style="medium">
        <color indexed="64"/>
      </bottom>
      <diagonal/>
    </border>
    <border>
      <left style="thin">
        <color theme="1"/>
      </left>
      <right style="thin">
        <color theme="1"/>
      </right>
      <top style="medium">
        <color indexed="64"/>
      </top>
      <bottom style="medium">
        <color indexed="64"/>
      </bottom>
      <diagonal/>
    </border>
    <border>
      <left style="medium">
        <color indexed="64"/>
      </left>
      <right style="thin">
        <color theme="0" tint="-4.9989318521683403E-2"/>
      </right>
      <top/>
      <bottom style="thin">
        <color rgb="FFE5E5E5"/>
      </bottom>
      <diagonal/>
    </border>
    <border>
      <left style="medium">
        <color indexed="64"/>
      </left>
      <right style="thin">
        <color rgb="FFE5E5E5"/>
      </right>
      <top/>
      <bottom style="thin">
        <color theme="0" tint="-4.9989318521683403E-2"/>
      </bottom>
      <diagonal/>
    </border>
    <border>
      <left style="medium">
        <color theme="1"/>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medium">
        <color indexed="64"/>
      </right>
      <top/>
      <bottom style="thin">
        <color theme="0" tint="-4.9989318521683403E-2"/>
      </bottom>
      <diagonal/>
    </border>
    <border>
      <left style="thin">
        <color rgb="FFE5E5E5"/>
      </left>
      <right style="thin">
        <color rgb="FFE5E5E5"/>
      </right>
      <top/>
      <bottom/>
      <diagonal/>
    </border>
  </borders>
  <cellStyleXfs count="3">
    <xf numFmtId="0" fontId="0" fillId="0" borderId="0"/>
    <xf numFmtId="0" fontId="11" fillId="0" borderId="0" applyNumberFormat="0" applyFill="0" applyBorder="0" applyAlignment="0" applyProtection="0"/>
    <xf numFmtId="0" fontId="24" fillId="0" borderId="0"/>
  </cellStyleXfs>
  <cellXfs count="735">
    <xf numFmtId="0" fontId="1" fillId="0" borderId="0" xfId="0" applyFont="1"/>
    <xf numFmtId="0" fontId="4" fillId="0" borderId="0" xfId="0" applyFont="1"/>
    <xf numFmtId="0" fontId="8" fillId="0" borderId="0" xfId="0" applyFont="1"/>
    <xf numFmtId="0" fontId="6" fillId="3" borderId="0" xfId="0" applyFont="1" applyFill="1"/>
    <xf numFmtId="0" fontId="6" fillId="4" borderId="0" xfId="0" applyFont="1" applyFill="1"/>
    <xf numFmtId="0" fontId="1" fillId="3" borderId="0" xfId="0" applyFont="1" applyFill="1"/>
    <xf numFmtId="0" fontId="1" fillId="4" borderId="0" xfId="0" applyFont="1" applyFill="1"/>
    <xf numFmtId="0" fontId="1" fillId="2" borderId="0" xfId="0" applyFont="1" applyFill="1"/>
    <xf numFmtId="0" fontId="6" fillId="2" borderId="0" xfId="0" applyFont="1" applyFill="1"/>
    <xf numFmtId="0" fontId="9" fillId="0" borderId="0" xfId="0" applyFont="1"/>
    <xf numFmtId="2" fontId="4" fillId="0" borderId="0" xfId="0" applyNumberFormat="1" applyFont="1"/>
    <xf numFmtId="0" fontId="1" fillId="0" borderId="0" xfId="0" applyFont="1" applyAlignment="1">
      <alignment wrapText="1"/>
    </xf>
    <xf numFmtId="0" fontId="4" fillId="0" borderId="0" xfId="0" applyFont="1" applyProtection="1">
      <protection locked="0"/>
    </xf>
    <xf numFmtId="0" fontId="1" fillId="6" borderId="0" xfId="0" applyFont="1" applyFill="1" applyAlignment="1">
      <alignment wrapText="1"/>
    </xf>
    <xf numFmtId="0" fontId="1" fillId="6" borderId="0" xfId="0" applyFont="1" applyFill="1"/>
    <xf numFmtId="0" fontId="12" fillId="6" borderId="10" xfId="0" applyFont="1" applyFill="1" applyBorder="1" applyAlignment="1">
      <alignment wrapText="1"/>
    </xf>
    <xf numFmtId="0" fontId="12" fillId="6" borderId="9" xfId="0" applyFont="1" applyFill="1" applyBorder="1" applyAlignment="1">
      <alignment wrapText="1"/>
    </xf>
    <xf numFmtId="0" fontId="12" fillId="6" borderId="6" xfId="0" applyFont="1" applyFill="1" applyBorder="1" applyAlignment="1">
      <alignment wrapText="1"/>
    </xf>
    <xf numFmtId="0" fontId="12" fillId="6" borderId="13" xfId="0" applyFont="1" applyFill="1" applyBorder="1" applyAlignment="1">
      <alignment wrapText="1"/>
    </xf>
    <xf numFmtId="0" fontId="12" fillId="6" borderId="12" xfId="0" applyFont="1" applyFill="1" applyBorder="1" applyAlignment="1">
      <alignment wrapText="1"/>
    </xf>
    <xf numFmtId="0" fontId="12" fillId="6" borderId="5" xfId="0" applyFont="1" applyFill="1" applyBorder="1" applyAlignment="1">
      <alignment wrapText="1"/>
    </xf>
    <xf numFmtId="0" fontId="4" fillId="6" borderId="0" xfId="0" applyFont="1" applyFill="1"/>
    <xf numFmtId="0" fontId="1" fillId="6" borderId="5" xfId="0" applyFont="1" applyFill="1" applyBorder="1" applyAlignment="1">
      <alignment wrapText="1"/>
    </xf>
    <xf numFmtId="164" fontId="7" fillId="5" borderId="5" xfId="0" applyNumberFormat="1" applyFont="1" applyFill="1" applyBorder="1" applyAlignment="1">
      <alignment wrapText="1"/>
    </xf>
    <xf numFmtId="0" fontId="12" fillId="5" borderId="18" xfId="0" applyFont="1" applyFill="1" applyBorder="1" applyAlignment="1">
      <alignment wrapText="1"/>
    </xf>
    <xf numFmtId="0" fontId="12" fillId="5" borderId="19" xfId="0" applyFont="1" applyFill="1" applyBorder="1" applyAlignment="1">
      <alignment wrapText="1"/>
    </xf>
    <xf numFmtId="164" fontId="12" fillId="5" borderId="9" xfId="0" applyNumberFormat="1" applyFont="1" applyFill="1" applyBorder="1" applyAlignment="1">
      <alignment wrapText="1"/>
    </xf>
    <xf numFmtId="164" fontId="12" fillId="5" borderId="5" xfId="0" applyNumberFormat="1" applyFont="1" applyFill="1" applyBorder="1" applyAlignment="1">
      <alignment wrapText="1"/>
    </xf>
    <xf numFmtId="164" fontId="7" fillId="5" borderId="24" xfId="0" applyNumberFormat="1" applyFont="1" applyFill="1" applyBorder="1" applyAlignment="1">
      <alignment wrapText="1"/>
    </xf>
    <xf numFmtId="164" fontId="7" fillId="6" borderId="24" xfId="0" applyNumberFormat="1" applyFont="1" applyFill="1" applyBorder="1" applyAlignment="1">
      <alignment wrapText="1"/>
    </xf>
    <xf numFmtId="0" fontId="12" fillId="6" borderId="18" xfId="0" applyFont="1" applyFill="1" applyBorder="1" applyAlignment="1">
      <alignment wrapText="1"/>
    </xf>
    <xf numFmtId="0" fontId="12" fillId="6" borderId="21" xfId="0" applyFont="1" applyFill="1" applyBorder="1" applyAlignment="1">
      <alignment wrapText="1"/>
    </xf>
    <xf numFmtId="0" fontId="1" fillId="6" borderId="25" xfId="0" applyFont="1" applyFill="1" applyBorder="1" applyAlignment="1">
      <alignment wrapText="1"/>
    </xf>
    <xf numFmtId="164" fontId="12" fillId="5" borderId="27" xfId="0" applyNumberFormat="1" applyFont="1" applyFill="1" applyBorder="1" applyAlignment="1" applyProtection="1">
      <alignment wrapText="1"/>
      <protection locked="0"/>
    </xf>
    <xf numFmtId="0" fontId="4" fillId="0" borderId="0" xfId="0" applyFont="1" applyAlignment="1">
      <alignment wrapText="1"/>
    </xf>
    <xf numFmtId="0" fontId="7" fillId="3" borderId="10" xfId="0" applyFont="1" applyFill="1" applyBorder="1" applyAlignment="1">
      <alignment wrapText="1"/>
    </xf>
    <xf numFmtId="0" fontId="13" fillId="9" borderId="0" xfId="0" applyFont="1" applyFill="1" applyAlignment="1">
      <alignment wrapText="1"/>
    </xf>
    <xf numFmtId="0" fontId="4" fillId="9" borderId="0" xfId="0" applyFont="1" applyFill="1" applyAlignment="1">
      <alignment wrapText="1"/>
    </xf>
    <xf numFmtId="0" fontId="4" fillId="9" borderId="0" xfId="0" applyFont="1" applyFill="1"/>
    <xf numFmtId="0" fontId="12" fillId="9" borderId="0" xfId="0" applyFont="1" applyFill="1" applyAlignment="1" applyProtection="1">
      <alignment wrapText="1"/>
      <protection locked="0"/>
    </xf>
    <xf numFmtId="0" fontId="1" fillId="9" borderId="0" xfId="0" applyFont="1" applyFill="1" applyAlignment="1" applyProtection="1">
      <alignment wrapText="1"/>
      <protection locked="0"/>
    </xf>
    <xf numFmtId="0" fontId="12" fillId="9" borderId="0" xfId="0" applyFont="1" applyFill="1" applyAlignment="1">
      <alignment wrapText="1"/>
    </xf>
    <xf numFmtId="164" fontId="12" fillId="9" borderId="0" xfId="0" applyNumberFormat="1" applyFont="1" applyFill="1" applyAlignment="1">
      <alignment wrapText="1"/>
    </xf>
    <xf numFmtId="164" fontId="12" fillId="9" borderId="0" xfId="0" applyNumberFormat="1" applyFont="1" applyFill="1" applyAlignment="1" applyProtection="1">
      <alignment wrapText="1"/>
      <protection locked="0"/>
    </xf>
    <xf numFmtId="0" fontId="1" fillId="9" borderId="0" xfId="0" applyFont="1" applyFill="1" applyAlignment="1">
      <alignment wrapText="1"/>
    </xf>
    <xf numFmtId="0" fontId="1" fillId="9" borderId="0" xfId="0" applyFont="1" applyFill="1"/>
    <xf numFmtId="0" fontId="10" fillId="9" borderId="0" xfId="0" applyFont="1" applyFill="1" applyAlignment="1">
      <alignment wrapText="1"/>
    </xf>
    <xf numFmtId="164" fontId="1" fillId="9" borderId="0" xfId="0" applyNumberFormat="1" applyFont="1" applyFill="1" applyAlignment="1">
      <alignment wrapText="1"/>
    </xf>
    <xf numFmtId="0" fontId="1" fillId="0" borderId="3" xfId="0" applyFont="1" applyBorder="1"/>
    <xf numFmtId="0" fontId="1" fillId="0" borderId="2" xfId="0" applyFont="1" applyBorder="1"/>
    <xf numFmtId="0" fontId="17" fillId="10" borderId="0" xfId="0" applyFont="1" applyFill="1"/>
    <xf numFmtId="0" fontId="7" fillId="3" borderId="24" xfId="0" applyFont="1" applyFill="1" applyBorder="1" applyAlignment="1">
      <alignment wrapText="1"/>
    </xf>
    <xf numFmtId="0" fontId="7" fillId="3" borderId="5" xfId="0" applyFont="1" applyFill="1" applyBorder="1" applyAlignment="1">
      <alignment wrapText="1"/>
    </xf>
    <xf numFmtId="0" fontId="12" fillId="6" borderId="38" xfId="0" applyFont="1" applyFill="1" applyBorder="1" applyAlignment="1">
      <alignment wrapText="1"/>
    </xf>
    <xf numFmtId="0" fontId="12" fillId="6" borderId="39" xfId="0" applyFont="1" applyFill="1" applyBorder="1" applyAlignment="1">
      <alignment wrapText="1"/>
    </xf>
    <xf numFmtId="0" fontId="1" fillId="6" borderId="26" xfId="0" applyFont="1" applyFill="1" applyBorder="1" applyAlignment="1">
      <alignment wrapText="1"/>
    </xf>
    <xf numFmtId="0" fontId="1" fillId="6" borderId="28" xfId="0" applyFont="1" applyFill="1" applyBorder="1" applyAlignment="1">
      <alignment wrapText="1"/>
    </xf>
    <xf numFmtId="0" fontId="1" fillId="6" borderId="29" xfId="0" applyFont="1" applyFill="1" applyBorder="1" applyAlignment="1">
      <alignment wrapText="1"/>
    </xf>
    <xf numFmtId="0" fontId="1" fillId="6" borderId="30" xfId="0" applyFont="1" applyFill="1" applyBorder="1" applyAlignment="1">
      <alignment wrapText="1"/>
    </xf>
    <xf numFmtId="0" fontId="1" fillId="6" borderId="31" xfId="0" applyFont="1" applyFill="1" applyBorder="1" applyAlignment="1">
      <alignment wrapText="1"/>
    </xf>
    <xf numFmtId="0" fontId="13" fillId="9" borderId="0" xfId="0" applyFont="1" applyFill="1" applyAlignment="1">
      <alignment horizontal="center" wrapText="1"/>
    </xf>
    <xf numFmtId="0" fontId="13" fillId="9" borderId="0" xfId="0" applyFont="1" applyFill="1" applyAlignment="1">
      <alignment horizontal="center"/>
    </xf>
    <xf numFmtId="0" fontId="7" fillId="9" borderId="0" xfId="0" applyFont="1" applyFill="1" applyAlignment="1">
      <alignment wrapText="1"/>
    </xf>
    <xf numFmtId="164" fontId="7" fillId="9" borderId="0" xfId="0" applyNumberFormat="1" applyFont="1" applyFill="1" applyAlignment="1">
      <alignment wrapText="1"/>
    </xf>
    <xf numFmtId="164" fontId="12" fillId="5" borderId="10" xfId="0" applyNumberFormat="1" applyFont="1" applyFill="1" applyBorder="1" applyAlignment="1">
      <alignment wrapText="1"/>
    </xf>
    <xf numFmtId="0" fontId="3" fillId="0" borderId="0" xfId="0" applyFont="1"/>
    <xf numFmtId="0" fontId="2" fillId="0" borderId="0" xfId="0" applyFont="1" applyAlignment="1">
      <alignment horizontal="left" vertical="center" wrapText="1" indent="1"/>
    </xf>
    <xf numFmtId="0" fontId="18" fillId="0" borderId="0" xfId="0" applyFont="1"/>
    <xf numFmtId="0" fontId="0" fillId="0" borderId="0" xfId="0"/>
    <xf numFmtId="0" fontId="5" fillId="0" borderId="0" xfId="0" applyFont="1" applyAlignment="1" applyProtection="1">
      <alignment vertical="top" wrapText="1" readingOrder="1"/>
      <protection locked="0"/>
    </xf>
    <xf numFmtId="0" fontId="13" fillId="5" borderId="3" xfId="0" applyFont="1" applyFill="1" applyBorder="1" applyAlignment="1">
      <alignment horizontal="center" wrapText="1"/>
    </xf>
    <xf numFmtId="0" fontId="13" fillId="5" borderId="14" xfId="0" applyFont="1" applyFill="1" applyBorder="1" applyAlignment="1">
      <alignment horizontal="center" wrapText="1"/>
    </xf>
    <xf numFmtId="0" fontId="4" fillId="0" borderId="0" xfId="0" applyFont="1" applyAlignment="1">
      <alignment vertical="center"/>
    </xf>
    <xf numFmtId="0" fontId="7" fillId="5" borderId="0" xfId="0" applyFont="1" applyFill="1" applyAlignment="1">
      <alignment vertical="center"/>
    </xf>
    <xf numFmtId="0" fontId="4" fillId="0" borderId="0" xfId="0" applyFont="1" applyAlignment="1" applyProtection="1">
      <alignment vertical="center"/>
      <protection locked="0"/>
    </xf>
    <xf numFmtId="0" fontId="7" fillId="0" borderId="0" xfId="0" applyFont="1" applyAlignment="1">
      <alignment vertical="center"/>
    </xf>
    <xf numFmtId="0" fontId="19" fillId="6" borderId="49" xfId="0" applyFont="1" applyFill="1" applyBorder="1" applyAlignment="1">
      <alignment wrapText="1"/>
    </xf>
    <xf numFmtId="0" fontId="5" fillId="6" borderId="50" xfId="0" applyFont="1" applyFill="1" applyBorder="1" applyAlignment="1" applyProtection="1">
      <alignment vertical="top" wrapText="1" readingOrder="1"/>
      <protection locked="0"/>
    </xf>
    <xf numFmtId="0" fontId="19" fillId="6" borderId="47" xfId="0" applyFont="1" applyFill="1" applyBorder="1" applyAlignment="1">
      <alignment wrapText="1"/>
    </xf>
    <xf numFmtId="164" fontId="20" fillId="5" borderId="32" xfId="0" applyNumberFormat="1" applyFont="1" applyFill="1" applyBorder="1" applyAlignment="1">
      <alignment vertical="top" wrapText="1" readingOrder="1"/>
    </xf>
    <xf numFmtId="0" fontId="20" fillId="6" borderId="50" xfId="0" applyFont="1" applyFill="1" applyBorder="1" applyAlignment="1" applyProtection="1">
      <alignment vertical="top" wrapText="1" readingOrder="1"/>
      <protection locked="0"/>
    </xf>
    <xf numFmtId="0" fontId="20" fillId="5" borderId="50" xfId="0" applyFont="1" applyFill="1" applyBorder="1" applyAlignment="1">
      <alignment vertical="top" wrapText="1" readingOrder="1"/>
    </xf>
    <xf numFmtId="164" fontId="7" fillId="5" borderId="10" xfId="0" applyNumberFormat="1" applyFont="1" applyFill="1" applyBorder="1" applyAlignment="1">
      <alignment wrapText="1"/>
    </xf>
    <xf numFmtId="0" fontId="7" fillId="3" borderId="28" xfId="0" applyFont="1" applyFill="1" applyBorder="1" applyAlignment="1">
      <alignment wrapText="1"/>
    </xf>
    <xf numFmtId="0" fontId="7" fillId="6" borderId="9" xfId="0" applyFont="1" applyFill="1" applyBorder="1" applyAlignment="1">
      <alignment wrapText="1"/>
    </xf>
    <xf numFmtId="0" fontId="7" fillId="6" borderId="5" xfId="0" applyFont="1" applyFill="1" applyBorder="1" applyAlignment="1">
      <alignment wrapText="1"/>
    </xf>
    <xf numFmtId="0" fontId="7" fillId="6" borderId="24" xfId="0" applyFont="1" applyFill="1" applyBorder="1" applyAlignment="1">
      <alignment wrapText="1"/>
    </xf>
    <xf numFmtId="0" fontId="7" fillId="6" borderId="10" xfId="0" applyFont="1" applyFill="1" applyBorder="1" applyAlignment="1">
      <alignment wrapText="1"/>
    </xf>
    <xf numFmtId="164" fontId="7" fillId="6" borderId="5" xfId="0" applyNumberFormat="1" applyFont="1" applyFill="1" applyBorder="1" applyAlignment="1">
      <alignment wrapText="1"/>
    </xf>
    <xf numFmtId="0" fontId="7" fillId="8" borderId="58" xfId="0" applyFont="1" applyFill="1" applyBorder="1" applyAlignment="1">
      <alignment horizontal="center" vertical="center" wrapText="1" readingOrder="1"/>
    </xf>
    <xf numFmtId="0" fontId="7" fillId="8" borderId="57" xfId="0" applyFont="1" applyFill="1" applyBorder="1" applyAlignment="1">
      <alignment horizontal="center" vertical="center" wrapText="1" readingOrder="1"/>
    </xf>
    <xf numFmtId="0" fontId="5" fillId="0" borderId="54" xfId="0" applyFont="1" applyBorder="1" applyAlignment="1" applyProtection="1">
      <alignment horizontal="right" wrapText="1" readingOrder="1"/>
      <protection locked="0"/>
    </xf>
    <xf numFmtId="0" fontId="4" fillId="0" borderId="0" xfId="0" applyFont="1" applyAlignment="1">
      <alignment horizontal="right"/>
    </xf>
    <xf numFmtId="0" fontId="5" fillId="0" borderId="1" xfId="0" applyFont="1" applyBorder="1" applyAlignment="1" applyProtection="1">
      <alignment horizontal="right" wrapText="1" readingOrder="1"/>
      <protection locked="0"/>
    </xf>
    <xf numFmtId="0" fontId="5" fillId="0" borderId="41" xfId="0" applyFont="1" applyBorder="1" applyAlignment="1" applyProtection="1">
      <alignment horizontal="right" wrapText="1" readingOrder="1"/>
      <protection locked="0"/>
    </xf>
    <xf numFmtId="0" fontId="5" fillId="0" borderId="52" xfId="0" applyFont="1" applyBorder="1" applyAlignment="1" applyProtection="1">
      <alignment horizontal="right" wrapText="1" readingOrder="1"/>
      <protection locked="0"/>
    </xf>
    <xf numFmtId="164" fontId="20" fillId="5" borderId="50" xfId="0" applyNumberFormat="1" applyFont="1" applyFill="1" applyBorder="1" applyAlignment="1">
      <alignment vertical="top" wrapText="1" readingOrder="1"/>
    </xf>
    <xf numFmtId="164" fontId="20" fillId="5" borderId="45" xfId="0" applyNumberFormat="1" applyFont="1" applyFill="1" applyBorder="1" applyAlignment="1">
      <alignment vertical="top" wrapText="1" readingOrder="1"/>
    </xf>
    <xf numFmtId="0" fontId="22" fillId="0" borderId="0" xfId="0" applyFont="1" applyAlignment="1">
      <alignment vertical="center"/>
    </xf>
    <xf numFmtId="1" fontId="20" fillId="5" borderId="32" xfId="0" applyNumberFormat="1" applyFont="1" applyFill="1" applyBorder="1" applyAlignment="1">
      <alignment vertical="top" wrapText="1" readingOrder="1"/>
    </xf>
    <xf numFmtId="0" fontId="19" fillId="3" borderId="0" xfId="0" applyFont="1" applyFill="1"/>
    <xf numFmtId="0" fontId="23" fillId="5" borderId="47" xfId="0" applyFont="1" applyFill="1" applyBorder="1" applyAlignment="1">
      <alignment wrapText="1"/>
    </xf>
    <xf numFmtId="0" fontId="23" fillId="5" borderId="0" xfId="0" applyFont="1" applyFill="1" applyAlignment="1">
      <alignment horizontal="left" vertical="center" wrapText="1"/>
    </xf>
    <xf numFmtId="0" fontId="23" fillId="6" borderId="49" xfId="0" applyFont="1" applyFill="1" applyBorder="1" applyAlignment="1">
      <alignment wrapText="1"/>
    </xf>
    <xf numFmtId="0" fontId="23" fillId="5" borderId="48" xfId="0" applyFont="1" applyFill="1" applyBorder="1" applyAlignment="1">
      <alignment wrapText="1"/>
    </xf>
    <xf numFmtId="0" fontId="7" fillId="5" borderId="34" xfId="0" applyFont="1" applyFill="1" applyBorder="1" applyAlignment="1">
      <alignment vertical="center"/>
    </xf>
    <xf numFmtId="0" fontId="7" fillId="5" borderId="35" xfId="0" applyFont="1" applyFill="1" applyBorder="1" applyAlignment="1">
      <alignment vertical="center"/>
    </xf>
    <xf numFmtId="0" fontId="5" fillId="0" borderId="70" xfId="0" applyFont="1" applyBorder="1" applyAlignment="1" applyProtection="1">
      <alignment horizontal="right" wrapText="1" readingOrder="1"/>
      <protection locked="0"/>
    </xf>
    <xf numFmtId="164" fontId="5" fillId="0" borderId="53" xfId="0" applyNumberFormat="1" applyFont="1" applyBorder="1" applyAlignment="1" applyProtection="1">
      <alignment horizontal="right" wrapText="1" readingOrder="1"/>
      <protection locked="0"/>
    </xf>
    <xf numFmtId="164" fontId="5" fillId="0" borderId="42" xfId="0" applyNumberFormat="1" applyFont="1" applyBorder="1" applyAlignment="1" applyProtection="1">
      <alignment horizontal="right" wrapText="1" readingOrder="1"/>
      <protection locked="0"/>
    </xf>
    <xf numFmtId="164" fontId="5" fillId="0" borderId="71" xfId="0" applyNumberFormat="1" applyFont="1" applyBorder="1" applyAlignment="1" applyProtection="1">
      <alignment horizontal="right" wrapText="1" readingOrder="1"/>
      <protection locked="0"/>
    </xf>
    <xf numFmtId="0" fontId="1" fillId="6" borderId="11" xfId="0" applyFont="1" applyFill="1" applyBorder="1" applyAlignment="1">
      <alignment wrapText="1"/>
    </xf>
    <xf numFmtId="0" fontId="10" fillId="3" borderId="34" xfId="0" applyFont="1" applyFill="1" applyBorder="1" applyAlignment="1">
      <alignment vertical="center" wrapText="1"/>
    </xf>
    <xf numFmtId="0" fontId="7" fillId="7" borderId="9" xfId="0" applyFont="1" applyFill="1" applyBorder="1" applyAlignment="1">
      <alignment wrapText="1"/>
    </xf>
    <xf numFmtId="0" fontId="7" fillId="7" borderId="24" xfId="0" applyFont="1" applyFill="1" applyBorder="1" applyAlignment="1">
      <alignment wrapText="1"/>
    </xf>
    <xf numFmtId="0" fontId="7" fillId="7" borderId="5" xfId="0" applyFont="1" applyFill="1" applyBorder="1" applyAlignment="1">
      <alignment wrapText="1"/>
    </xf>
    <xf numFmtId="0" fontId="7" fillId="7" borderId="10" xfId="0" applyFont="1" applyFill="1" applyBorder="1" applyAlignment="1">
      <alignment wrapText="1"/>
    </xf>
    <xf numFmtId="0" fontId="7" fillId="7" borderId="7" xfId="0" applyFont="1" applyFill="1" applyBorder="1" applyAlignment="1">
      <alignment vertical="center" wrapText="1" readingOrder="1"/>
    </xf>
    <xf numFmtId="0" fontId="4" fillId="7" borderId="55" xfId="0" applyFont="1" applyFill="1" applyBorder="1" applyAlignment="1">
      <alignment vertical="center"/>
    </xf>
    <xf numFmtId="0" fontId="10" fillId="7" borderId="55" xfId="0" applyFont="1" applyFill="1" applyBorder="1" applyAlignment="1">
      <alignment vertical="center"/>
    </xf>
    <xf numFmtId="0" fontId="10" fillId="7" borderId="8" xfId="0" applyFont="1" applyFill="1" applyBorder="1" applyAlignment="1">
      <alignment vertical="center"/>
    </xf>
    <xf numFmtId="0" fontId="5" fillId="0" borderId="69" xfId="0" applyFont="1" applyBorder="1" applyAlignment="1" applyProtection="1">
      <alignment horizontal="right" wrapText="1" readingOrder="1"/>
      <protection locked="0"/>
    </xf>
    <xf numFmtId="0" fontId="7" fillId="8" borderId="56" xfId="0" applyFont="1" applyFill="1" applyBorder="1" applyAlignment="1">
      <alignment vertical="center" wrapText="1" readingOrder="1"/>
    </xf>
    <xf numFmtId="0" fontId="14" fillId="9" borderId="0" xfId="0" applyFont="1" applyFill="1" applyAlignment="1">
      <alignment horizontal="center" wrapText="1"/>
    </xf>
    <xf numFmtId="0" fontId="25" fillId="0" borderId="0" xfId="0" applyFont="1"/>
    <xf numFmtId="0" fontId="26" fillId="0" borderId="0" xfId="0" applyFont="1" applyAlignment="1">
      <alignment vertical="center"/>
    </xf>
    <xf numFmtId="0" fontId="1" fillId="14" borderId="0" xfId="0" applyFont="1" applyFill="1"/>
    <xf numFmtId="0" fontId="17" fillId="15" borderId="0" xfId="0" applyFont="1" applyFill="1"/>
    <xf numFmtId="0" fontId="12" fillId="6" borderId="0" xfId="0" applyFont="1" applyFill="1" applyAlignment="1">
      <alignment wrapText="1"/>
    </xf>
    <xf numFmtId="0" fontId="7" fillId="6" borderId="0" xfId="0" applyFont="1" applyFill="1" applyAlignment="1">
      <alignment wrapText="1"/>
    </xf>
    <xf numFmtId="0" fontId="12" fillId="5" borderId="5" xfId="0" applyFont="1" applyFill="1" applyBorder="1" applyAlignment="1">
      <alignment wrapText="1"/>
    </xf>
    <xf numFmtId="0" fontId="7" fillId="7" borderId="6" xfId="0" applyFont="1" applyFill="1" applyBorder="1" applyAlignment="1">
      <alignment wrapText="1"/>
    </xf>
    <xf numFmtId="164" fontId="12" fillId="5" borderId="47" xfId="0" applyNumberFormat="1" applyFont="1" applyFill="1" applyBorder="1" applyAlignment="1">
      <alignment wrapText="1"/>
    </xf>
    <xf numFmtId="164" fontId="12" fillId="5" borderId="24" xfId="0" applyNumberFormat="1" applyFont="1" applyFill="1" applyBorder="1" applyAlignment="1">
      <alignment wrapText="1"/>
    </xf>
    <xf numFmtId="0" fontId="1" fillId="0" borderId="0" xfId="2" applyFont="1"/>
    <xf numFmtId="0" fontId="1" fillId="12" borderId="5" xfId="2" applyFont="1" applyFill="1" applyBorder="1"/>
    <xf numFmtId="0" fontId="9" fillId="0" borderId="0" xfId="2" applyFont="1" applyAlignment="1">
      <alignment horizontal="center" wrapText="1"/>
    </xf>
    <xf numFmtId="0" fontId="6" fillId="3" borderId="5" xfId="2" applyFont="1" applyFill="1" applyBorder="1" applyAlignment="1">
      <alignment wrapText="1"/>
    </xf>
    <xf numFmtId="0" fontId="6" fillId="2" borderId="5" xfId="2" applyFont="1" applyFill="1" applyBorder="1" applyAlignment="1">
      <alignment wrapText="1"/>
    </xf>
    <xf numFmtId="0" fontId="6" fillId="4" borderId="5" xfId="2" applyFont="1" applyFill="1" applyBorder="1" applyAlignment="1">
      <alignment wrapText="1"/>
    </xf>
    <xf numFmtId="0" fontId="6" fillId="12" borderId="5" xfId="2" applyFont="1" applyFill="1" applyBorder="1" applyAlignment="1">
      <alignment wrapText="1"/>
    </xf>
    <xf numFmtId="0" fontId="1" fillId="0" borderId="2" xfId="2" applyFont="1" applyBorder="1"/>
    <xf numFmtId="0" fontId="3" fillId="0" borderId="0" xfId="2" applyFont="1" applyAlignment="1">
      <alignment wrapText="1"/>
    </xf>
    <xf numFmtId="0" fontId="7" fillId="5" borderId="35" xfId="2" applyFont="1" applyFill="1" applyBorder="1" applyAlignment="1">
      <alignment vertical="center"/>
    </xf>
    <xf numFmtId="164" fontId="7" fillId="5" borderId="36" xfId="2" applyNumberFormat="1" applyFont="1" applyFill="1" applyBorder="1" applyAlignment="1">
      <alignment vertical="center"/>
    </xf>
    <xf numFmtId="0" fontId="10" fillId="3" borderId="35" xfId="2" applyFont="1" applyFill="1" applyBorder="1" applyAlignment="1">
      <alignment vertical="center"/>
    </xf>
    <xf numFmtId="164" fontId="10" fillId="3" borderId="36" xfId="2" applyNumberFormat="1" applyFont="1" applyFill="1" applyBorder="1" applyAlignment="1">
      <alignment vertical="center"/>
    </xf>
    <xf numFmtId="0" fontId="30" fillId="0" borderId="0" xfId="0" applyFont="1" applyAlignment="1">
      <alignment vertical="center"/>
    </xf>
    <xf numFmtId="1" fontId="30" fillId="0" borderId="0" xfId="0" applyNumberFormat="1" applyFont="1" applyAlignment="1">
      <alignment vertical="center"/>
    </xf>
    <xf numFmtId="2" fontId="30" fillId="0" borderId="0" xfId="0" applyNumberFormat="1" applyFont="1" applyAlignment="1">
      <alignment vertical="center"/>
    </xf>
    <xf numFmtId="0" fontId="30" fillId="0" borderId="0" xfId="0" applyFont="1" applyAlignment="1">
      <alignment horizontal="center" vertical="center"/>
    </xf>
    <xf numFmtId="0" fontId="30" fillId="0" borderId="0" xfId="2" applyFont="1" applyAlignment="1" applyProtection="1">
      <alignment vertical="center"/>
      <protection locked="0"/>
    </xf>
    <xf numFmtId="0" fontId="30" fillId="0" borderId="0" xfId="2" applyFont="1" applyAlignment="1">
      <alignment vertical="center"/>
    </xf>
    <xf numFmtId="0" fontId="29" fillId="8" borderId="56" xfId="0" applyFont="1" applyFill="1" applyBorder="1" applyAlignment="1">
      <alignment horizontal="center" vertical="center" wrapText="1" readingOrder="1"/>
    </xf>
    <xf numFmtId="0" fontId="29" fillId="8" borderId="57" xfId="0" applyFont="1" applyFill="1" applyBorder="1" applyAlignment="1">
      <alignment horizontal="center" vertical="center" wrapText="1" readingOrder="1"/>
    </xf>
    <xf numFmtId="1" fontId="29" fillId="8" borderId="57" xfId="0" applyNumberFormat="1" applyFont="1" applyFill="1" applyBorder="1" applyAlignment="1">
      <alignment horizontal="center" vertical="center" wrapText="1" readingOrder="1"/>
    </xf>
    <xf numFmtId="0" fontId="29" fillId="8" borderId="58" xfId="0" applyFont="1" applyFill="1" applyBorder="1" applyAlignment="1">
      <alignment horizontal="center" vertical="center" wrapText="1" readingOrder="1"/>
    </xf>
    <xf numFmtId="0" fontId="29" fillId="8" borderId="62" xfId="0" applyFont="1" applyFill="1" applyBorder="1" applyAlignment="1">
      <alignment horizontal="center" vertical="center" wrapText="1" readingOrder="1"/>
    </xf>
    <xf numFmtId="2" fontId="29" fillId="8" borderId="57" xfId="0" applyNumberFormat="1" applyFont="1" applyFill="1" applyBorder="1" applyAlignment="1">
      <alignment horizontal="center" vertical="center" wrapText="1" readingOrder="1"/>
    </xf>
    <xf numFmtId="2" fontId="29" fillId="8" borderId="58" xfId="0" applyNumberFormat="1" applyFont="1" applyFill="1" applyBorder="1" applyAlignment="1">
      <alignment horizontal="center" vertical="center" wrapText="1" readingOrder="1"/>
    </xf>
    <xf numFmtId="0" fontId="31" fillId="7" borderId="22" xfId="2" applyFont="1" applyFill="1" applyBorder="1" applyAlignment="1">
      <alignment horizontal="center" vertical="center" wrapText="1" readingOrder="1"/>
    </xf>
    <xf numFmtId="0" fontId="31" fillId="7" borderId="23" xfId="2" applyFont="1" applyFill="1" applyBorder="1" applyAlignment="1">
      <alignment horizontal="center" vertical="center" wrapText="1" readingOrder="1"/>
    </xf>
    <xf numFmtId="0" fontId="31" fillId="7" borderId="37" xfId="2" applyFont="1" applyFill="1" applyBorder="1" applyAlignment="1">
      <alignment horizontal="center" vertical="center" wrapText="1" readingOrder="1"/>
    </xf>
    <xf numFmtId="0" fontId="30" fillId="5" borderId="28" xfId="0" applyFont="1" applyFill="1" applyBorder="1" applyAlignment="1">
      <alignment horizontal="center" vertical="center"/>
    </xf>
    <xf numFmtId="0" fontId="30" fillId="5" borderId="0" xfId="0" applyFont="1" applyFill="1"/>
    <xf numFmtId="0" fontId="32" fillId="0" borderId="44" xfId="0" applyFont="1" applyBorder="1" applyAlignment="1" applyProtection="1">
      <alignment horizontal="right" vertical="center" wrapText="1" readingOrder="1"/>
      <protection locked="0"/>
    </xf>
    <xf numFmtId="0" fontId="32" fillId="0" borderId="41" xfId="0" applyFont="1" applyBorder="1" applyAlignment="1" applyProtection="1">
      <alignment horizontal="right" vertical="center" wrapText="1" readingOrder="1"/>
      <protection locked="0"/>
    </xf>
    <xf numFmtId="0" fontId="32" fillId="0" borderId="76" xfId="0" applyFont="1" applyBorder="1" applyAlignment="1" applyProtection="1">
      <alignment horizontal="center" vertical="center" wrapText="1" readingOrder="1"/>
      <protection locked="0"/>
    </xf>
    <xf numFmtId="0" fontId="32" fillId="0" borderId="33" xfId="0" applyFont="1" applyBorder="1" applyAlignment="1" applyProtection="1">
      <alignment horizontal="center" vertical="center" wrapText="1" readingOrder="1"/>
      <protection locked="0"/>
    </xf>
    <xf numFmtId="0" fontId="32" fillId="3" borderId="25" xfId="0" applyFont="1" applyFill="1" applyBorder="1" applyAlignment="1">
      <alignment horizontal="center" vertical="center" wrapText="1" readingOrder="1"/>
    </xf>
    <xf numFmtId="0" fontId="29" fillId="7" borderId="56" xfId="0" applyFont="1" applyFill="1" applyBorder="1" applyAlignment="1">
      <alignment horizontal="center" vertical="center" wrapText="1"/>
    </xf>
    <xf numFmtId="0" fontId="32" fillId="0" borderId="95" xfId="0" applyFont="1" applyBorder="1" applyAlignment="1" applyProtection="1">
      <alignment horizontal="right" vertical="center" wrapText="1" readingOrder="1"/>
      <protection locked="0"/>
    </xf>
    <xf numFmtId="2" fontId="29" fillId="17" borderId="56" xfId="0" applyNumberFormat="1" applyFont="1" applyFill="1" applyBorder="1" applyAlignment="1">
      <alignment horizontal="center" vertical="center" wrapText="1" readingOrder="1"/>
    </xf>
    <xf numFmtId="2" fontId="29" fillId="17" borderId="57" xfId="0" applyNumberFormat="1" applyFont="1" applyFill="1" applyBorder="1" applyAlignment="1">
      <alignment horizontal="center" vertical="center" wrapText="1" readingOrder="1"/>
    </xf>
    <xf numFmtId="0" fontId="30" fillId="7" borderId="7" xfId="0" applyFont="1" applyFill="1" applyBorder="1"/>
    <xf numFmtId="0" fontId="30" fillId="7" borderId="0" xfId="0" applyFont="1" applyFill="1"/>
    <xf numFmtId="0" fontId="30" fillId="7" borderId="55" xfId="0" applyFont="1" applyFill="1" applyBorder="1"/>
    <xf numFmtId="0" fontId="30" fillId="7" borderId="59" xfId="0" applyFont="1" applyFill="1" applyBorder="1"/>
    <xf numFmtId="0" fontId="30" fillId="0" borderId="0" xfId="0" applyFont="1"/>
    <xf numFmtId="1" fontId="32" fillId="5" borderId="54" xfId="0" applyNumberFormat="1" applyFont="1" applyFill="1" applyBorder="1" applyAlignment="1">
      <alignment horizontal="right" vertical="center" wrapText="1" readingOrder="1"/>
    </xf>
    <xf numFmtId="0" fontId="32" fillId="5" borderId="54" xfId="0" applyFont="1" applyFill="1" applyBorder="1" applyAlignment="1">
      <alignment horizontal="right" vertical="center" wrapText="1" readingOrder="1"/>
    </xf>
    <xf numFmtId="2" fontId="32" fillId="5" borderId="54" xfId="0" applyNumberFormat="1" applyFont="1" applyFill="1" applyBorder="1" applyAlignment="1">
      <alignment horizontal="right" vertical="center" wrapText="1" readingOrder="1"/>
    </xf>
    <xf numFmtId="0" fontId="30" fillId="5" borderId="0" xfId="0" applyFont="1" applyFill="1" applyAlignment="1">
      <alignment horizontal="right" vertical="center"/>
    </xf>
    <xf numFmtId="0" fontId="30" fillId="5" borderId="26" xfId="0" applyFont="1" applyFill="1" applyBorder="1" applyAlignment="1">
      <alignment horizontal="right" vertical="center"/>
    </xf>
    <xf numFmtId="164" fontId="32" fillId="5" borderId="52" xfId="0" applyNumberFormat="1" applyFont="1" applyFill="1" applyBorder="1" applyAlignment="1">
      <alignment horizontal="right" vertical="center" wrapText="1" readingOrder="1"/>
    </xf>
    <xf numFmtId="164" fontId="32" fillId="5" borderId="54" xfId="0" applyNumberFormat="1" applyFont="1" applyFill="1" applyBorder="1" applyAlignment="1">
      <alignment horizontal="right" vertical="center" wrapText="1" readingOrder="1"/>
    </xf>
    <xf numFmtId="164" fontId="33" fillId="5" borderId="53" xfId="0" applyNumberFormat="1" applyFont="1" applyFill="1" applyBorder="1" applyAlignment="1">
      <alignment horizontal="right" vertical="center" wrapText="1" readingOrder="1"/>
    </xf>
    <xf numFmtId="0" fontId="32" fillId="5" borderId="52" xfId="0" applyFont="1" applyFill="1" applyBorder="1" applyAlignment="1">
      <alignment horizontal="right" vertical="center" wrapText="1" readingOrder="1"/>
    </xf>
    <xf numFmtId="164" fontId="32" fillId="5" borderId="65" xfId="0" applyNumberFormat="1" applyFont="1" applyFill="1" applyBorder="1" applyAlignment="1">
      <alignment horizontal="right" vertical="center" wrapText="1" readingOrder="1"/>
    </xf>
    <xf numFmtId="0" fontId="30" fillId="0" borderId="0" xfId="0" applyFont="1" applyAlignment="1">
      <alignment horizontal="right" vertical="center"/>
    </xf>
    <xf numFmtId="0" fontId="32" fillId="0" borderId="1" xfId="0" applyFont="1" applyBorder="1" applyAlignment="1" applyProtection="1">
      <alignment horizontal="right" vertical="center" wrapText="1" readingOrder="1"/>
      <protection locked="0"/>
    </xf>
    <xf numFmtId="1" fontId="32" fillId="5" borderId="1" xfId="0" applyNumberFormat="1" applyFont="1" applyFill="1" applyBorder="1" applyAlignment="1">
      <alignment horizontal="right" vertical="center" wrapText="1" readingOrder="1"/>
    </xf>
    <xf numFmtId="0" fontId="32" fillId="5" borderId="1" xfId="0" applyFont="1" applyFill="1" applyBorder="1" applyAlignment="1">
      <alignment horizontal="right" vertical="center" wrapText="1" readingOrder="1"/>
    </xf>
    <xf numFmtId="2" fontId="32" fillId="5" borderId="1" xfId="0" applyNumberFormat="1" applyFont="1" applyFill="1" applyBorder="1" applyAlignment="1">
      <alignment horizontal="right" vertical="center" wrapText="1" readingOrder="1"/>
    </xf>
    <xf numFmtId="164" fontId="32" fillId="5" borderId="41" xfId="0" applyNumberFormat="1" applyFont="1" applyFill="1" applyBorder="1" applyAlignment="1">
      <alignment horizontal="right" vertical="center" wrapText="1" readingOrder="1"/>
    </xf>
    <xf numFmtId="164" fontId="32" fillId="5" borderId="1" xfId="0" applyNumberFormat="1" applyFont="1" applyFill="1" applyBorder="1" applyAlignment="1">
      <alignment horizontal="right" vertical="center" wrapText="1" readingOrder="1"/>
    </xf>
    <xf numFmtId="164" fontId="33" fillId="5" borderId="42" xfId="0" applyNumberFormat="1" applyFont="1" applyFill="1" applyBorder="1" applyAlignment="1">
      <alignment horizontal="right" vertical="center" wrapText="1" readingOrder="1"/>
    </xf>
    <xf numFmtId="0" fontId="32" fillId="5" borderId="41" xfId="0" applyFont="1" applyFill="1" applyBorder="1" applyAlignment="1">
      <alignment horizontal="right" vertical="center" wrapText="1" readingOrder="1"/>
    </xf>
    <xf numFmtId="164" fontId="32" fillId="5" borderId="40" xfId="0" applyNumberFormat="1" applyFont="1" applyFill="1" applyBorder="1" applyAlignment="1">
      <alignment horizontal="right" vertical="center" wrapText="1" readingOrder="1"/>
    </xf>
    <xf numFmtId="0" fontId="32" fillId="0" borderId="69" xfId="0" applyFont="1" applyBorder="1" applyAlignment="1" applyProtection="1">
      <alignment horizontal="right" vertical="center" wrapText="1" readingOrder="1"/>
      <protection locked="0"/>
    </xf>
    <xf numFmtId="0" fontId="32" fillId="0" borderId="70" xfId="0" applyFont="1" applyBorder="1" applyAlignment="1" applyProtection="1">
      <alignment horizontal="right" vertical="center" wrapText="1" readingOrder="1"/>
      <protection locked="0"/>
    </xf>
    <xf numFmtId="1" fontId="32" fillId="5" borderId="70" xfId="0" applyNumberFormat="1" applyFont="1" applyFill="1" applyBorder="1" applyAlignment="1">
      <alignment horizontal="right" vertical="center" wrapText="1" readingOrder="1"/>
    </xf>
    <xf numFmtId="0" fontId="32" fillId="5" borderId="70" xfId="0" applyFont="1" applyFill="1" applyBorder="1" applyAlignment="1">
      <alignment horizontal="right" vertical="center" wrapText="1" readingOrder="1"/>
    </xf>
    <xf numFmtId="2" fontId="32" fillId="5" borderId="70" xfId="0" applyNumberFormat="1" applyFont="1" applyFill="1" applyBorder="1" applyAlignment="1">
      <alignment horizontal="right" vertical="center" wrapText="1" readingOrder="1"/>
    </xf>
    <xf numFmtId="164" fontId="32" fillId="5" borderId="69" xfId="0" applyNumberFormat="1" applyFont="1" applyFill="1" applyBorder="1" applyAlignment="1">
      <alignment horizontal="right" vertical="center" wrapText="1" readingOrder="1"/>
    </xf>
    <xf numFmtId="164" fontId="32" fillId="5" borderId="70" xfId="0" applyNumberFormat="1" applyFont="1" applyFill="1" applyBorder="1" applyAlignment="1">
      <alignment horizontal="right" vertical="center" wrapText="1" readingOrder="1"/>
    </xf>
    <xf numFmtId="164" fontId="33" fillId="5" borderId="71" xfId="0" applyNumberFormat="1" applyFont="1" applyFill="1" applyBorder="1" applyAlignment="1">
      <alignment horizontal="right" vertical="center" wrapText="1" readingOrder="1"/>
    </xf>
    <xf numFmtId="164" fontId="32" fillId="5" borderId="72" xfId="0" applyNumberFormat="1" applyFont="1" applyFill="1" applyBorder="1" applyAlignment="1">
      <alignment horizontal="right" vertical="center" wrapText="1" readingOrder="1"/>
    </xf>
    <xf numFmtId="0" fontId="29" fillId="3" borderId="34" xfId="0" applyFont="1" applyFill="1" applyBorder="1"/>
    <xf numFmtId="0" fontId="29" fillId="3" borderId="35" xfId="0" applyFont="1" applyFill="1" applyBorder="1"/>
    <xf numFmtId="2" fontId="29" fillId="3" borderId="35" xfId="0" applyNumberFormat="1" applyFont="1" applyFill="1" applyBorder="1"/>
    <xf numFmtId="0" fontId="29" fillId="3" borderId="36" xfId="0" applyFont="1" applyFill="1" applyBorder="1"/>
    <xf numFmtId="164" fontId="29" fillId="3" borderId="34" xfId="0" applyNumberFormat="1" applyFont="1" applyFill="1" applyBorder="1"/>
    <xf numFmtId="164" fontId="29" fillId="3" borderId="35" xfId="0" applyNumberFormat="1" applyFont="1" applyFill="1" applyBorder="1"/>
    <xf numFmtId="164" fontId="29" fillId="3" borderId="36" xfId="0" applyNumberFormat="1" applyFont="1" applyFill="1" applyBorder="1"/>
    <xf numFmtId="3" fontId="29" fillId="3" borderId="35" xfId="0" applyNumberFormat="1" applyFont="1" applyFill="1" applyBorder="1"/>
    <xf numFmtId="164" fontId="29" fillId="3" borderId="25" xfId="0" applyNumberFormat="1" applyFont="1" applyFill="1" applyBorder="1"/>
    <xf numFmtId="0" fontId="29" fillId="0" borderId="0" xfId="0" applyFont="1"/>
    <xf numFmtId="0" fontId="29" fillId="5" borderId="0" xfId="0" applyFont="1" applyFill="1"/>
    <xf numFmtId="0" fontId="30" fillId="0" borderId="0" xfId="0" applyFont="1" applyProtection="1">
      <protection locked="0"/>
    </xf>
    <xf numFmtId="1" fontId="30" fillId="0" borderId="0" xfId="0" applyNumberFormat="1" applyFont="1"/>
    <xf numFmtId="2" fontId="30" fillId="0" borderId="0" xfId="0" applyNumberFormat="1" applyFont="1"/>
    <xf numFmtId="0" fontId="30" fillId="0" borderId="0" xfId="0" applyFont="1" applyAlignment="1" applyProtection="1">
      <alignment horizontal="center"/>
      <protection locked="0"/>
    </xf>
    <xf numFmtId="0" fontId="30" fillId="0" borderId="0" xfId="0" applyFont="1" applyAlignment="1">
      <alignment horizontal="center"/>
    </xf>
    <xf numFmtId="1" fontId="30" fillId="5" borderId="0" xfId="0" applyNumberFormat="1" applyFont="1" applyFill="1"/>
    <xf numFmtId="2" fontId="30" fillId="5" borderId="0" xfId="0" applyNumberFormat="1" applyFont="1" applyFill="1"/>
    <xf numFmtId="0" fontId="30" fillId="5" borderId="0" xfId="0" applyFont="1" applyFill="1" applyAlignment="1">
      <alignment horizontal="center"/>
    </xf>
    <xf numFmtId="0" fontId="29" fillId="7" borderId="7" xfId="0" applyFont="1" applyFill="1" applyBorder="1"/>
    <xf numFmtId="2" fontId="29" fillId="7" borderId="8" xfId="0" applyNumberFormat="1" applyFont="1" applyFill="1" applyBorder="1"/>
    <xf numFmtId="0" fontId="30" fillId="5" borderId="28" xfId="0" applyFont="1" applyFill="1" applyBorder="1" applyAlignment="1">
      <alignment horizontal="right" vertical="center"/>
    </xf>
    <xf numFmtId="164" fontId="32" fillId="5" borderId="64" xfId="0" applyNumberFormat="1" applyFont="1" applyFill="1" applyBorder="1" applyAlignment="1">
      <alignment horizontal="right" vertical="center" wrapText="1" readingOrder="1"/>
    </xf>
    <xf numFmtId="164" fontId="32" fillId="5" borderId="44" xfId="0" applyNumberFormat="1" applyFont="1" applyFill="1" applyBorder="1" applyAlignment="1">
      <alignment horizontal="right" vertical="center" wrapText="1" readingOrder="1"/>
    </xf>
    <xf numFmtId="2" fontId="29" fillId="17" borderId="63" xfId="0" applyNumberFormat="1" applyFont="1" applyFill="1" applyBorder="1" applyAlignment="1">
      <alignment horizontal="center" vertical="center" wrapText="1" readingOrder="1"/>
    </xf>
    <xf numFmtId="0" fontId="29" fillId="17" borderId="57" xfId="0" applyFont="1" applyFill="1" applyBorder="1" applyAlignment="1">
      <alignment horizontal="center" vertical="center" wrapText="1" readingOrder="1"/>
    </xf>
    <xf numFmtId="0" fontId="29" fillId="17" borderId="62" xfId="0" applyFont="1" applyFill="1" applyBorder="1" applyAlignment="1">
      <alignment horizontal="center" vertical="center" wrapText="1" readingOrder="1"/>
    </xf>
    <xf numFmtId="1" fontId="29" fillId="17" borderId="57" xfId="0" applyNumberFormat="1" applyFont="1" applyFill="1" applyBorder="1" applyAlignment="1">
      <alignment horizontal="center" vertical="center" wrapText="1" readingOrder="1"/>
    </xf>
    <xf numFmtId="3" fontId="32" fillId="0" borderId="80" xfId="2" applyNumberFormat="1" applyFont="1" applyBorder="1" applyAlignment="1" applyProtection="1">
      <alignment horizontal="right" vertical="center" wrapText="1" readingOrder="1"/>
      <protection locked="0"/>
    </xf>
    <xf numFmtId="164" fontId="32" fillId="5" borderId="80" xfId="2" applyNumberFormat="1" applyFont="1" applyFill="1" applyBorder="1" applyAlignment="1">
      <alignment horizontal="right" vertical="center" wrapText="1" readingOrder="1"/>
    </xf>
    <xf numFmtId="0" fontId="7" fillId="17" borderId="4" xfId="0" applyFont="1" applyFill="1" applyBorder="1" applyAlignment="1">
      <alignment horizontal="center" vertical="center" wrapText="1" readingOrder="1"/>
    </xf>
    <xf numFmtId="0" fontId="30" fillId="7" borderId="3" xfId="0" applyFont="1" applyFill="1" applyBorder="1"/>
    <xf numFmtId="0" fontId="29" fillId="17" borderId="4" xfId="0" applyFont="1" applyFill="1" applyBorder="1" applyAlignment="1">
      <alignment horizontal="center" vertical="center" wrapText="1" readingOrder="1"/>
    </xf>
    <xf numFmtId="0" fontId="29" fillId="8" borderId="9" xfId="0" applyFont="1" applyFill="1" applyBorder="1" applyAlignment="1">
      <alignment horizontal="center" vertical="center" wrapText="1" readingOrder="1"/>
    </xf>
    <xf numFmtId="0" fontId="29" fillId="8" borderId="10" xfId="0" applyFont="1" applyFill="1" applyBorder="1" applyAlignment="1">
      <alignment horizontal="center" vertical="center" wrapText="1" readingOrder="1"/>
    </xf>
    <xf numFmtId="2" fontId="32" fillId="5" borderId="65" xfId="0" applyNumberFormat="1" applyFont="1" applyFill="1" applyBorder="1" applyAlignment="1">
      <alignment horizontal="right" vertical="center" wrapText="1" readingOrder="1"/>
    </xf>
    <xf numFmtId="0" fontId="32" fillId="0" borderId="52" xfId="0" applyFont="1" applyBorder="1" applyAlignment="1" applyProtection="1">
      <alignment horizontal="center" vertical="center" wrapText="1" readingOrder="1"/>
      <protection locked="0"/>
    </xf>
    <xf numFmtId="1" fontId="30" fillId="5" borderId="26" xfId="0" applyNumberFormat="1" applyFont="1" applyFill="1" applyBorder="1" applyAlignment="1">
      <alignment horizontal="right" vertical="center"/>
    </xf>
    <xf numFmtId="1" fontId="30" fillId="5" borderId="0" xfId="0" applyNumberFormat="1" applyFont="1" applyFill="1" applyAlignment="1">
      <alignment horizontal="right" vertical="center"/>
    </xf>
    <xf numFmtId="0" fontId="32" fillId="5" borderId="77" xfId="0" applyFont="1" applyFill="1" applyBorder="1" applyAlignment="1">
      <alignment horizontal="right" vertical="center" wrapText="1" readingOrder="1"/>
    </xf>
    <xf numFmtId="164" fontId="32" fillId="5" borderId="0" xfId="0" applyNumberFormat="1" applyFont="1" applyFill="1" applyAlignment="1">
      <alignment horizontal="right" vertical="center" wrapText="1" readingOrder="1"/>
    </xf>
    <xf numFmtId="164" fontId="33" fillId="5" borderId="74" xfId="0" applyNumberFormat="1" applyFont="1" applyFill="1" applyBorder="1" applyAlignment="1">
      <alignment horizontal="right" vertical="center" wrapText="1" readingOrder="1"/>
    </xf>
    <xf numFmtId="2" fontId="32" fillId="5" borderId="40" xfId="0" applyNumberFormat="1" applyFont="1" applyFill="1" applyBorder="1" applyAlignment="1">
      <alignment horizontal="right" vertical="center" wrapText="1" readingOrder="1"/>
    </xf>
    <xf numFmtId="0" fontId="32" fillId="5" borderId="26" xfId="0" applyFont="1" applyFill="1" applyBorder="1" applyAlignment="1">
      <alignment horizontal="right" vertical="center" wrapText="1" readingOrder="1"/>
    </xf>
    <xf numFmtId="164" fontId="33" fillId="5" borderId="28" xfId="0" applyNumberFormat="1" applyFont="1" applyFill="1" applyBorder="1" applyAlignment="1">
      <alignment horizontal="right" vertical="center" wrapText="1" readingOrder="1"/>
    </xf>
    <xf numFmtId="2" fontId="32" fillId="5" borderId="72" xfId="0" applyNumberFormat="1" applyFont="1" applyFill="1" applyBorder="1" applyAlignment="1">
      <alignment horizontal="right" vertical="center" wrapText="1" readingOrder="1"/>
    </xf>
    <xf numFmtId="0" fontId="32" fillId="0" borderId="78" xfId="0" applyFont="1" applyBorder="1" applyAlignment="1" applyProtection="1">
      <alignment horizontal="center" vertical="center" wrapText="1" readingOrder="1"/>
      <protection locked="0"/>
    </xf>
    <xf numFmtId="1" fontId="29" fillId="3" borderId="35" xfId="0" applyNumberFormat="1" applyFont="1" applyFill="1" applyBorder="1"/>
    <xf numFmtId="0" fontId="32" fillId="3" borderId="25" xfId="0" applyFont="1" applyFill="1" applyBorder="1" applyAlignment="1" applyProtection="1">
      <alignment horizontal="center" vertical="center" wrapText="1" readingOrder="1"/>
      <protection locked="0"/>
    </xf>
    <xf numFmtId="0" fontId="29" fillId="3" borderId="25" xfId="0" applyFont="1" applyFill="1" applyBorder="1"/>
    <xf numFmtId="164" fontId="29" fillId="3" borderId="29" xfId="0" applyNumberFormat="1" applyFont="1" applyFill="1" applyBorder="1"/>
    <xf numFmtId="164" fontId="32" fillId="5" borderId="96" xfId="0" applyNumberFormat="1" applyFont="1" applyFill="1" applyBorder="1" applyAlignment="1">
      <alignment horizontal="right" vertical="center" wrapText="1" readingOrder="1"/>
    </xf>
    <xf numFmtId="0" fontId="29" fillId="17" borderId="4" xfId="0" applyFont="1" applyFill="1" applyBorder="1" applyAlignment="1">
      <alignment horizontal="center" vertical="top" wrapText="1" readingOrder="1"/>
    </xf>
    <xf numFmtId="164" fontId="29" fillId="3" borderId="30" xfId="0" applyNumberFormat="1" applyFont="1" applyFill="1" applyBorder="1"/>
    <xf numFmtId="164" fontId="32" fillId="0" borderId="97" xfId="2" applyNumberFormat="1" applyFont="1" applyBorder="1" applyAlignment="1" applyProtection="1">
      <alignment horizontal="right" vertical="center" wrapText="1" readingOrder="1"/>
      <protection locked="0"/>
    </xf>
    <xf numFmtId="164" fontId="32" fillId="0" borderId="98" xfId="2" applyNumberFormat="1" applyFont="1" applyBorder="1" applyAlignment="1" applyProtection="1">
      <alignment horizontal="right" vertical="center" wrapText="1" readingOrder="1"/>
      <protection locked="0"/>
    </xf>
    <xf numFmtId="164" fontId="32" fillId="5" borderId="99" xfId="0" applyNumberFormat="1" applyFont="1" applyFill="1" applyBorder="1" applyAlignment="1">
      <alignment horizontal="right" vertical="center" wrapText="1" readingOrder="1"/>
    </xf>
    <xf numFmtId="0" fontId="32" fillId="0" borderId="76" xfId="0" applyFont="1" applyBorder="1" applyAlignment="1" applyProtection="1">
      <alignment horizontal="right" vertical="center" wrapText="1" readingOrder="1"/>
      <protection locked="0"/>
    </xf>
    <xf numFmtId="0" fontId="32" fillId="0" borderId="33" xfId="0" applyFont="1" applyBorder="1" applyAlignment="1" applyProtection="1">
      <alignment horizontal="right" vertical="center" wrapText="1" readingOrder="1"/>
      <protection locked="0"/>
    </xf>
    <xf numFmtId="0" fontId="29" fillId="17" borderId="56" xfId="0" applyFont="1" applyFill="1" applyBorder="1" applyAlignment="1">
      <alignment horizontal="center" vertical="center" wrapText="1" readingOrder="1"/>
    </xf>
    <xf numFmtId="164" fontId="12" fillId="5" borderId="20" xfId="0" applyNumberFormat="1" applyFont="1" applyFill="1" applyBorder="1" applyAlignment="1">
      <alignment wrapText="1"/>
    </xf>
    <xf numFmtId="0" fontId="12" fillId="5" borderId="38" xfId="0" applyFont="1" applyFill="1" applyBorder="1" applyAlignment="1">
      <alignment wrapText="1"/>
    </xf>
    <xf numFmtId="0" fontId="12" fillId="5" borderId="55" xfId="0" applyFont="1" applyFill="1" applyBorder="1" applyAlignment="1">
      <alignment wrapText="1"/>
    </xf>
    <xf numFmtId="0" fontId="7" fillId="2" borderId="0" xfId="0" applyFont="1" applyFill="1" applyAlignment="1">
      <alignment horizontal="center" vertical="center" wrapText="1"/>
    </xf>
    <xf numFmtId="0" fontId="7" fillId="17" borderId="43" xfId="0" applyFont="1" applyFill="1" applyBorder="1" applyAlignment="1">
      <alignment horizontal="center" vertical="center" wrapText="1" readingOrder="1"/>
    </xf>
    <xf numFmtId="0" fontId="5" fillId="6" borderId="73" xfId="0" applyFont="1" applyFill="1" applyBorder="1" applyAlignment="1" applyProtection="1">
      <alignment vertical="top" wrapText="1" readingOrder="1"/>
      <protection locked="0"/>
    </xf>
    <xf numFmtId="0" fontId="20" fillId="0" borderId="109" xfId="0" applyFont="1" applyBorder="1" applyAlignment="1" applyProtection="1">
      <alignment vertical="top" wrapText="1" readingOrder="1"/>
      <protection locked="0"/>
    </xf>
    <xf numFmtId="0" fontId="1" fillId="6" borderId="24" xfId="0" applyFont="1" applyFill="1" applyBorder="1" applyAlignment="1">
      <alignment wrapText="1"/>
    </xf>
    <xf numFmtId="0" fontId="12" fillId="5" borderId="27" xfId="0" applyFont="1" applyFill="1" applyBorder="1" applyAlignment="1">
      <alignment wrapText="1"/>
    </xf>
    <xf numFmtId="0" fontId="1" fillId="6" borderId="115" xfId="0" applyFont="1" applyFill="1" applyBorder="1" applyAlignment="1">
      <alignment wrapText="1"/>
    </xf>
    <xf numFmtId="0" fontId="1" fillId="6" borderId="117" xfId="0" applyFont="1" applyFill="1" applyBorder="1" applyAlignment="1">
      <alignment wrapText="1"/>
    </xf>
    <xf numFmtId="0" fontId="12" fillId="5" borderId="119" xfId="0" applyFont="1" applyFill="1" applyBorder="1" applyAlignment="1">
      <alignment wrapText="1"/>
    </xf>
    <xf numFmtId="0" fontId="12" fillId="5" borderId="120" xfId="0" applyFont="1" applyFill="1" applyBorder="1" applyAlignment="1">
      <alignment wrapText="1"/>
    </xf>
    <xf numFmtId="0" fontId="1" fillId="6" borderId="123" xfId="0" applyFont="1" applyFill="1" applyBorder="1" applyAlignment="1">
      <alignment wrapText="1"/>
    </xf>
    <xf numFmtId="2" fontId="29" fillId="7" borderId="51" xfId="0" applyNumberFormat="1" applyFont="1" applyFill="1" applyBorder="1" applyAlignment="1">
      <alignment horizontal="center"/>
    </xf>
    <xf numFmtId="0" fontId="12" fillId="5" borderId="110" xfId="0" applyFont="1" applyFill="1" applyBorder="1" applyAlignment="1">
      <alignment wrapText="1"/>
    </xf>
    <xf numFmtId="164" fontId="7" fillId="5" borderId="110" xfId="0" applyNumberFormat="1" applyFont="1" applyFill="1" applyBorder="1" applyAlignment="1">
      <alignment wrapText="1"/>
    </xf>
    <xf numFmtId="164" fontId="7" fillId="5" borderId="127" xfId="0" applyNumberFormat="1" applyFont="1" applyFill="1" applyBorder="1" applyAlignment="1">
      <alignment wrapText="1"/>
    </xf>
    <xf numFmtId="164" fontId="10" fillId="5" borderId="130" xfId="0" applyNumberFormat="1" applyFont="1" applyFill="1" applyBorder="1" applyAlignment="1">
      <alignment horizontal="center" vertical="center" wrapText="1"/>
    </xf>
    <xf numFmtId="0" fontId="13" fillId="20" borderId="114" xfId="0" applyFont="1" applyFill="1" applyBorder="1" applyAlignment="1">
      <alignment horizontal="center" wrapText="1"/>
    </xf>
    <xf numFmtId="0" fontId="7" fillId="20" borderId="113" xfId="0" applyFont="1" applyFill="1" applyBorder="1" applyAlignment="1">
      <alignment wrapText="1"/>
    </xf>
    <xf numFmtId="0" fontId="12" fillId="20" borderId="116" xfId="0" applyFont="1" applyFill="1" applyBorder="1" applyAlignment="1">
      <alignment wrapText="1"/>
    </xf>
    <xf numFmtId="0" fontId="12" fillId="20" borderId="128" xfId="0" applyFont="1" applyFill="1" applyBorder="1" applyAlignment="1">
      <alignment wrapText="1"/>
    </xf>
    <xf numFmtId="0" fontId="12" fillId="20" borderId="118" xfId="0" applyFont="1" applyFill="1" applyBorder="1" applyAlignment="1">
      <alignment wrapText="1"/>
    </xf>
    <xf numFmtId="0" fontId="12" fillId="20" borderId="121" xfId="0" applyFont="1" applyFill="1" applyBorder="1" applyAlignment="1">
      <alignment wrapText="1"/>
    </xf>
    <xf numFmtId="0" fontId="12" fillId="20" borderId="122" xfId="0" applyFont="1" applyFill="1" applyBorder="1" applyAlignment="1">
      <alignment wrapText="1"/>
    </xf>
    <xf numFmtId="0" fontId="12" fillId="20" borderId="126" xfId="0" applyFont="1" applyFill="1" applyBorder="1" applyAlignment="1">
      <alignment wrapText="1"/>
    </xf>
    <xf numFmtId="0" fontId="7" fillId="20" borderId="22" xfId="0" applyFont="1" applyFill="1" applyBorder="1" applyAlignment="1">
      <alignment horizontal="center" vertical="center" wrapText="1"/>
    </xf>
    <xf numFmtId="0" fontId="7" fillId="20" borderId="23" xfId="0" applyFont="1" applyFill="1" applyBorder="1" applyAlignment="1">
      <alignment horizontal="center" vertical="center" wrapText="1"/>
    </xf>
    <xf numFmtId="0" fontId="7" fillId="20" borderId="84" xfId="0" applyFont="1" applyFill="1" applyBorder="1" applyAlignment="1">
      <alignment horizontal="center" vertical="center" wrapText="1"/>
    </xf>
    <xf numFmtId="0" fontId="7" fillId="20" borderId="67" xfId="0" applyFont="1" applyFill="1" applyBorder="1" applyAlignment="1">
      <alignment horizontal="center" vertical="center" wrapText="1"/>
    </xf>
    <xf numFmtId="0" fontId="7" fillId="20" borderId="66" xfId="0" applyFont="1" applyFill="1" applyBorder="1" applyAlignment="1">
      <alignment horizontal="center" vertical="center" wrapText="1"/>
    </xf>
    <xf numFmtId="0" fontId="7" fillId="20" borderId="37" xfId="0" applyFont="1" applyFill="1" applyBorder="1" applyAlignment="1">
      <alignment horizontal="center" vertical="center" wrapText="1"/>
    </xf>
    <xf numFmtId="0" fontId="10" fillId="20" borderId="35" xfId="0" applyFont="1" applyFill="1" applyBorder="1" applyAlignment="1">
      <alignment horizontal="center" vertical="center" wrapText="1"/>
    </xf>
    <xf numFmtId="0" fontId="35" fillId="0" borderId="0" xfId="2" applyFont="1" applyAlignment="1">
      <alignment horizontal="left" vertical="center" wrapText="1"/>
    </xf>
    <xf numFmtId="0" fontId="13" fillId="5" borderId="0" xfId="0" applyFont="1" applyFill="1" applyAlignment="1">
      <alignment horizontal="center" wrapText="1"/>
    </xf>
    <xf numFmtId="0" fontId="12" fillId="20" borderId="121" xfId="0" applyFont="1" applyFill="1" applyBorder="1" applyAlignment="1">
      <alignment vertical="center" wrapText="1"/>
    </xf>
    <xf numFmtId="0" fontId="7" fillId="0" borderId="4" xfId="0" applyFont="1" applyBorder="1" applyAlignment="1">
      <alignment horizontal="center" vertical="center" wrapText="1" readingOrder="1"/>
    </xf>
    <xf numFmtId="0" fontId="7" fillId="0" borderId="43" xfId="0" applyFont="1" applyBorder="1" applyAlignment="1">
      <alignment horizontal="center" vertical="center" wrapText="1" readingOrder="1"/>
    </xf>
    <xf numFmtId="0" fontId="7" fillId="0" borderId="24" xfId="0" applyFont="1" applyBorder="1" applyAlignment="1">
      <alignment wrapText="1"/>
    </xf>
    <xf numFmtId="0" fontId="7" fillId="0" borderId="28" xfId="0" applyFont="1" applyBorder="1" applyAlignment="1">
      <alignment wrapText="1"/>
    </xf>
    <xf numFmtId="164" fontId="7" fillId="0" borderId="5" xfId="0" applyNumberFormat="1" applyFont="1" applyBorder="1" applyAlignment="1">
      <alignment wrapText="1"/>
    </xf>
    <xf numFmtId="164" fontId="7" fillId="0" borderId="24" xfId="0" applyNumberFormat="1" applyFont="1" applyBorder="1" applyAlignment="1">
      <alignment wrapText="1"/>
    </xf>
    <xf numFmtId="164" fontId="4" fillId="0" borderId="0" xfId="0" applyNumberFormat="1" applyFont="1"/>
    <xf numFmtId="0" fontId="4" fillId="0" borderId="0" xfId="0" applyFont="1" applyAlignment="1">
      <alignment horizontal="center" wrapText="1"/>
    </xf>
    <xf numFmtId="0" fontId="23" fillId="5" borderId="26" xfId="0" applyFont="1" applyFill="1" applyBorder="1" applyAlignment="1">
      <alignment vertical="center" wrapText="1"/>
    </xf>
    <xf numFmtId="0" fontId="20" fillId="5" borderId="33" xfId="0" applyFont="1" applyFill="1" applyBorder="1" applyAlignment="1">
      <alignment vertical="center" wrapText="1" readingOrder="1"/>
    </xf>
    <xf numFmtId="10" fontId="12" fillId="5" borderId="110" xfId="0" applyNumberFormat="1" applyFont="1" applyFill="1" applyBorder="1" applyAlignment="1">
      <alignment wrapText="1"/>
    </xf>
    <xf numFmtId="10" fontId="7" fillId="6" borderId="24" xfId="0" applyNumberFormat="1" applyFont="1" applyFill="1" applyBorder="1" applyAlignment="1">
      <alignment wrapText="1"/>
    </xf>
    <xf numFmtId="10" fontId="7" fillId="6" borderId="5" xfId="0" applyNumberFormat="1" applyFont="1" applyFill="1" applyBorder="1" applyAlignment="1">
      <alignment wrapText="1"/>
    </xf>
    <xf numFmtId="10" fontId="7" fillId="6" borderId="10" xfId="0" applyNumberFormat="1" applyFont="1" applyFill="1" applyBorder="1" applyAlignment="1">
      <alignment wrapText="1"/>
    </xf>
    <xf numFmtId="10" fontId="12" fillId="9" borderId="0" xfId="0" applyNumberFormat="1" applyFont="1" applyFill="1" applyAlignment="1">
      <alignment wrapText="1"/>
    </xf>
    <xf numFmtId="10" fontId="12" fillId="5" borderId="18" xfId="0" applyNumberFormat="1" applyFont="1" applyFill="1" applyBorder="1" applyAlignment="1">
      <alignment wrapText="1"/>
    </xf>
    <xf numFmtId="10" fontId="12" fillId="6" borderId="21" xfId="0" applyNumberFormat="1" applyFont="1" applyFill="1" applyBorder="1" applyAlignment="1">
      <alignment wrapText="1"/>
    </xf>
    <xf numFmtId="10" fontId="12" fillId="5" borderId="49" xfId="0" applyNumberFormat="1" applyFont="1" applyFill="1" applyBorder="1" applyAlignment="1">
      <alignment wrapText="1"/>
    </xf>
    <xf numFmtId="10" fontId="12" fillId="5" borderId="131" xfId="0" applyNumberFormat="1" applyFont="1" applyFill="1" applyBorder="1" applyAlignment="1">
      <alignment wrapText="1"/>
    </xf>
    <xf numFmtId="0" fontId="31" fillId="0" borderId="0" xfId="0" applyFont="1" applyAlignment="1">
      <alignment vertical="center"/>
    </xf>
    <xf numFmtId="0" fontId="39" fillId="0" borderId="0" xfId="0" applyFont="1" applyAlignment="1">
      <alignment vertical="center"/>
    </xf>
    <xf numFmtId="1" fontId="39" fillId="0" borderId="0" xfId="0" applyNumberFormat="1" applyFont="1" applyAlignment="1">
      <alignment vertical="center"/>
    </xf>
    <xf numFmtId="2" fontId="39" fillId="0" borderId="0" xfId="0" applyNumberFormat="1" applyFont="1" applyAlignment="1">
      <alignment vertical="center"/>
    </xf>
    <xf numFmtId="0" fontId="39" fillId="0" borderId="0" xfId="0" applyFont="1" applyAlignment="1">
      <alignment horizontal="center" vertical="center"/>
    </xf>
    <xf numFmtId="2" fontId="39" fillId="0" borderId="0" xfId="2" applyNumberFormat="1" applyFont="1" applyAlignment="1">
      <alignment vertical="center"/>
    </xf>
    <xf numFmtId="0" fontId="31" fillId="7" borderId="15" xfId="0" applyFont="1" applyFill="1" applyBorder="1" applyAlignment="1">
      <alignment horizontal="center" vertical="center"/>
    </xf>
    <xf numFmtId="0" fontId="31" fillId="7" borderId="3" xfId="0" applyFont="1" applyFill="1" applyBorder="1" applyAlignment="1">
      <alignment horizontal="center" vertical="center"/>
    </xf>
    <xf numFmtId="0" fontId="31" fillId="8" borderId="3" xfId="0" applyFont="1" applyFill="1" applyBorder="1" applyAlignment="1">
      <alignment horizontal="center" vertical="center" wrapText="1" readingOrder="1"/>
    </xf>
    <xf numFmtId="0" fontId="39" fillId="7" borderId="0" xfId="0" applyFont="1" applyFill="1" applyAlignment="1">
      <alignment vertical="center"/>
    </xf>
    <xf numFmtId="0" fontId="31" fillId="8" borderId="22" xfId="0" applyFont="1" applyFill="1" applyBorder="1" applyAlignment="1" applyProtection="1">
      <alignment horizontal="center" vertical="center" wrapText="1" readingOrder="1"/>
      <protection locked="0"/>
    </xf>
    <xf numFmtId="0" fontId="31" fillId="8" borderId="84" xfId="0" applyFont="1" applyFill="1" applyBorder="1" applyAlignment="1">
      <alignment horizontal="center" vertical="center" wrapText="1" readingOrder="1"/>
    </xf>
    <xf numFmtId="0" fontId="31" fillId="8" borderId="23" xfId="0" applyFont="1" applyFill="1" applyBorder="1" applyAlignment="1" applyProtection="1">
      <alignment horizontal="center" vertical="center" wrapText="1" readingOrder="1"/>
      <protection locked="0"/>
    </xf>
    <xf numFmtId="0" fontId="31" fillId="8" borderId="79" xfId="0" applyFont="1" applyFill="1" applyBorder="1" applyAlignment="1" applyProtection="1">
      <alignment horizontal="center" vertical="center" wrapText="1" readingOrder="1"/>
      <protection locked="0"/>
    </xf>
    <xf numFmtId="0" fontId="31" fillId="8" borderId="22" xfId="0" applyFont="1" applyFill="1" applyBorder="1" applyAlignment="1">
      <alignment horizontal="center" vertical="center" wrapText="1" readingOrder="1"/>
    </xf>
    <xf numFmtId="1" fontId="31" fillId="8" borderId="23" xfId="0" applyNumberFormat="1" applyFont="1" applyFill="1" applyBorder="1" applyAlignment="1">
      <alignment horizontal="center" vertical="center" wrapText="1" readingOrder="1"/>
    </xf>
    <xf numFmtId="0" fontId="31" fillId="8" borderId="23" xfId="0" applyFont="1" applyFill="1" applyBorder="1" applyAlignment="1">
      <alignment horizontal="center" vertical="center" wrapText="1" readingOrder="1"/>
    </xf>
    <xf numFmtId="0" fontId="31" fillId="17" borderId="37" xfId="0" applyFont="1" applyFill="1" applyBorder="1" applyAlignment="1">
      <alignment horizontal="center" vertical="center" wrapText="1" readingOrder="1"/>
    </xf>
    <xf numFmtId="0" fontId="31" fillId="8" borderId="37" xfId="0" applyFont="1" applyFill="1" applyBorder="1" applyAlignment="1">
      <alignment horizontal="center" vertical="center" wrapText="1" readingOrder="1"/>
    </xf>
    <xf numFmtId="0" fontId="31" fillId="17" borderId="23" xfId="0" applyFont="1" applyFill="1" applyBorder="1" applyAlignment="1">
      <alignment horizontal="center" vertical="center" wrapText="1" readingOrder="1"/>
    </xf>
    <xf numFmtId="0" fontId="31" fillId="8" borderId="79" xfId="0" applyFont="1" applyFill="1" applyBorder="1" applyAlignment="1">
      <alignment horizontal="center" vertical="center" wrapText="1" readingOrder="1"/>
    </xf>
    <xf numFmtId="2" fontId="31" fillId="16" borderId="22" xfId="2" applyNumberFormat="1" applyFont="1" applyFill="1" applyBorder="1" applyAlignment="1">
      <alignment horizontal="center" vertical="center" wrapText="1" readingOrder="1"/>
    </xf>
    <xf numFmtId="2" fontId="31" fillId="16" borderId="23" xfId="2" applyNumberFormat="1" applyFont="1" applyFill="1" applyBorder="1" applyAlignment="1">
      <alignment horizontal="center" vertical="center" wrapText="1" readingOrder="1"/>
    </xf>
    <xf numFmtId="2" fontId="31" fillId="16" borderId="37" xfId="2" applyNumberFormat="1" applyFont="1" applyFill="1" applyBorder="1" applyAlignment="1">
      <alignment horizontal="center" vertical="center" wrapText="1" readingOrder="1"/>
    </xf>
    <xf numFmtId="2" fontId="31" fillId="17" borderId="22" xfId="2" applyNumberFormat="1" applyFont="1" applyFill="1" applyBorder="1" applyAlignment="1">
      <alignment horizontal="center" vertical="center" wrapText="1" readingOrder="1"/>
    </xf>
    <xf numFmtId="2" fontId="31" fillId="17" borderId="23" xfId="2" applyNumberFormat="1" applyFont="1" applyFill="1" applyBorder="1" applyAlignment="1">
      <alignment horizontal="center" vertical="center" wrapText="1" readingOrder="1"/>
    </xf>
    <xf numFmtId="2" fontId="31" fillId="17" borderId="37" xfId="2" applyNumberFormat="1" applyFont="1" applyFill="1" applyBorder="1" applyAlignment="1">
      <alignment horizontal="center" vertical="center" wrapText="1" readingOrder="1"/>
    </xf>
    <xf numFmtId="2" fontId="31" fillId="18" borderId="22" xfId="2" applyNumberFormat="1" applyFont="1" applyFill="1" applyBorder="1" applyAlignment="1">
      <alignment horizontal="center" vertical="center" wrapText="1" readingOrder="1"/>
    </xf>
    <xf numFmtId="2" fontId="31" fillId="18" borderId="23" xfId="2" applyNumberFormat="1" applyFont="1" applyFill="1" applyBorder="1" applyAlignment="1">
      <alignment horizontal="center" vertical="center" wrapText="1" readingOrder="1"/>
    </xf>
    <xf numFmtId="2" fontId="31" fillId="18" borderId="37" xfId="2" applyNumberFormat="1" applyFont="1" applyFill="1" applyBorder="1" applyAlignment="1">
      <alignment horizontal="center" vertical="center" wrapText="1" readingOrder="1"/>
    </xf>
    <xf numFmtId="2" fontId="31" fillId="8" borderId="37" xfId="2" applyNumberFormat="1" applyFont="1" applyFill="1" applyBorder="1" applyAlignment="1">
      <alignment horizontal="center" vertical="center" wrapText="1" readingOrder="1"/>
    </xf>
    <xf numFmtId="2" fontId="31" fillId="19" borderId="15" xfId="0" applyNumberFormat="1" applyFont="1" applyFill="1" applyBorder="1" applyAlignment="1">
      <alignment horizontal="center" vertical="center" wrapText="1" readingOrder="1"/>
    </xf>
    <xf numFmtId="2" fontId="31" fillId="19" borderId="16" xfId="0" applyNumberFormat="1" applyFont="1" applyFill="1" applyBorder="1" applyAlignment="1">
      <alignment horizontal="center" vertical="center" wrapText="1" readingOrder="1"/>
    </xf>
    <xf numFmtId="2" fontId="31" fillId="19" borderId="23" xfId="0" applyNumberFormat="1" applyFont="1" applyFill="1" applyBorder="1" applyAlignment="1">
      <alignment horizontal="center" vertical="center" wrapText="1" readingOrder="1"/>
    </xf>
    <xf numFmtId="2" fontId="31" fillId="8" borderId="23" xfId="0" applyNumberFormat="1" applyFont="1" applyFill="1" applyBorder="1" applyAlignment="1">
      <alignment horizontal="center" vertical="center" wrapText="1" readingOrder="1"/>
    </xf>
    <xf numFmtId="2" fontId="31" fillId="8" borderId="37" xfId="0" applyNumberFormat="1" applyFont="1" applyFill="1" applyBorder="1" applyAlignment="1">
      <alignment horizontal="center" vertical="center" wrapText="1" readingOrder="1"/>
    </xf>
    <xf numFmtId="2" fontId="31" fillId="8" borderId="25" xfId="0" applyNumberFormat="1" applyFont="1" applyFill="1" applyBorder="1" applyAlignment="1">
      <alignment horizontal="center" vertical="center" wrapText="1" readingOrder="1"/>
    </xf>
    <xf numFmtId="0" fontId="39" fillId="0" borderId="85" xfId="0" applyFont="1" applyBorder="1" applyAlignment="1" applyProtection="1">
      <alignment horizontal="right" vertical="center" wrapText="1" readingOrder="1"/>
      <protection locked="0"/>
    </xf>
    <xf numFmtId="0" fontId="39" fillId="0" borderId="64" xfId="0" applyFont="1" applyBorder="1" applyAlignment="1" applyProtection="1">
      <alignment vertical="center" wrapText="1" readingOrder="1"/>
      <protection locked="0"/>
    </xf>
    <xf numFmtId="0" fontId="39" fillId="5" borderId="64" xfId="0" applyFont="1" applyFill="1" applyBorder="1" applyAlignment="1">
      <alignment vertical="center" wrapText="1" readingOrder="1"/>
    </xf>
    <xf numFmtId="0" fontId="39" fillId="0" borderId="44" xfId="0" applyFont="1" applyBorder="1" applyAlignment="1" applyProtection="1">
      <alignment horizontal="right" vertical="center" wrapText="1" readingOrder="1"/>
      <protection locked="0"/>
    </xf>
    <xf numFmtId="0" fontId="39" fillId="5" borderId="65" xfId="0" applyFont="1" applyFill="1" applyBorder="1" applyAlignment="1">
      <alignment vertical="center" wrapText="1" readingOrder="1"/>
    </xf>
    <xf numFmtId="0" fontId="39" fillId="0" borderId="41" xfId="0" applyFont="1" applyBorder="1" applyAlignment="1" applyProtection="1">
      <alignment vertical="center" wrapText="1" readingOrder="1"/>
      <protection locked="0"/>
    </xf>
    <xf numFmtId="1" fontId="39" fillId="5" borderId="54" xfId="0" applyNumberFormat="1" applyFont="1" applyFill="1" applyBorder="1" applyAlignment="1">
      <alignment vertical="center" wrapText="1" readingOrder="1"/>
    </xf>
    <xf numFmtId="0" fontId="39" fillId="5" borderId="54" xfId="0" applyFont="1" applyFill="1" applyBorder="1" applyAlignment="1">
      <alignment vertical="center" wrapText="1" readingOrder="1"/>
    </xf>
    <xf numFmtId="2" fontId="39" fillId="5" borderId="53" xfId="0" applyNumberFormat="1" applyFont="1" applyFill="1" applyBorder="1" applyAlignment="1">
      <alignment vertical="center" wrapText="1" readingOrder="1"/>
    </xf>
    <xf numFmtId="0" fontId="39" fillId="0" borderId="64" xfId="0" applyFont="1" applyBorder="1" applyAlignment="1" applyProtection="1">
      <alignment horizontal="center" vertical="center" wrapText="1" readingOrder="1"/>
      <protection locked="0"/>
    </xf>
    <xf numFmtId="0" fontId="39" fillId="5" borderId="28" xfId="0" applyFont="1" applyFill="1" applyBorder="1" applyAlignment="1">
      <alignment horizontal="center" vertical="center"/>
    </xf>
    <xf numFmtId="0" fontId="39" fillId="5" borderId="0" xfId="0" applyFont="1" applyFill="1" applyAlignment="1">
      <alignment vertical="center"/>
    </xf>
    <xf numFmtId="0" fontId="39" fillId="5" borderId="26" xfId="0" applyFont="1" applyFill="1" applyBorder="1" applyAlignment="1">
      <alignment vertical="center"/>
    </xf>
    <xf numFmtId="164" fontId="39" fillId="5" borderId="52" xfId="2" applyNumberFormat="1" applyFont="1" applyFill="1" applyBorder="1" applyAlignment="1">
      <alignment horizontal="left" vertical="center" wrapText="1" readingOrder="1"/>
    </xf>
    <xf numFmtId="164" fontId="39" fillId="5" borderId="54" xfId="2" applyNumberFormat="1" applyFont="1" applyFill="1" applyBorder="1" applyAlignment="1">
      <alignment horizontal="left" vertical="center" wrapText="1" readingOrder="1"/>
    </xf>
    <xf numFmtId="164" fontId="39" fillId="5" borderId="53" xfId="2" applyNumberFormat="1" applyFont="1" applyFill="1" applyBorder="1" applyAlignment="1">
      <alignment horizontal="left" vertical="center" wrapText="1" readingOrder="1"/>
    </xf>
    <xf numFmtId="164" fontId="39" fillId="5" borderId="65" xfId="2" applyNumberFormat="1" applyFont="1" applyFill="1" applyBorder="1" applyAlignment="1">
      <alignment horizontal="left" vertical="center" wrapText="1" readingOrder="1"/>
    </xf>
    <xf numFmtId="164" fontId="39" fillId="5" borderId="80" xfId="0" applyNumberFormat="1" applyFont="1" applyFill="1" applyBorder="1" applyAlignment="1">
      <alignment vertical="center" wrapText="1" readingOrder="1"/>
    </xf>
    <xf numFmtId="164" fontId="39" fillId="5" borderId="88" xfId="0" applyNumberFormat="1" applyFont="1" applyFill="1" applyBorder="1" applyAlignment="1">
      <alignment vertical="center" wrapText="1" readingOrder="1"/>
    </xf>
    <xf numFmtId="164" fontId="31" fillId="5" borderId="86" xfId="0" applyNumberFormat="1" applyFont="1" applyFill="1" applyBorder="1" applyAlignment="1">
      <alignment vertical="center" wrapText="1" readingOrder="1"/>
    </xf>
    <xf numFmtId="164" fontId="39" fillId="5" borderId="54" xfId="0" applyNumberFormat="1" applyFont="1" applyFill="1" applyBorder="1" applyAlignment="1">
      <alignment vertical="center" wrapText="1" readingOrder="1"/>
    </xf>
    <xf numFmtId="164" fontId="31" fillId="5" borderId="28" xfId="0" applyNumberFormat="1" applyFont="1" applyFill="1" applyBorder="1" applyAlignment="1">
      <alignment horizontal="right" vertical="center"/>
    </xf>
    <xf numFmtId="0" fontId="39" fillId="0" borderId="76" xfId="0" applyFont="1" applyBorder="1" applyAlignment="1" applyProtection="1">
      <alignment horizontal="center" vertical="center" wrapText="1" readingOrder="1"/>
      <protection locked="0"/>
    </xf>
    <xf numFmtId="0" fontId="39" fillId="0" borderId="52" xfId="0" applyFont="1" applyBorder="1" applyAlignment="1" applyProtection="1">
      <alignment vertical="center" wrapText="1" readingOrder="1"/>
      <protection locked="0"/>
    </xf>
    <xf numFmtId="0" fontId="39" fillId="0" borderId="54" xfId="0" applyFont="1" applyBorder="1" applyAlignment="1" applyProtection="1">
      <alignment vertical="center" wrapText="1" readingOrder="1"/>
      <protection locked="0"/>
    </xf>
    <xf numFmtId="0" fontId="39" fillId="5" borderId="40" xfId="0" applyFont="1" applyFill="1" applyBorder="1" applyAlignment="1">
      <alignment vertical="center" wrapText="1" readingOrder="1"/>
    </xf>
    <xf numFmtId="1" fontId="39" fillId="5" borderId="1" xfId="0" applyNumberFormat="1" applyFont="1" applyFill="1" applyBorder="1" applyAlignment="1">
      <alignment vertical="center" wrapText="1" readingOrder="1"/>
    </xf>
    <xf numFmtId="0" fontId="39" fillId="5" borderId="1" xfId="0" applyFont="1" applyFill="1" applyBorder="1" applyAlignment="1">
      <alignment vertical="center" wrapText="1" readingOrder="1"/>
    </xf>
    <xf numFmtId="2" fontId="39" fillId="5" borderId="42" xfId="0" applyNumberFormat="1" applyFont="1" applyFill="1" applyBorder="1" applyAlignment="1">
      <alignment vertical="center" wrapText="1" readingOrder="1"/>
    </xf>
    <xf numFmtId="0" fontId="39" fillId="5" borderId="44" xfId="0" applyFont="1" applyFill="1" applyBorder="1" applyAlignment="1">
      <alignment vertical="center" wrapText="1" readingOrder="1"/>
    </xf>
    <xf numFmtId="164" fontId="39" fillId="5" borderId="1" xfId="0" applyNumberFormat="1" applyFont="1" applyFill="1" applyBorder="1" applyAlignment="1">
      <alignment vertical="center" wrapText="1" readingOrder="1"/>
    </xf>
    <xf numFmtId="0" fontId="39" fillId="0" borderId="44" xfId="0" applyFont="1" applyBorder="1" applyAlignment="1" applyProtection="1">
      <alignment horizontal="center" vertical="center" wrapText="1" readingOrder="1"/>
      <protection locked="0"/>
    </xf>
    <xf numFmtId="0" fontId="39" fillId="0" borderId="0" xfId="0" applyFont="1" applyAlignment="1" applyProtection="1">
      <alignment horizontal="center" vertical="center"/>
      <protection locked="0"/>
    </xf>
    <xf numFmtId="0" fontId="39" fillId="5" borderId="72" xfId="0" applyFont="1" applyFill="1" applyBorder="1" applyAlignment="1">
      <alignment vertical="center" wrapText="1" readingOrder="1"/>
    </xf>
    <xf numFmtId="0" fontId="39" fillId="0" borderId="69" xfId="0" applyFont="1" applyBorder="1" applyAlignment="1" applyProtection="1">
      <alignment vertical="center" wrapText="1" readingOrder="1"/>
      <protection locked="0"/>
    </xf>
    <xf numFmtId="1" fontId="39" fillId="5" borderId="70" xfId="0" applyNumberFormat="1" applyFont="1" applyFill="1" applyBorder="1" applyAlignment="1">
      <alignment vertical="center" wrapText="1" readingOrder="1"/>
    </xf>
    <xf numFmtId="0" fontId="39" fillId="5" borderId="70" xfId="0" applyFont="1" applyFill="1" applyBorder="1" applyAlignment="1">
      <alignment vertical="center" wrapText="1" readingOrder="1"/>
    </xf>
    <xf numFmtId="2" fontId="39" fillId="5" borderId="71" xfId="0" applyNumberFormat="1" applyFont="1" applyFill="1" applyBorder="1" applyAlignment="1">
      <alignment vertical="center" wrapText="1" readingOrder="1"/>
    </xf>
    <xf numFmtId="0" fontId="39" fillId="0" borderId="75" xfId="0" applyFont="1" applyBorder="1" applyAlignment="1" applyProtection="1">
      <alignment horizontal="center" vertical="center" wrapText="1" readingOrder="1"/>
      <protection locked="0"/>
    </xf>
    <xf numFmtId="164" fontId="39" fillId="5" borderId="92" xfId="2" applyNumberFormat="1" applyFont="1" applyFill="1" applyBorder="1" applyAlignment="1">
      <alignment horizontal="left" vertical="center" wrapText="1" readingOrder="1"/>
    </xf>
    <xf numFmtId="164" fontId="31" fillId="5" borderId="87" xfId="0" applyNumberFormat="1" applyFont="1" applyFill="1" applyBorder="1" applyAlignment="1">
      <alignment vertical="center" wrapText="1" readingOrder="1"/>
    </xf>
    <xf numFmtId="0" fontId="39" fillId="5" borderId="75" xfId="0" applyFont="1" applyFill="1" applyBorder="1" applyAlignment="1">
      <alignment vertical="center" wrapText="1" readingOrder="1"/>
    </xf>
    <xf numFmtId="164" fontId="39" fillId="5" borderId="70" xfId="0" applyNumberFormat="1" applyFont="1" applyFill="1" applyBorder="1" applyAlignment="1">
      <alignment vertical="center" wrapText="1" readingOrder="1"/>
    </xf>
    <xf numFmtId="0" fontId="39" fillId="0" borderId="33" xfId="0" applyFont="1" applyBorder="1" applyAlignment="1" applyProtection="1">
      <alignment horizontal="center" vertical="center" wrapText="1" readingOrder="1"/>
      <protection locked="0"/>
    </xf>
    <xf numFmtId="0" fontId="31" fillId="3" borderId="34" xfId="0" applyFont="1" applyFill="1" applyBorder="1" applyAlignment="1">
      <alignment vertical="center"/>
    </xf>
    <xf numFmtId="0" fontId="31" fillId="3" borderId="35" xfId="0" applyFont="1" applyFill="1" applyBorder="1" applyAlignment="1">
      <alignment vertical="center"/>
    </xf>
    <xf numFmtId="0" fontId="31" fillId="3" borderId="36" xfId="0" applyFont="1" applyFill="1" applyBorder="1" applyAlignment="1">
      <alignment vertical="center"/>
    </xf>
    <xf numFmtId="164" fontId="31" fillId="3" borderId="35" xfId="0" applyNumberFormat="1" applyFont="1" applyFill="1" applyBorder="1" applyAlignment="1">
      <alignment vertical="center"/>
    </xf>
    <xf numFmtId="164" fontId="31" fillId="3" borderId="25" xfId="0" applyNumberFormat="1" applyFont="1" applyFill="1" applyBorder="1" applyAlignment="1">
      <alignment vertical="center"/>
    </xf>
    <xf numFmtId="164" fontId="31" fillId="3" borderId="36" xfId="0" applyNumberFormat="1" applyFont="1" applyFill="1" applyBorder="1" applyAlignment="1">
      <alignment horizontal="right" vertical="center"/>
    </xf>
    <xf numFmtId="0" fontId="31" fillId="3" borderId="25" xfId="0" applyFont="1" applyFill="1" applyBorder="1" applyAlignment="1">
      <alignment vertical="center"/>
    </xf>
    <xf numFmtId="0" fontId="31" fillId="5" borderId="0" xfId="0" applyFont="1" applyFill="1" applyAlignment="1">
      <alignment vertical="center"/>
    </xf>
    <xf numFmtId="0" fontId="39" fillId="0" borderId="0" xfId="0" applyFont="1" applyAlignment="1" applyProtection="1">
      <alignment vertical="center"/>
      <protection locked="0"/>
    </xf>
    <xf numFmtId="2" fontId="39" fillId="5" borderId="0" xfId="2" applyNumberFormat="1" applyFont="1" applyFill="1" applyAlignment="1">
      <alignment vertical="center"/>
    </xf>
    <xf numFmtId="0" fontId="39" fillId="5" borderId="0" xfId="0" applyFont="1" applyFill="1" applyAlignment="1" applyProtection="1">
      <alignment vertical="center"/>
      <protection locked="0"/>
    </xf>
    <xf numFmtId="1" fontId="39" fillId="5" borderId="0" xfId="0" applyNumberFormat="1" applyFont="1" applyFill="1" applyAlignment="1">
      <alignment vertical="center"/>
    </xf>
    <xf numFmtId="2" fontId="39" fillId="5" borderId="0" xfId="0" applyNumberFormat="1" applyFont="1" applyFill="1" applyAlignment="1">
      <alignment vertical="center"/>
    </xf>
    <xf numFmtId="0" fontId="39" fillId="5" borderId="0" xfId="0" applyFont="1" applyFill="1" applyAlignment="1">
      <alignment horizontal="center" vertical="center"/>
    </xf>
    <xf numFmtId="0" fontId="39" fillId="7" borderId="3" xfId="0" applyFont="1" applyFill="1" applyBorder="1" applyAlignment="1">
      <alignment vertical="center"/>
    </xf>
    <xf numFmtId="0" fontId="31" fillId="8" borderId="35" xfId="0" applyFont="1" applyFill="1" applyBorder="1" applyAlignment="1">
      <alignment horizontal="center" vertical="center" wrapText="1" readingOrder="1"/>
    </xf>
    <xf numFmtId="2" fontId="31" fillId="19" borderId="22" xfId="0" applyNumberFormat="1" applyFont="1" applyFill="1" applyBorder="1" applyAlignment="1">
      <alignment horizontal="center" vertical="center" wrapText="1" readingOrder="1"/>
    </xf>
    <xf numFmtId="2" fontId="31" fillId="8" borderId="36" xfId="0" applyNumberFormat="1" applyFont="1" applyFill="1" applyBorder="1" applyAlignment="1">
      <alignment horizontal="center" vertical="center" wrapText="1" readingOrder="1"/>
    </xf>
    <xf numFmtId="0" fontId="39" fillId="0" borderId="41" xfId="0" applyFont="1" applyBorder="1" applyAlignment="1" applyProtection="1">
      <alignment horizontal="right" vertical="center" wrapText="1" readingOrder="1"/>
      <protection locked="0"/>
    </xf>
    <xf numFmtId="2" fontId="39" fillId="5" borderId="54" xfId="0" applyNumberFormat="1" applyFont="1" applyFill="1" applyBorder="1" applyAlignment="1">
      <alignment vertical="center" wrapText="1" readingOrder="1"/>
    </xf>
    <xf numFmtId="0" fontId="39" fillId="0" borderId="54" xfId="0" applyFont="1" applyBorder="1" applyAlignment="1" applyProtection="1">
      <alignment horizontal="center" vertical="center" wrapText="1" readingOrder="1"/>
      <protection locked="0"/>
    </xf>
    <xf numFmtId="165" fontId="39" fillId="5" borderId="0" xfId="0" applyNumberFormat="1" applyFont="1" applyFill="1" applyAlignment="1">
      <alignment vertical="center"/>
    </xf>
    <xf numFmtId="164" fontId="39" fillId="5" borderId="91" xfId="0" applyNumberFormat="1" applyFont="1" applyFill="1" applyBorder="1" applyAlignment="1">
      <alignment vertical="center" wrapText="1" readingOrder="1"/>
    </xf>
    <xf numFmtId="164" fontId="39" fillId="5" borderId="106" xfId="0" applyNumberFormat="1" applyFont="1" applyFill="1" applyBorder="1" applyAlignment="1">
      <alignment vertical="center" wrapText="1" readingOrder="1"/>
    </xf>
    <xf numFmtId="166" fontId="31" fillId="5" borderId="88" xfId="0" applyNumberFormat="1" applyFont="1" applyFill="1" applyBorder="1" applyAlignment="1">
      <alignment vertical="center" wrapText="1" readingOrder="1"/>
    </xf>
    <xf numFmtId="0" fontId="39" fillId="5" borderId="52" xfId="0" applyFont="1" applyFill="1" applyBorder="1" applyAlignment="1">
      <alignment vertical="center" wrapText="1" readingOrder="1"/>
    </xf>
    <xf numFmtId="164" fontId="31" fillId="5" borderId="53" xfId="0" applyNumberFormat="1" applyFont="1" applyFill="1" applyBorder="1" applyAlignment="1">
      <alignment vertical="center" wrapText="1" readingOrder="1"/>
    </xf>
    <xf numFmtId="164" fontId="39" fillId="5" borderId="89" xfId="0" applyNumberFormat="1" applyFont="1" applyFill="1" applyBorder="1" applyAlignment="1">
      <alignment vertical="center" wrapText="1" readingOrder="1"/>
    </xf>
    <xf numFmtId="164" fontId="39" fillId="5" borderId="107" xfId="0" applyNumberFormat="1" applyFont="1" applyFill="1" applyBorder="1" applyAlignment="1">
      <alignment vertical="center" wrapText="1" readingOrder="1"/>
    </xf>
    <xf numFmtId="0" fontId="39" fillId="5" borderId="41" xfId="0" applyFont="1" applyFill="1" applyBorder="1" applyAlignment="1">
      <alignment vertical="center" wrapText="1" readingOrder="1"/>
    </xf>
    <xf numFmtId="164" fontId="39" fillId="5" borderId="90" xfId="0" applyNumberFormat="1" applyFont="1" applyFill="1" applyBorder="1" applyAlignment="1">
      <alignment vertical="center" wrapText="1" readingOrder="1"/>
    </xf>
    <xf numFmtId="164" fontId="39" fillId="5" borderId="108" xfId="0" applyNumberFormat="1" applyFont="1" applyFill="1" applyBorder="1" applyAlignment="1">
      <alignment vertical="center" wrapText="1" readingOrder="1"/>
    </xf>
    <xf numFmtId="165" fontId="31" fillId="3" borderId="35" xfId="0" applyNumberFormat="1" applyFont="1" applyFill="1" applyBorder="1" applyAlignment="1">
      <alignment vertical="center"/>
    </xf>
    <xf numFmtId="164" fontId="31" fillId="3" borderId="30" xfId="0" applyNumberFormat="1" applyFont="1" applyFill="1" applyBorder="1" applyAlignment="1">
      <alignment vertical="center"/>
    </xf>
    <xf numFmtId="0" fontId="39" fillId="3" borderId="25" xfId="0" applyFont="1" applyFill="1" applyBorder="1" applyAlignment="1">
      <alignment horizontal="center" vertical="center" wrapText="1" readingOrder="1"/>
    </xf>
    <xf numFmtId="0" fontId="39" fillId="9" borderId="0" xfId="0" applyFont="1" applyFill="1" applyAlignment="1" applyProtection="1">
      <alignment vertical="center"/>
      <protection locked="0"/>
    </xf>
    <xf numFmtId="2" fontId="39" fillId="9" borderId="0" xfId="0" applyNumberFormat="1" applyFont="1" applyFill="1" applyAlignment="1">
      <alignment vertical="center"/>
    </xf>
    <xf numFmtId="1" fontId="39" fillId="9" borderId="0" xfId="0" applyNumberFormat="1" applyFont="1" applyFill="1" applyAlignment="1">
      <alignment vertical="center"/>
    </xf>
    <xf numFmtId="0" fontId="39" fillId="9" borderId="0" xfId="0" applyFont="1" applyFill="1" applyAlignment="1">
      <alignment vertical="center"/>
    </xf>
    <xf numFmtId="0" fontId="39" fillId="9" borderId="0" xfId="0" applyFont="1" applyFill="1" applyAlignment="1" applyProtection="1">
      <alignment horizontal="center" vertical="center"/>
      <protection locked="0"/>
    </xf>
    <xf numFmtId="0" fontId="39" fillId="9" borderId="0" xfId="0" applyFont="1" applyFill="1" applyAlignment="1">
      <alignment horizontal="center" vertical="center"/>
    </xf>
    <xf numFmtId="2" fontId="39" fillId="9" borderId="0" xfId="2" applyNumberFormat="1" applyFont="1" applyFill="1" applyAlignment="1">
      <alignment vertical="center"/>
    </xf>
    <xf numFmtId="0" fontId="39" fillId="0" borderId="0" xfId="2" applyFont="1" applyAlignment="1" applyProtection="1">
      <alignment vertical="center"/>
      <protection locked="0"/>
    </xf>
    <xf numFmtId="0" fontId="39" fillId="0" borderId="0" xfId="2" applyFont="1" applyAlignment="1">
      <alignment vertical="center"/>
    </xf>
    <xf numFmtId="0" fontId="39" fillId="0" borderId="0" xfId="0" applyFont="1" applyAlignment="1">
      <alignment horizontal="left" vertical="center" wrapText="1"/>
    </xf>
    <xf numFmtId="0" fontId="31" fillId="7" borderId="11" xfId="0" applyFont="1" applyFill="1" applyBorder="1" applyAlignment="1">
      <alignment horizontal="center" vertical="center" wrapText="1"/>
    </xf>
    <xf numFmtId="2" fontId="31" fillId="17" borderId="22" xfId="0" applyNumberFormat="1" applyFont="1" applyFill="1" applyBorder="1" applyAlignment="1">
      <alignment horizontal="center" vertical="center" wrapText="1" readingOrder="1"/>
    </xf>
    <xf numFmtId="2" fontId="31" fillId="17" borderId="23" xfId="0" applyNumberFormat="1" applyFont="1" applyFill="1" applyBorder="1" applyAlignment="1">
      <alignment horizontal="center" vertical="center" wrapText="1" readingOrder="1"/>
    </xf>
    <xf numFmtId="0" fontId="31" fillId="8" borderId="133" xfId="0" applyFont="1" applyFill="1" applyBorder="1" applyAlignment="1">
      <alignment horizontal="center" vertical="center" wrapText="1" readingOrder="1"/>
    </xf>
    <xf numFmtId="2" fontId="31" fillId="8" borderId="132" xfId="0" applyNumberFormat="1" applyFont="1" applyFill="1" applyBorder="1" applyAlignment="1">
      <alignment horizontal="center" vertical="center" wrapText="1" readingOrder="1"/>
    </xf>
    <xf numFmtId="0" fontId="39" fillId="0" borderId="1" xfId="0" applyFont="1" applyBorder="1" applyAlignment="1" applyProtection="1">
      <alignment vertical="center" wrapText="1" readingOrder="1"/>
      <protection locked="0"/>
    </xf>
    <xf numFmtId="164" fontId="39" fillId="5" borderId="93" xfId="0" applyNumberFormat="1" applyFont="1" applyFill="1" applyBorder="1" applyAlignment="1">
      <alignment vertical="center" wrapText="1" readingOrder="1"/>
    </xf>
    <xf numFmtId="164" fontId="39" fillId="5" borderId="52" xfId="0" applyNumberFormat="1" applyFont="1" applyFill="1" applyBorder="1" applyAlignment="1">
      <alignment vertical="center" wrapText="1" readingOrder="1"/>
    </xf>
    <xf numFmtId="164" fontId="31" fillId="5" borderId="80" xfId="0" applyNumberFormat="1" applyFont="1" applyFill="1" applyBorder="1" applyAlignment="1">
      <alignment vertical="center" wrapText="1" readingOrder="1"/>
    </xf>
    <xf numFmtId="164" fontId="39" fillId="5" borderId="81" xfId="0" applyNumberFormat="1" applyFont="1" applyFill="1" applyBorder="1" applyAlignment="1">
      <alignment horizontal="right" vertical="center" wrapText="1" readingOrder="1"/>
    </xf>
    <xf numFmtId="164" fontId="39" fillId="5" borderId="81" xfId="0" applyNumberFormat="1" applyFont="1" applyFill="1" applyBorder="1" applyAlignment="1">
      <alignment vertical="center" wrapText="1" readingOrder="1"/>
    </xf>
    <xf numFmtId="164" fontId="39" fillId="0" borderId="80" xfId="2" applyNumberFormat="1" applyFont="1" applyBorder="1" applyAlignment="1" applyProtection="1">
      <alignment horizontal="right" vertical="center" wrapText="1" readingOrder="1"/>
      <protection locked="0"/>
    </xf>
    <xf numFmtId="3" fontId="39" fillId="0" borderId="80" xfId="2" applyNumberFormat="1" applyFont="1" applyBorder="1" applyAlignment="1" applyProtection="1">
      <alignment horizontal="right" vertical="center" wrapText="1" readingOrder="1"/>
      <protection locked="0"/>
    </xf>
    <xf numFmtId="164" fontId="39" fillId="5" borderId="80" xfId="2" applyNumberFormat="1" applyFont="1" applyFill="1" applyBorder="1" applyAlignment="1">
      <alignment horizontal="right" vertical="center" wrapText="1" readingOrder="1"/>
    </xf>
    <xf numFmtId="2" fontId="39" fillId="5" borderId="1" xfId="0" applyNumberFormat="1" applyFont="1" applyFill="1" applyBorder="1" applyAlignment="1">
      <alignment vertical="center" wrapText="1" readingOrder="1"/>
    </xf>
    <xf numFmtId="164" fontId="39" fillId="5" borderId="94" xfId="0" applyNumberFormat="1" applyFont="1" applyFill="1" applyBorder="1" applyAlignment="1">
      <alignment vertical="center" wrapText="1" readingOrder="1"/>
    </xf>
    <xf numFmtId="164" fontId="31" fillId="5" borderId="42" xfId="0" applyNumberFormat="1" applyFont="1" applyFill="1" applyBorder="1" applyAlignment="1">
      <alignment vertical="center" wrapText="1" readingOrder="1"/>
    </xf>
    <xf numFmtId="3" fontId="39" fillId="0" borderId="76" xfId="0" applyNumberFormat="1" applyFont="1" applyBorder="1" applyAlignment="1" applyProtection="1">
      <alignment horizontal="left" vertical="center" wrapText="1" readingOrder="1"/>
      <protection locked="0"/>
    </xf>
    <xf numFmtId="0" fontId="39" fillId="0" borderId="70" xfId="0" applyFont="1" applyBorder="1" applyAlignment="1" applyProtection="1">
      <alignment vertical="center" wrapText="1" readingOrder="1"/>
      <protection locked="0"/>
    </xf>
    <xf numFmtId="2" fontId="39" fillId="5" borderId="70" xfId="0" applyNumberFormat="1" applyFont="1" applyFill="1" applyBorder="1" applyAlignment="1">
      <alignment vertical="center" wrapText="1" readingOrder="1"/>
    </xf>
    <xf numFmtId="164" fontId="31" fillId="5" borderId="71" xfId="0" applyNumberFormat="1" applyFont="1" applyFill="1" applyBorder="1" applyAlignment="1">
      <alignment vertical="center" wrapText="1" readingOrder="1"/>
    </xf>
    <xf numFmtId="3" fontId="39" fillId="0" borderId="33" xfId="0" applyNumberFormat="1" applyFont="1" applyBorder="1" applyAlignment="1" applyProtection="1">
      <alignment horizontal="left" vertical="center" wrapText="1" readingOrder="1"/>
      <protection locked="0"/>
    </xf>
    <xf numFmtId="1" fontId="31" fillId="3" borderId="35" xfId="0" applyNumberFormat="1" applyFont="1" applyFill="1" applyBorder="1" applyAlignment="1">
      <alignment vertical="center"/>
    </xf>
    <xf numFmtId="2" fontId="31" fillId="3" borderId="35" xfId="0" applyNumberFormat="1" applyFont="1" applyFill="1" applyBorder="1" applyAlignment="1">
      <alignment vertical="center"/>
    </xf>
    <xf numFmtId="164" fontId="31" fillId="3" borderId="34" xfId="0" applyNumberFormat="1" applyFont="1" applyFill="1" applyBorder="1" applyAlignment="1">
      <alignment vertical="center"/>
    </xf>
    <xf numFmtId="164" fontId="31" fillId="3" borderId="36" xfId="0" applyNumberFormat="1" applyFont="1" applyFill="1" applyBorder="1" applyAlignment="1">
      <alignment vertical="center"/>
    </xf>
    <xf numFmtId="3" fontId="39" fillId="3" borderId="25" xfId="0" applyNumberFormat="1" applyFont="1" applyFill="1" applyBorder="1" applyAlignment="1">
      <alignment horizontal="left" vertical="center" wrapText="1" readingOrder="1"/>
    </xf>
    <xf numFmtId="0" fontId="39" fillId="5" borderId="0" xfId="0" applyFont="1" applyFill="1"/>
    <xf numFmtId="0" fontId="39" fillId="5" borderId="0" xfId="2" applyFont="1" applyFill="1" applyAlignment="1" applyProtection="1">
      <alignment vertical="center"/>
      <protection locked="0"/>
    </xf>
    <xf numFmtId="0" fontId="39" fillId="5" borderId="0" xfId="2" applyFont="1" applyFill="1" applyAlignment="1">
      <alignment vertical="center"/>
    </xf>
    <xf numFmtId="0" fontId="39" fillId="7" borderId="7" xfId="0" applyFont="1" applyFill="1" applyBorder="1" applyAlignment="1">
      <alignment horizontal="center" vertical="center"/>
    </xf>
    <xf numFmtId="0" fontId="39" fillId="7" borderId="0" xfId="0" applyFont="1" applyFill="1" applyAlignment="1">
      <alignment horizontal="center" vertical="center"/>
    </xf>
    <xf numFmtId="0" fontId="39" fillId="7" borderId="55" xfId="0" applyFont="1" applyFill="1" applyBorder="1" applyAlignment="1">
      <alignment horizontal="center" vertical="center"/>
    </xf>
    <xf numFmtId="0" fontId="39" fillId="7" borderId="59" xfId="0" applyFont="1" applyFill="1" applyBorder="1" applyAlignment="1">
      <alignment horizontal="center" vertical="center"/>
    </xf>
    <xf numFmtId="0" fontId="31" fillId="7" borderId="56" xfId="0" applyFont="1" applyFill="1" applyBorder="1" applyAlignment="1">
      <alignment horizontal="center" vertical="center" wrapText="1"/>
    </xf>
    <xf numFmtId="0" fontId="31" fillId="8" borderId="57" xfId="0" applyFont="1" applyFill="1" applyBorder="1" applyAlignment="1">
      <alignment horizontal="center" vertical="center" wrapText="1" readingOrder="1"/>
    </xf>
    <xf numFmtId="1" fontId="31" fillId="8" borderId="57" xfId="0" applyNumberFormat="1" applyFont="1" applyFill="1" applyBorder="1" applyAlignment="1">
      <alignment horizontal="center" vertical="center" wrapText="1" readingOrder="1"/>
    </xf>
    <xf numFmtId="0" fontId="31" fillId="8" borderId="58" xfId="0" applyFont="1" applyFill="1" applyBorder="1" applyAlignment="1">
      <alignment horizontal="center" vertical="center" wrapText="1" readingOrder="1"/>
    </xf>
    <xf numFmtId="0" fontId="31" fillId="8" borderId="4" xfId="0" applyFont="1" applyFill="1" applyBorder="1" applyAlignment="1">
      <alignment horizontal="center" vertical="center" wrapText="1" readingOrder="1"/>
    </xf>
    <xf numFmtId="0" fontId="31" fillId="8" borderId="56" xfId="0" applyFont="1" applyFill="1" applyBorder="1" applyAlignment="1">
      <alignment horizontal="center" vertical="center" wrapText="1" readingOrder="1"/>
    </xf>
    <xf numFmtId="0" fontId="31" fillId="8" borderId="62" xfId="0" applyFont="1" applyFill="1" applyBorder="1" applyAlignment="1">
      <alignment horizontal="center" vertical="center" wrapText="1" readingOrder="1"/>
    </xf>
    <xf numFmtId="2" fontId="31" fillId="17" borderId="56" xfId="0" applyNumberFormat="1" applyFont="1" applyFill="1" applyBorder="1" applyAlignment="1">
      <alignment horizontal="center" vertical="center" wrapText="1" readingOrder="1"/>
    </xf>
    <xf numFmtId="2" fontId="31" fillId="17" borderId="57" xfId="0" applyNumberFormat="1" applyFont="1" applyFill="1" applyBorder="1" applyAlignment="1">
      <alignment horizontal="center" vertical="center" wrapText="1" readingOrder="1"/>
    </xf>
    <xf numFmtId="2" fontId="31" fillId="8" borderId="57" xfId="0" applyNumberFormat="1" applyFont="1" applyFill="1" applyBorder="1" applyAlignment="1">
      <alignment horizontal="center" vertical="center" wrapText="1" readingOrder="1"/>
    </xf>
    <xf numFmtId="2" fontId="31" fillId="8" borderId="58" xfId="0" applyNumberFormat="1" applyFont="1" applyFill="1" applyBorder="1" applyAlignment="1">
      <alignment horizontal="center" vertical="center" wrapText="1" readingOrder="1"/>
    </xf>
    <xf numFmtId="0" fontId="31" fillId="8" borderId="63" xfId="0" applyFont="1" applyFill="1" applyBorder="1" applyAlignment="1">
      <alignment horizontal="center" vertical="center" wrapText="1" readingOrder="1"/>
    </xf>
    <xf numFmtId="0" fontId="39" fillId="0" borderId="95" xfId="0" applyFont="1" applyBorder="1" applyAlignment="1" applyProtection="1">
      <alignment horizontal="right" wrapText="1" readingOrder="1"/>
      <protection locked="0"/>
    </xf>
    <xf numFmtId="0" fontId="39" fillId="0" borderId="1" xfId="0" applyFont="1" applyBorder="1" applyAlignment="1" applyProtection="1">
      <alignment horizontal="right" wrapText="1" readingOrder="1"/>
      <protection locked="0"/>
    </xf>
    <xf numFmtId="1" fontId="39" fillId="5" borderId="54" xfId="0" applyNumberFormat="1" applyFont="1" applyFill="1" applyBorder="1" applyAlignment="1">
      <alignment horizontal="right" wrapText="1" readingOrder="1"/>
    </xf>
    <xf numFmtId="0" fontId="39" fillId="5" borderId="54" xfId="0" applyFont="1" applyFill="1" applyBorder="1" applyAlignment="1">
      <alignment horizontal="right" wrapText="1" readingOrder="1"/>
    </xf>
    <xf numFmtId="2" fontId="39" fillId="5" borderId="54" xfId="0" applyNumberFormat="1" applyFont="1" applyFill="1" applyBorder="1" applyAlignment="1">
      <alignment horizontal="right" wrapText="1" readingOrder="1"/>
    </xf>
    <xf numFmtId="0" fontId="39" fillId="0" borderId="54" xfId="0" applyFont="1" applyBorder="1" applyAlignment="1" applyProtection="1">
      <alignment horizontal="center" wrapText="1" readingOrder="1"/>
      <protection locked="0"/>
    </xf>
    <xf numFmtId="0" fontId="39" fillId="5" borderId="28" xfId="0" applyFont="1" applyFill="1" applyBorder="1" applyAlignment="1">
      <alignment horizontal="center"/>
    </xf>
    <xf numFmtId="0" fontId="39" fillId="5" borderId="0" xfId="0" applyFont="1" applyFill="1" applyAlignment="1">
      <alignment horizontal="right"/>
    </xf>
    <xf numFmtId="0" fontId="39" fillId="5" borderId="26" xfId="0" applyFont="1" applyFill="1" applyBorder="1" applyAlignment="1">
      <alignment horizontal="right"/>
    </xf>
    <xf numFmtId="165" fontId="39" fillId="5" borderId="0" xfId="0" applyNumberFormat="1" applyFont="1" applyFill="1" applyAlignment="1">
      <alignment horizontal="right"/>
    </xf>
    <xf numFmtId="164" fontId="39" fillId="5" borderId="52" xfId="0" applyNumberFormat="1" applyFont="1" applyFill="1" applyBorder="1" applyAlignment="1">
      <alignment horizontal="right" wrapText="1" readingOrder="1"/>
    </xf>
    <xf numFmtId="164" fontId="39" fillId="5" borderId="54" xfId="0" applyNumberFormat="1" applyFont="1" applyFill="1" applyBorder="1" applyAlignment="1">
      <alignment horizontal="right" wrapText="1" readingOrder="1"/>
    </xf>
    <xf numFmtId="164" fontId="31" fillId="5" borderId="53" xfId="0" applyNumberFormat="1" applyFont="1" applyFill="1" applyBorder="1" applyAlignment="1">
      <alignment horizontal="right" wrapText="1" readingOrder="1"/>
    </xf>
    <xf numFmtId="0" fontId="39" fillId="5" borderId="52" xfId="0" applyFont="1" applyFill="1" applyBorder="1" applyAlignment="1">
      <alignment horizontal="right" wrapText="1" readingOrder="1"/>
    </xf>
    <xf numFmtId="0" fontId="39" fillId="0" borderId="41" xfId="0" applyFont="1" applyBorder="1" applyAlignment="1" applyProtection="1">
      <alignment horizontal="right" wrapText="1" readingOrder="1"/>
      <protection locked="0"/>
    </xf>
    <xf numFmtId="1" fontId="39" fillId="5" borderId="1" xfId="0" applyNumberFormat="1" applyFont="1" applyFill="1" applyBorder="1" applyAlignment="1">
      <alignment horizontal="right" wrapText="1" readingOrder="1"/>
    </xf>
    <xf numFmtId="0" fontId="39" fillId="5" borderId="1" xfId="0" applyFont="1" applyFill="1" applyBorder="1" applyAlignment="1">
      <alignment horizontal="right" wrapText="1" readingOrder="1"/>
    </xf>
    <xf numFmtId="2" fontId="39" fillId="5" borderId="1" xfId="0" applyNumberFormat="1" applyFont="1" applyFill="1" applyBorder="1" applyAlignment="1">
      <alignment horizontal="right" wrapText="1" readingOrder="1"/>
    </xf>
    <xf numFmtId="164" fontId="39" fillId="5" borderId="41" xfId="0" applyNumberFormat="1" applyFont="1" applyFill="1" applyBorder="1" applyAlignment="1">
      <alignment horizontal="right" wrapText="1" readingOrder="1"/>
    </xf>
    <xf numFmtId="164" fontId="39" fillId="5" borderId="1" xfId="0" applyNumberFormat="1" applyFont="1" applyFill="1" applyBorder="1" applyAlignment="1">
      <alignment horizontal="right" wrapText="1" readingOrder="1"/>
    </xf>
    <xf numFmtId="164" fontId="31" fillId="5" borderId="42" xfId="0" applyNumberFormat="1" applyFont="1" applyFill="1" applyBorder="1" applyAlignment="1">
      <alignment horizontal="right" wrapText="1" readingOrder="1"/>
    </xf>
    <xf numFmtId="0" fontId="39" fillId="5" borderId="41" xfId="0" applyFont="1" applyFill="1" applyBorder="1" applyAlignment="1">
      <alignment horizontal="right" wrapText="1" readingOrder="1"/>
    </xf>
    <xf numFmtId="0" fontId="39" fillId="0" borderId="1" xfId="0" applyFont="1" applyBorder="1" applyAlignment="1" applyProtection="1">
      <alignment horizontal="center" wrapText="1" readingOrder="1"/>
      <protection locked="0"/>
    </xf>
    <xf numFmtId="0" fontId="39" fillId="0" borderId="69" xfId="0" applyFont="1" applyBorder="1" applyAlignment="1" applyProtection="1">
      <alignment horizontal="right" wrapText="1" readingOrder="1"/>
      <protection locked="0"/>
    </xf>
    <xf numFmtId="0" fontId="39" fillId="0" borderId="70" xfId="0" applyFont="1" applyBorder="1" applyAlignment="1" applyProtection="1">
      <alignment horizontal="right" wrapText="1" readingOrder="1"/>
      <protection locked="0"/>
    </xf>
    <xf numFmtId="1" fontId="39" fillId="5" borderId="70" xfId="0" applyNumberFormat="1" applyFont="1" applyFill="1" applyBorder="1" applyAlignment="1">
      <alignment horizontal="right" wrapText="1" readingOrder="1"/>
    </xf>
    <xf numFmtId="0" fontId="39" fillId="5" borderId="70" xfId="0" applyFont="1" applyFill="1" applyBorder="1" applyAlignment="1">
      <alignment horizontal="right" wrapText="1" readingOrder="1"/>
    </xf>
    <xf numFmtId="2" fontId="39" fillId="5" borderId="70" xfId="0" applyNumberFormat="1" applyFont="1" applyFill="1" applyBorder="1" applyAlignment="1">
      <alignment horizontal="right" wrapText="1" readingOrder="1"/>
    </xf>
    <xf numFmtId="164" fontId="39" fillId="5" borderId="69" xfId="0" applyNumberFormat="1" applyFont="1" applyFill="1" applyBorder="1" applyAlignment="1">
      <alignment horizontal="right" wrapText="1" readingOrder="1"/>
    </xf>
    <xf numFmtId="164" fontId="39" fillId="5" borderId="70" xfId="0" applyNumberFormat="1" applyFont="1" applyFill="1" applyBorder="1" applyAlignment="1">
      <alignment horizontal="right" wrapText="1" readingOrder="1"/>
    </xf>
    <xf numFmtId="164" fontId="31" fillId="5" borderId="71" xfId="0" applyNumberFormat="1" applyFont="1" applyFill="1" applyBorder="1" applyAlignment="1">
      <alignment horizontal="right" wrapText="1" readingOrder="1"/>
    </xf>
    <xf numFmtId="0" fontId="39" fillId="5" borderId="69" xfId="0" applyFont="1" applyFill="1" applyBorder="1" applyAlignment="1">
      <alignment horizontal="right" wrapText="1" readingOrder="1"/>
    </xf>
    <xf numFmtId="0" fontId="39" fillId="7" borderId="15" xfId="0" applyFont="1" applyFill="1" applyBorder="1"/>
    <xf numFmtId="0" fontId="39" fillId="7" borderId="0" xfId="0" applyFont="1" applyFill="1"/>
    <xf numFmtId="0" fontId="39" fillId="7" borderId="16" xfId="0" applyFont="1" applyFill="1" applyBorder="1"/>
    <xf numFmtId="0" fontId="39" fillId="7" borderId="129" xfId="0" applyFont="1" applyFill="1" applyBorder="1"/>
    <xf numFmtId="0" fontId="39" fillId="0" borderId="0" xfId="0" applyFont="1"/>
    <xf numFmtId="0" fontId="31" fillId="7" borderId="22" xfId="0" applyFont="1" applyFill="1" applyBorder="1" applyAlignment="1">
      <alignment horizontal="center" vertical="center" wrapText="1"/>
    </xf>
    <xf numFmtId="0" fontId="31" fillId="8" borderId="35" xfId="0" applyFont="1" applyFill="1" applyBorder="1" applyAlignment="1">
      <alignment horizontal="center" vertical="top" wrapText="1" readingOrder="1"/>
    </xf>
    <xf numFmtId="0" fontId="39" fillId="0" borderId="134" xfId="0" applyFont="1" applyBorder="1" applyAlignment="1" applyProtection="1">
      <alignment horizontal="right" vertical="center" wrapText="1" readingOrder="1"/>
      <protection locked="0"/>
    </xf>
    <xf numFmtId="0" fontId="39" fillId="0" borderId="64" xfId="0" applyFont="1" applyBorder="1" applyAlignment="1" applyProtection="1">
      <alignment horizontal="right" vertical="center" wrapText="1" readingOrder="1"/>
      <protection locked="0"/>
    </xf>
    <xf numFmtId="1" fontId="39" fillId="5" borderId="54" xfId="0" applyNumberFormat="1" applyFont="1" applyFill="1" applyBorder="1" applyAlignment="1">
      <alignment horizontal="right" vertical="center" wrapText="1" readingOrder="1"/>
    </xf>
    <xf numFmtId="0" fontId="39" fillId="5" borderId="54" xfId="0" applyFont="1" applyFill="1" applyBorder="1" applyAlignment="1">
      <alignment horizontal="right" vertical="center" wrapText="1" readingOrder="1"/>
    </xf>
    <xf numFmtId="2" fontId="39" fillId="5" borderId="54" xfId="0" applyNumberFormat="1" applyFont="1" applyFill="1" applyBorder="1" applyAlignment="1">
      <alignment horizontal="right" vertical="center" wrapText="1" readingOrder="1"/>
    </xf>
    <xf numFmtId="0" fontId="39" fillId="5" borderId="0" xfId="0" applyFont="1" applyFill="1" applyAlignment="1">
      <alignment horizontal="right" vertical="center"/>
    </xf>
    <xf numFmtId="0" fontId="39" fillId="5" borderId="26" xfId="0" applyFont="1" applyFill="1" applyBorder="1" applyAlignment="1">
      <alignment horizontal="right" vertical="center"/>
    </xf>
    <xf numFmtId="164" fontId="39" fillId="5" borderId="52" xfId="0" applyNumberFormat="1" applyFont="1" applyFill="1" applyBorder="1" applyAlignment="1">
      <alignment horizontal="right" vertical="center" wrapText="1" readingOrder="1"/>
    </xf>
    <xf numFmtId="164" fontId="39" fillId="5" borderId="54" xfId="0" applyNumberFormat="1" applyFont="1" applyFill="1" applyBorder="1" applyAlignment="1">
      <alignment horizontal="right" vertical="center" wrapText="1" readingOrder="1"/>
    </xf>
    <xf numFmtId="164" fontId="31" fillId="5" borderId="53" xfId="0" applyNumberFormat="1" applyFont="1" applyFill="1" applyBorder="1" applyAlignment="1">
      <alignment horizontal="right" vertical="center" wrapText="1" readingOrder="1"/>
    </xf>
    <xf numFmtId="0" fontId="39" fillId="5" borderId="52" xfId="0" applyFont="1" applyFill="1" applyBorder="1" applyAlignment="1">
      <alignment horizontal="right" vertical="center" wrapText="1" readingOrder="1"/>
    </xf>
    <xf numFmtId="164" fontId="39" fillId="5" borderId="65" xfId="0" applyNumberFormat="1" applyFont="1" applyFill="1" applyBorder="1" applyAlignment="1">
      <alignment horizontal="right" vertical="center" wrapText="1" readingOrder="1"/>
    </xf>
    <xf numFmtId="0" fontId="39" fillId="0" borderId="0" xfId="0" applyFont="1" applyAlignment="1">
      <alignment horizontal="right" vertical="center"/>
    </xf>
    <xf numFmtId="0" fontId="39" fillId="0" borderId="1" xfId="0" applyFont="1" applyBorder="1" applyAlignment="1" applyProtection="1">
      <alignment horizontal="right" vertical="center" wrapText="1" readingOrder="1"/>
      <protection locked="0"/>
    </xf>
    <xf numFmtId="1" fontId="39" fillId="5" borderId="1" xfId="0" applyNumberFormat="1" applyFont="1" applyFill="1" applyBorder="1" applyAlignment="1">
      <alignment horizontal="right" vertical="center" wrapText="1" readingOrder="1"/>
    </xf>
    <xf numFmtId="0" fontId="39" fillId="5" borderId="1" xfId="0" applyFont="1" applyFill="1" applyBorder="1" applyAlignment="1">
      <alignment horizontal="right" vertical="center" wrapText="1" readingOrder="1"/>
    </xf>
    <xf numFmtId="2" fontId="39" fillId="5" borderId="1" xfId="0" applyNumberFormat="1" applyFont="1" applyFill="1" applyBorder="1" applyAlignment="1">
      <alignment horizontal="right" vertical="center" wrapText="1" readingOrder="1"/>
    </xf>
    <xf numFmtId="164" fontId="39" fillId="5" borderId="41" xfId="0" applyNumberFormat="1" applyFont="1" applyFill="1" applyBorder="1" applyAlignment="1">
      <alignment horizontal="right" vertical="center" wrapText="1" readingOrder="1"/>
    </xf>
    <xf numFmtId="164" fontId="39" fillId="5" borderId="1" xfId="0" applyNumberFormat="1" applyFont="1" applyFill="1" applyBorder="1" applyAlignment="1">
      <alignment horizontal="right" vertical="center" wrapText="1" readingOrder="1"/>
    </xf>
    <xf numFmtId="164" fontId="31" fillId="5" borderId="42" xfId="0" applyNumberFormat="1" applyFont="1" applyFill="1" applyBorder="1" applyAlignment="1">
      <alignment horizontal="right" vertical="center" wrapText="1" readingOrder="1"/>
    </xf>
    <xf numFmtId="0" fontId="39" fillId="5" borderId="41" xfId="0" applyFont="1" applyFill="1" applyBorder="1" applyAlignment="1">
      <alignment horizontal="right" vertical="center" wrapText="1" readingOrder="1"/>
    </xf>
    <xf numFmtId="164" fontId="39" fillId="5" borderId="40" xfId="0" applyNumberFormat="1" applyFont="1" applyFill="1" applyBorder="1" applyAlignment="1">
      <alignment horizontal="right" vertical="center" wrapText="1" readingOrder="1"/>
    </xf>
    <xf numFmtId="0" fontId="39" fillId="0" borderId="69" xfId="0" applyFont="1" applyBorder="1" applyAlignment="1" applyProtection="1">
      <alignment horizontal="right" vertical="center" wrapText="1" readingOrder="1"/>
      <protection locked="0"/>
    </xf>
    <xf numFmtId="0" fontId="39" fillId="0" borderId="70" xfId="0" applyFont="1" applyBorder="1" applyAlignment="1" applyProtection="1">
      <alignment horizontal="right" vertical="center" wrapText="1" readingOrder="1"/>
      <protection locked="0"/>
    </xf>
    <xf numFmtId="1" fontId="39" fillId="5" borderId="70" xfId="0" applyNumberFormat="1" applyFont="1" applyFill="1" applyBorder="1" applyAlignment="1">
      <alignment horizontal="right" vertical="center" wrapText="1" readingOrder="1"/>
    </xf>
    <xf numFmtId="0" fontId="39" fillId="5" borderId="70" xfId="0" applyFont="1" applyFill="1" applyBorder="1" applyAlignment="1">
      <alignment horizontal="right" vertical="center" wrapText="1" readingOrder="1"/>
    </xf>
    <xf numFmtId="2" fontId="39" fillId="5" borderId="70" xfId="0" applyNumberFormat="1" applyFont="1" applyFill="1" applyBorder="1" applyAlignment="1">
      <alignment horizontal="right" vertical="center" wrapText="1" readingOrder="1"/>
    </xf>
    <xf numFmtId="164" fontId="39" fillId="5" borderId="69" xfId="0" applyNumberFormat="1" applyFont="1" applyFill="1" applyBorder="1" applyAlignment="1">
      <alignment horizontal="right" vertical="center" wrapText="1" readingOrder="1"/>
    </xf>
    <xf numFmtId="164" fontId="39" fillId="5" borderId="70" xfId="0" applyNumberFormat="1" applyFont="1" applyFill="1" applyBorder="1" applyAlignment="1">
      <alignment horizontal="right" vertical="center" wrapText="1" readingOrder="1"/>
    </xf>
    <xf numFmtId="164" fontId="31" fillId="5" borderId="71" xfId="0" applyNumberFormat="1" applyFont="1" applyFill="1" applyBorder="1" applyAlignment="1">
      <alignment horizontal="right" vertical="center" wrapText="1" readingOrder="1"/>
    </xf>
    <xf numFmtId="0" fontId="39" fillId="5" borderId="69" xfId="0" applyFont="1" applyFill="1" applyBorder="1" applyAlignment="1">
      <alignment horizontal="right" vertical="center" wrapText="1" readingOrder="1"/>
    </xf>
    <xf numFmtId="164" fontId="39" fillId="5" borderId="72" xfId="0" applyNumberFormat="1" applyFont="1" applyFill="1" applyBorder="1" applyAlignment="1">
      <alignment horizontal="right" vertical="center" wrapText="1" readingOrder="1"/>
    </xf>
    <xf numFmtId="0" fontId="31" fillId="3" borderId="34" xfId="0" applyFont="1" applyFill="1" applyBorder="1"/>
    <xf numFmtId="0" fontId="31" fillId="3" borderId="35" xfId="0" applyFont="1" applyFill="1" applyBorder="1"/>
    <xf numFmtId="2" fontId="31" fillId="3" borderId="35" xfId="0" applyNumberFormat="1" applyFont="1" applyFill="1" applyBorder="1"/>
    <xf numFmtId="0" fontId="31" fillId="3" borderId="36" xfId="0" applyFont="1" applyFill="1" applyBorder="1"/>
    <xf numFmtId="164" fontId="31" fillId="3" borderId="34" xfId="0" applyNumberFormat="1" applyFont="1" applyFill="1" applyBorder="1"/>
    <xf numFmtId="164" fontId="31" fillId="3" borderId="35" xfId="0" applyNumberFormat="1" applyFont="1" applyFill="1" applyBorder="1"/>
    <xf numFmtId="164" fontId="31" fillId="3" borderId="36" xfId="0" applyNumberFormat="1" applyFont="1" applyFill="1" applyBorder="1"/>
    <xf numFmtId="3" fontId="31" fillId="3" borderId="35" xfId="0" applyNumberFormat="1" applyFont="1" applyFill="1" applyBorder="1"/>
    <xf numFmtId="164" fontId="31" fillId="3" borderId="25" xfId="0" applyNumberFormat="1" applyFont="1" applyFill="1" applyBorder="1"/>
    <xf numFmtId="0" fontId="31" fillId="0" borderId="0" xfId="0" applyFont="1"/>
    <xf numFmtId="0" fontId="31" fillId="5" borderId="0" xfId="0" applyFont="1" applyFill="1"/>
    <xf numFmtId="0" fontId="39" fillId="0" borderId="0" xfId="0" applyFont="1" applyProtection="1">
      <protection locked="0"/>
    </xf>
    <xf numFmtId="1" fontId="39" fillId="0" borderId="0" xfId="0" applyNumberFormat="1" applyFont="1"/>
    <xf numFmtId="2" fontId="39" fillId="0" borderId="0" xfId="0" applyNumberFormat="1" applyFont="1"/>
    <xf numFmtId="0" fontId="39" fillId="0" borderId="0" xfId="0" applyFont="1" applyAlignment="1" applyProtection="1">
      <alignment horizontal="center"/>
      <protection locked="0"/>
    </xf>
    <xf numFmtId="0" fontId="39" fillId="0" borderId="0" xfId="0" applyFont="1" applyAlignment="1">
      <alignment horizontal="center"/>
    </xf>
    <xf numFmtId="1" fontId="39" fillId="5" borderId="0" xfId="0" applyNumberFormat="1" applyFont="1" applyFill="1"/>
    <xf numFmtId="2" fontId="39" fillId="5" borderId="0" xfId="0" applyNumberFormat="1" applyFont="1" applyFill="1"/>
    <xf numFmtId="0" fontId="39" fillId="5" borderId="0" xfId="0" applyFont="1" applyFill="1" applyAlignment="1">
      <alignment horizontal="center"/>
    </xf>
    <xf numFmtId="2" fontId="39" fillId="0" borderId="0" xfId="0" applyNumberFormat="1" applyFont="1" applyAlignment="1">
      <alignment horizontal="left" vertical="center"/>
    </xf>
    <xf numFmtId="0" fontId="39" fillId="7" borderId="15" xfId="0" applyFont="1" applyFill="1" applyBorder="1" applyAlignment="1">
      <alignment vertical="center"/>
    </xf>
    <xf numFmtId="0" fontId="39" fillId="7" borderId="3" xfId="0" applyFont="1" applyFill="1" applyBorder="1"/>
    <xf numFmtId="1" fontId="31" fillId="17" borderId="23" xfId="0" applyNumberFormat="1" applyFont="1" applyFill="1" applyBorder="1" applyAlignment="1">
      <alignment horizontal="center" vertical="center" wrapText="1" readingOrder="1"/>
    </xf>
    <xf numFmtId="0" fontId="31" fillId="17" borderId="35" xfId="0" applyFont="1" applyFill="1" applyBorder="1" applyAlignment="1">
      <alignment horizontal="center" vertical="center" wrapText="1" readingOrder="1"/>
    </xf>
    <xf numFmtId="0" fontId="31" fillId="11" borderId="22" xfId="0" applyFont="1" applyFill="1" applyBorder="1" applyAlignment="1">
      <alignment horizontal="center" vertical="center" wrapText="1" readingOrder="1"/>
    </xf>
    <xf numFmtId="0" fontId="31" fillId="11" borderId="23" xfId="0" applyFont="1" applyFill="1" applyBorder="1" applyAlignment="1">
      <alignment horizontal="center" vertical="center" wrapText="1" readingOrder="1"/>
    </xf>
    <xf numFmtId="0" fontId="31" fillId="17" borderId="79" xfId="0" applyFont="1" applyFill="1" applyBorder="1" applyAlignment="1">
      <alignment horizontal="center" vertical="center" wrapText="1" readingOrder="1"/>
    </xf>
    <xf numFmtId="0" fontId="31" fillId="17" borderId="22" xfId="0" applyFont="1" applyFill="1" applyBorder="1" applyAlignment="1">
      <alignment horizontal="center" vertical="center" wrapText="1" readingOrder="1"/>
    </xf>
    <xf numFmtId="0" fontId="31" fillId="11" borderId="37" xfId="0" applyFont="1" applyFill="1" applyBorder="1" applyAlignment="1">
      <alignment horizontal="center" vertical="center" wrapText="1" readingOrder="1"/>
    </xf>
    <xf numFmtId="0" fontId="39" fillId="0" borderId="78" xfId="0" applyFont="1" applyBorder="1" applyAlignment="1" applyProtection="1">
      <alignment horizontal="right" vertical="center" wrapText="1" readingOrder="1"/>
      <protection locked="0"/>
    </xf>
    <xf numFmtId="2" fontId="39" fillId="5" borderId="65" xfId="0" applyNumberFormat="1" applyFont="1" applyFill="1" applyBorder="1" applyAlignment="1">
      <alignment horizontal="right" vertical="center" wrapText="1" readingOrder="1"/>
    </xf>
    <xf numFmtId="0" fontId="39" fillId="0" borderId="52" xfId="0" applyFont="1" applyBorder="1" applyAlignment="1" applyProtection="1">
      <alignment horizontal="center" vertical="center" wrapText="1" readingOrder="1"/>
      <protection locked="0"/>
    </xf>
    <xf numFmtId="1" fontId="39" fillId="5" borderId="26" xfId="0" applyNumberFormat="1" applyFont="1" applyFill="1" applyBorder="1" applyAlignment="1">
      <alignment horizontal="right" vertical="center"/>
    </xf>
    <xf numFmtId="1" fontId="39" fillId="5" borderId="0" xfId="0" applyNumberFormat="1" applyFont="1" applyFill="1" applyAlignment="1">
      <alignment horizontal="right" vertical="center"/>
    </xf>
    <xf numFmtId="0" fontId="39" fillId="5" borderId="28" xfId="0" applyFont="1" applyFill="1" applyBorder="1" applyAlignment="1">
      <alignment horizontal="right" vertical="center"/>
    </xf>
    <xf numFmtId="164" fontId="39" fillId="5" borderId="135" xfId="0" applyNumberFormat="1" applyFont="1" applyFill="1" applyBorder="1" applyAlignment="1">
      <alignment horizontal="right" vertical="center" wrapText="1" readingOrder="1"/>
    </xf>
    <xf numFmtId="164" fontId="31" fillId="5" borderId="100" xfId="0" applyNumberFormat="1" applyFont="1" applyFill="1" applyBorder="1" applyAlignment="1">
      <alignment horizontal="right" vertical="center" wrapText="1" readingOrder="1"/>
    </xf>
    <xf numFmtId="164" fontId="31" fillId="5" borderId="136" xfId="0" applyNumberFormat="1" applyFont="1" applyFill="1" applyBorder="1" applyAlignment="1">
      <alignment horizontal="right" vertical="center" wrapText="1" readingOrder="1"/>
    </xf>
    <xf numFmtId="164" fontId="39" fillId="5" borderId="137" xfId="0" applyNumberFormat="1" applyFont="1" applyFill="1" applyBorder="1" applyAlignment="1">
      <alignment horizontal="right" vertical="center" wrapText="1" readingOrder="1"/>
    </xf>
    <xf numFmtId="164" fontId="31" fillId="5" borderId="138" xfId="0" applyNumberFormat="1" applyFont="1" applyFill="1" applyBorder="1" applyAlignment="1">
      <alignment horizontal="right" vertical="center" wrapText="1" readingOrder="1"/>
    </xf>
    <xf numFmtId="164" fontId="39" fillId="0" borderId="65" xfId="0" applyNumberFormat="1" applyFont="1" applyBorder="1" applyAlignment="1" applyProtection="1">
      <alignment horizontal="right" vertical="center" wrapText="1" readingOrder="1"/>
      <protection locked="0"/>
    </xf>
    <xf numFmtId="164" fontId="39" fillId="5" borderId="96" xfId="0" applyNumberFormat="1" applyFont="1" applyFill="1" applyBorder="1" applyAlignment="1">
      <alignment horizontal="right" vertical="center" wrapText="1" readingOrder="1"/>
    </xf>
    <xf numFmtId="164" fontId="31" fillId="5" borderId="102" xfId="0" applyNumberFormat="1" applyFont="1" applyFill="1" applyBorder="1" applyAlignment="1">
      <alignment horizontal="right" vertical="center" wrapText="1" readingOrder="1"/>
    </xf>
    <xf numFmtId="164" fontId="39" fillId="5" borderId="89" xfId="0" applyNumberFormat="1" applyFont="1" applyFill="1" applyBorder="1" applyAlignment="1">
      <alignment horizontal="right" vertical="center" wrapText="1" readingOrder="1"/>
    </xf>
    <xf numFmtId="164" fontId="31" fillId="5" borderId="103" xfId="0" applyNumberFormat="1" applyFont="1" applyFill="1" applyBorder="1" applyAlignment="1">
      <alignment horizontal="right" vertical="center" wrapText="1" readingOrder="1"/>
    </xf>
    <xf numFmtId="164" fontId="31" fillId="5" borderId="101" xfId="0" applyNumberFormat="1" applyFont="1" applyFill="1" applyBorder="1" applyAlignment="1">
      <alignment horizontal="right" vertical="center" wrapText="1" readingOrder="1"/>
    </xf>
    <xf numFmtId="164" fontId="31" fillId="5" borderId="104" xfId="0" applyNumberFormat="1" applyFont="1" applyFill="1" applyBorder="1" applyAlignment="1">
      <alignment horizontal="right" vertical="center" wrapText="1" readingOrder="1"/>
    </xf>
    <xf numFmtId="164" fontId="39" fillId="5" borderId="90" xfId="0" applyNumberFormat="1" applyFont="1" applyFill="1" applyBorder="1" applyAlignment="1">
      <alignment horizontal="right" vertical="center" wrapText="1" readingOrder="1"/>
    </xf>
    <xf numFmtId="164" fontId="31" fillId="5" borderId="105" xfId="0" applyNumberFormat="1" applyFont="1" applyFill="1" applyBorder="1" applyAlignment="1">
      <alignment horizontal="right" vertical="center" wrapText="1" readingOrder="1"/>
    </xf>
    <xf numFmtId="1" fontId="31" fillId="3" borderId="35" xfId="0" applyNumberFormat="1" applyFont="1" applyFill="1" applyBorder="1"/>
    <xf numFmtId="164" fontId="31" fillId="3" borderId="29" xfId="0" applyNumberFormat="1" applyFont="1" applyFill="1" applyBorder="1"/>
    <xf numFmtId="164" fontId="31" fillId="3" borderId="30" xfId="0" applyNumberFormat="1" applyFont="1" applyFill="1" applyBorder="1"/>
    <xf numFmtId="164" fontId="31" fillId="3" borderId="31" xfId="0" applyNumberFormat="1" applyFont="1" applyFill="1" applyBorder="1"/>
    <xf numFmtId="0" fontId="31" fillId="3" borderId="25" xfId="0" applyFont="1" applyFill="1" applyBorder="1" applyAlignment="1">
      <alignment horizontal="left"/>
    </xf>
    <xf numFmtId="0" fontId="39" fillId="0" borderId="0" xfId="0" applyFont="1" applyAlignment="1">
      <alignment horizontal="left"/>
    </xf>
    <xf numFmtId="0" fontId="39" fillId="0" borderId="139" xfId="0" applyFont="1" applyBorder="1" applyAlignment="1" applyProtection="1">
      <alignment vertical="center" wrapText="1" readingOrder="1"/>
      <protection locked="0"/>
    </xf>
    <xf numFmtId="166" fontId="40" fillId="5" borderId="88" xfId="0" applyNumberFormat="1" applyFont="1" applyFill="1" applyBorder="1" applyAlignment="1">
      <alignment vertical="center" wrapText="1" readingOrder="1"/>
    </xf>
    <xf numFmtId="0" fontId="31" fillId="7" borderId="79" xfId="2" applyFont="1" applyFill="1" applyBorder="1" applyAlignment="1">
      <alignment horizontal="center" vertical="center" wrapText="1" readingOrder="1"/>
    </xf>
    <xf numFmtId="0" fontId="41" fillId="0" borderId="54" xfId="0" applyFont="1" applyBorder="1" applyAlignment="1" applyProtection="1">
      <alignment horizontal="center" vertical="center" wrapText="1" readingOrder="1"/>
      <protection locked="0"/>
    </xf>
    <xf numFmtId="0" fontId="28" fillId="7" borderId="5" xfId="2" applyFont="1" applyFill="1" applyBorder="1" applyAlignment="1">
      <alignment horizontal="center"/>
    </xf>
    <xf numFmtId="0" fontId="1" fillId="3" borderId="5" xfId="2" applyFont="1" applyFill="1" applyBorder="1" applyAlignment="1">
      <alignment horizontal="center" wrapText="1"/>
    </xf>
    <xf numFmtId="0" fontId="1" fillId="2" borderId="5" xfId="2" applyFont="1" applyFill="1" applyBorder="1" applyAlignment="1">
      <alignment horizontal="center"/>
    </xf>
    <xf numFmtId="0" fontId="1" fillId="4" borderId="5" xfId="2" applyFont="1" applyFill="1" applyBorder="1" applyAlignment="1">
      <alignment horizontal="center"/>
    </xf>
    <xf numFmtId="0" fontId="27" fillId="14" borderId="83" xfId="0" applyFont="1" applyFill="1" applyBorder="1" applyAlignment="1">
      <alignment horizontal="center" vertical="center"/>
    </xf>
    <xf numFmtId="0" fontId="34" fillId="0" borderId="0" xfId="0" applyFont="1" applyAlignment="1">
      <alignment horizontal="left" vertical="center" wrapText="1"/>
    </xf>
    <xf numFmtId="0" fontId="37" fillId="0" borderId="0" xfId="0" applyFont="1" applyAlignment="1">
      <alignment horizontal="left" vertical="center" wrapText="1"/>
    </xf>
    <xf numFmtId="0" fontId="34" fillId="0" borderId="0" xfId="1" applyFont="1" applyBorder="1" applyAlignment="1">
      <alignment horizontal="left" vertical="center" wrapText="1"/>
    </xf>
    <xf numFmtId="0" fontId="16" fillId="0" borderId="82" xfId="0" applyFont="1" applyBorder="1" applyAlignment="1">
      <alignment horizontal="center" vertical="center" wrapText="1"/>
    </xf>
    <xf numFmtId="0" fontId="36" fillId="4" borderId="0" xfId="2" applyFont="1" applyFill="1" applyAlignment="1">
      <alignment horizontal="center" vertical="center" wrapText="1"/>
    </xf>
    <xf numFmtId="0" fontId="15" fillId="9" borderId="0" xfId="0" applyFont="1" applyFill="1" applyAlignment="1">
      <alignment horizontal="center" wrapText="1"/>
    </xf>
    <xf numFmtId="0" fontId="14" fillId="9" borderId="0" xfId="0" applyFont="1" applyFill="1" applyAlignment="1">
      <alignment horizontal="center" wrapText="1"/>
    </xf>
    <xf numFmtId="0" fontId="13" fillId="5" borderId="124" xfId="0" applyFont="1" applyFill="1" applyBorder="1" applyAlignment="1">
      <alignment horizontal="center"/>
    </xf>
    <xf numFmtId="0" fontId="13" fillId="5" borderId="125" xfId="0" applyFont="1" applyFill="1" applyBorder="1" applyAlignment="1">
      <alignment horizontal="center"/>
    </xf>
    <xf numFmtId="0" fontId="13" fillId="20" borderId="111" xfId="0" applyFont="1" applyFill="1" applyBorder="1" applyAlignment="1">
      <alignment horizontal="center"/>
    </xf>
    <xf numFmtId="0" fontId="13" fillId="20" borderId="112" xfId="0" applyFont="1" applyFill="1" applyBorder="1" applyAlignment="1">
      <alignment horizontal="center"/>
    </xf>
    <xf numFmtId="0" fontId="13" fillId="20" borderId="34" xfId="0" applyFont="1" applyFill="1" applyBorder="1" applyAlignment="1">
      <alignment horizontal="center" vertical="center" wrapText="1"/>
    </xf>
    <xf numFmtId="0" fontId="13" fillId="20" borderId="35" xfId="0" applyFont="1" applyFill="1" applyBorder="1" applyAlignment="1">
      <alignment horizontal="center" vertical="center" wrapText="1"/>
    </xf>
    <xf numFmtId="0" fontId="13" fillId="20" borderId="36" xfId="0" applyFont="1" applyFill="1" applyBorder="1" applyAlignment="1">
      <alignment horizontal="center" vertical="center" wrapText="1"/>
    </xf>
    <xf numFmtId="0" fontId="13" fillId="20" borderId="29" xfId="0" applyFont="1" applyFill="1" applyBorder="1" applyAlignment="1">
      <alignment horizontal="center" vertical="center" wrapText="1"/>
    </xf>
    <xf numFmtId="0" fontId="13" fillId="20" borderId="30" xfId="0" applyFont="1" applyFill="1" applyBorder="1" applyAlignment="1">
      <alignment horizontal="center" vertical="center" wrapText="1"/>
    </xf>
    <xf numFmtId="0" fontId="13" fillId="20" borderId="31" xfId="0" applyFont="1" applyFill="1" applyBorder="1" applyAlignment="1">
      <alignment horizontal="center" vertical="center" wrapText="1"/>
    </xf>
    <xf numFmtId="0" fontId="31" fillId="8" borderId="11" xfId="0" applyFont="1" applyFill="1" applyBorder="1" applyAlignment="1">
      <alignment horizontal="left" vertical="center" wrapText="1" readingOrder="1"/>
    </xf>
    <xf numFmtId="0" fontId="31" fillId="8" borderId="27" xfId="0" applyFont="1" applyFill="1" applyBorder="1" applyAlignment="1">
      <alignment horizontal="left" vertical="center" wrapText="1" readingOrder="1"/>
    </xf>
    <xf numFmtId="0" fontId="31" fillId="7" borderId="15" xfId="0" applyFont="1" applyFill="1" applyBorder="1" applyAlignment="1">
      <alignment horizontal="center" vertical="center"/>
    </xf>
    <xf numFmtId="0" fontId="31" fillId="7" borderId="16" xfId="0" applyFont="1" applyFill="1" applyBorder="1" applyAlignment="1">
      <alignment horizontal="center" vertical="center"/>
    </xf>
    <xf numFmtId="0" fontId="31" fillId="7" borderId="17" xfId="0" applyFont="1" applyFill="1" applyBorder="1" applyAlignment="1">
      <alignment horizontal="center" vertical="center"/>
    </xf>
    <xf numFmtId="0" fontId="31" fillId="7" borderId="2" xfId="0" applyFont="1" applyFill="1" applyBorder="1" applyAlignment="1">
      <alignment horizontal="center" vertical="center"/>
    </xf>
    <xf numFmtId="0" fontId="31" fillId="7" borderId="3" xfId="0" applyFont="1" applyFill="1" applyBorder="1" applyAlignment="1">
      <alignment horizontal="center" vertical="center"/>
    </xf>
    <xf numFmtId="0" fontId="31" fillId="7" borderId="14" xfId="0" applyFont="1" applyFill="1" applyBorder="1" applyAlignment="1">
      <alignment horizontal="center" vertical="center"/>
    </xf>
    <xf numFmtId="0" fontId="31" fillId="8" borderId="3" xfId="0" applyFont="1" applyFill="1" applyBorder="1" applyAlignment="1">
      <alignment horizontal="center" vertical="center" wrapText="1" readingOrder="1"/>
    </xf>
    <xf numFmtId="0" fontId="31" fillId="8" borderId="14" xfId="0" applyFont="1" applyFill="1" applyBorder="1" applyAlignment="1">
      <alignment horizontal="center" vertical="center" wrapText="1" readingOrder="1"/>
    </xf>
    <xf numFmtId="0" fontId="31" fillId="7" borderId="68" xfId="0" applyFont="1" applyFill="1" applyBorder="1" applyAlignment="1">
      <alignment horizontal="center" vertical="center"/>
    </xf>
    <xf numFmtId="0" fontId="31" fillId="7" borderId="129" xfId="0" applyFont="1" applyFill="1" applyBorder="1" applyAlignment="1">
      <alignment horizontal="center" vertical="center"/>
    </xf>
    <xf numFmtId="2" fontId="31" fillId="7" borderId="2" xfId="0" applyNumberFormat="1" applyFont="1" applyFill="1" applyBorder="1" applyAlignment="1">
      <alignment horizontal="center" vertical="center" wrapText="1"/>
    </xf>
    <xf numFmtId="2" fontId="31" fillId="7" borderId="3" xfId="0" applyNumberFormat="1" applyFont="1" applyFill="1" applyBorder="1" applyAlignment="1">
      <alignment horizontal="center" vertical="center" wrapText="1"/>
    </xf>
    <xf numFmtId="2" fontId="31" fillId="7" borderId="14" xfId="0" applyNumberFormat="1" applyFont="1" applyFill="1" applyBorder="1" applyAlignment="1">
      <alignment horizontal="center" vertical="center" wrapText="1"/>
    </xf>
    <xf numFmtId="0" fontId="31" fillId="8" borderId="129" xfId="0" applyFont="1" applyFill="1" applyBorder="1" applyAlignment="1">
      <alignment horizontal="center" vertical="center" wrapText="1" readingOrder="1"/>
    </xf>
    <xf numFmtId="2" fontId="31" fillId="7" borderId="2" xfId="0" applyNumberFormat="1" applyFont="1" applyFill="1" applyBorder="1" applyAlignment="1">
      <alignment horizontal="center" vertical="center"/>
    </xf>
    <xf numFmtId="2" fontId="31" fillId="7" borderId="3" xfId="0" applyNumberFormat="1" applyFont="1" applyFill="1" applyBorder="1" applyAlignment="1">
      <alignment horizontal="center" vertical="center"/>
    </xf>
    <xf numFmtId="2" fontId="31" fillId="7" borderId="14" xfId="0" applyNumberFormat="1" applyFont="1" applyFill="1" applyBorder="1" applyAlignment="1">
      <alignment horizontal="center" vertical="center"/>
    </xf>
    <xf numFmtId="0" fontId="31" fillId="7" borderId="2" xfId="2" applyFont="1" applyFill="1" applyBorder="1" applyAlignment="1">
      <alignment horizontal="center" vertical="center"/>
    </xf>
    <xf numFmtId="0" fontId="31" fillId="7" borderId="3" xfId="2" applyFont="1" applyFill="1" applyBorder="1" applyAlignment="1">
      <alignment horizontal="center" vertical="center"/>
    </xf>
    <xf numFmtId="2" fontId="31" fillId="7" borderId="34" xfId="0" applyNumberFormat="1" applyFont="1" applyFill="1" applyBorder="1" applyAlignment="1">
      <alignment horizontal="center" vertical="center"/>
    </xf>
    <xf numFmtId="2" fontId="31" fillId="7" borderId="35" xfId="0" applyNumberFormat="1" applyFont="1" applyFill="1" applyBorder="1" applyAlignment="1">
      <alignment horizontal="center" vertical="center"/>
    </xf>
    <xf numFmtId="2" fontId="31" fillId="7" borderId="36" xfId="0" applyNumberFormat="1" applyFont="1" applyFill="1" applyBorder="1" applyAlignment="1">
      <alignment horizontal="center" vertical="center"/>
    </xf>
    <xf numFmtId="0" fontId="31" fillId="7" borderId="61" xfId="0" applyFont="1" applyFill="1" applyBorder="1" applyAlignment="1">
      <alignment horizontal="center" vertical="center"/>
    </xf>
    <xf numFmtId="0" fontId="31" fillId="7" borderId="55" xfId="0" applyFont="1" applyFill="1" applyBorder="1" applyAlignment="1">
      <alignment horizontal="center" vertical="center"/>
    </xf>
    <xf numFmtId="0" fontId="31" fillId="7" borderId="8" xfId="0" applyFont="1" applyFill="1" applyBorder="1" applyAlignment="1">
      <alignment horizontal="center" vertical="center"/>
    </xf>
    <xf numFmtId="2" fontId="31" fillId="7" borderId="46" xfId="0" applyNumberFormat="1" applyFont="1" applyFill="1" applyBorder="1" applyAlignment="1">
      <alignment horizontal="center" vertical="center"/>
    </xf>
    <xf numFmtId="2" fontId="31" fillId="7" borderId="60" xfId="0" applyNumberFormat="1" applyFont="1" applyFill="1" applyBorder="1" applyAlignment="1">
      <alignment horizontal="center" vertical="center"/>
    </xf>
    <xf numFmtId="2" fontId="31" fillId="7" borderId="51" xfId="0" applyNumberFormat="1" applyFont="1" applyFill="1" applyBorder="1" applyAlignment="1">
      <alignment horizontal="center" vertical="center"/>
    </xf>
    <xf numFmtId="0" fontId="31" fillId="8" borderId="59" xfId="0" applyFont="1" applyFill="1" applyBorder="1" applyAlignment="1">
      <alignment horizontal="center" vertical="center" wrapText="1" readingOrder="1"/>
    </xf>
    <xf numFmtId="0" fontId="31" fillId="8" borderId="51" xfId="0" applyFont="1" applyFill="1" applyBorder="1" applyAlignment="1">
      <alignment horizontal="center" vertical="center" wrapText="1" readingOrder="1"/>
    </xf>
    <xf numFmtId="0" fontId="31" fillId="7" borderId="59" xfId="0" applyFont="1" applyFill="1" applyBorder="1" applyAlignment="1">
      <alignment horizontal="center" vertical="center"/>
    </xf>
    <xf numFmtId="0" fontId="31" fillId="7" borderId="60" xfId="0" applyFont="1" applyFill="1" applyBorder="1" applyAlignment="1">
      <alignment horizontal="center" vertical="center"/>
    </xf>
    <xf numFmtId="0" fontId="31" fillId="7" borderId="14" xfId="2" applyFont="1" applyFill="1" applyBorder="1" applyAlignment="1">
      <alignment horizontal="center" vertical="center"/>
    </xf>
    <xf numFmtId="0" fontId="31" fillId="7" borderId="15" xfId="0" applyFont="1" applyFill="1" applyBorder="1" applyAlignment="1">
      <alignment horizontal="center"/>
    </xf>
    <xf numFmtId="0" fontId="31" fillId="7" borderId="16" xfId="0" applyFont="1" applyFill="1" applyBorder="1" applyAlignment="1">
      <alignment horizontal="center"/>
    </xf>
    <xf numFmtId="0" fontId="31" fillId="7" borderId="129" xfId="0" applyFont="1" applyFill="1" applyBorder="1" applyAlignment="1">
      <alignment horizontal="center"/>
    </xf>
    <xf numFmtId="0" fontId="31" fillId="7" borderId="3" xfId="0" applyFont="1" applyFill="1" applyBorder="1" applyAlignment="1">
      <alignment horizontal="center"/>
    </xf>
    <xf numFmtId="0" fontId="31" fillId="7" borderId="68" xfId="0" applyFont="1" applyFill="1" applyBorder="1" applyAlignment="1">
      <alignment horizontal="center"/>
    </xf>
    <xf numFmtId="2" fontId="31" fillId="7" borderId="2" xfId="0" applyNumberFormat="1" applyFont="1" applyFill="1" applyBorder="1" applyAlignment="1">
      <alignment horizontal="center"/>
    </xf>
    <xf numFmtId="2" fontId="31" fillId="7" borderId="3" xfId="0" applyNumberFormat="1" applyFont="1" applyFill="1" applyBorder="1" applyAlignment="1">
      <alignment horizontal="center"/>
    </xf>
    <xf numFmtId="2" fontId="31" fillId="7" borderId="14" xfId="0" applyNumberFormat="1" applyFont="1" applyFill="1" applyBorder="1" applyAlignment="1">
      <alignment horizontal="center"/>
    </xf>
    <xf numFmtId="0" fontId="31" fillId="8" borderId="129" xfId="0" applyFont="1" applyFill="1" applyBorder="1" applyAlignment="1">
      <alignment horizontal="center" wrapText="1" readingOrder="1"/>
    </xf>
    <xf numFmtId="0" fontId="31" fillId="8" borderId="14" xfId="0" applyFont="1" applyFill="1" applyBorder="1" applyAlignment="1">
      <alignment horizontal="center" wrapText="1" readingOrder="1"/>
    </xf>
    <xf numFmtId="0" fontId="29" fillId="8" borderId="11" xfId="0" applyFont="1" applyFill="1" applyBorder="1" applyAlignment="1">
      <alignment horizontal="left" vertical="center" wrapText="1" readingOrder="1"/>
    </xf>
    <xf numFmtId="0" fontId="29" fillId="8" borderId="27" xfId="0" applyFont="1" applyFill="1" applyBorder="1" applyAlignment="1">
      <alignment horizontal="left" vertical="center" wrapText="1" readingOrder="1"/>
    </xf>
    <xf numFmtId="0" fontId="29" fillId="7" borderId="7" xfId="0" applyFont="1" applyFill="1" applyBorder="1" applyAlignment="1">
      <alignment horizontal="center"/>
    </xf>
    <xf numFmtId="0" fontId="29" fillId="7" borderId="55" xfId="0" applyFont="1" applyFill="1" applyBorder="1" applyAlignment="1">
      <alignment horizontal="center"/>
    </xf>
    <xf numFmtId="0" fontId="29" fillId="7" borderId="8" xfId="0" applyFont="1" applyFill="1" applyBorder="1" applyAlignment="1">
      <alignment horizontal="center"/>
    </xf>
    <xf numFmtId="2" fontId="29" fillId="7" borderId="7" xfId="0" applyNumberFormat="1" applyFont="1" applyFill="1" applyBorder="1" applyAlignment="1">
      <alignment horizontal="center"/>
    </xf>
    <xf numFmtId="2" fontId="29" fillId="7" borderId="55" xfId="0" applyNumberFormat="1" applyFont="1" applyFill="1" applyBorder="1" applyAlignment="1">
      <alignment horizontal="center"/>
    </xf>
    <xf numFmtId="2" fontId="29" fillId="7" borderId="59" xfId="0" applyNumberFormat="1" applyFont="1" applyFill="1" applyBorder="1" applyAlignment="1">
      <alignment horizontal="center"/>
    </xf>
    <xf numFmtId="0" fontId="29" fillId="7" borderId="59" xfId="0" applyFont="1" applyFill="1" applyBorder="1" applyAlignment="1">
      <alignment horizontal="center"/>
    </xf>
    <xf numFmtId="0" fontId="29" fillId="7" borderId="60" xfId="0" applyFont="1" applyFill="1" applyBorder="1" applyAlignment="1">
      <alignment horizontal="center"/>
    </xf>
    <xf numFmtId="0" fontId="29" fillId="7" borderId="61" xfId="0" applyFont="1" applyFill="1" applyBorder="1" applyAlignment="1">
      <alignment horizontal="center"/>
    </xf>
    <xf numFmtId="0" fontId="29" fillId="8" borderId="59" xfId="0" applyFont="1" applyFill="1" applyBorder="1" applyAlignment="1">
      <alignment horizontal="center" wrapText="1" readingOrder="1"/>
    </xf>
    <xf numFmtId="0" fontId="29" fillId="8" borderId="61" xfId="0" applyFont="1" applyFill="1" applyBorder="1" applyAlignment="1">
      <alignment horizontal="center" wrapText="1" readingOrder="1"/>
    </xf>
    <xf numFmtId="0" fontId="30" fillId="7" borderId="46" xfId="0" applyFont="1" applyFill="1" applyBorder="1" applyAlignment="1">
      <alignment horizontal="center"/>
    </xf>
    <xf numFmtId="0" fontId="30" fillId="7" borderId="60" xfId="0" applyFont="1" applyFill="1" applyBorder="1" applyAlignment="1">
      <alignment horizontal="center"/>
    </xf>
    <xf numFmtId="0" fontId="30" fillId="7" borderId="51" xfId="0" applyFont="1" applyFill="1" applyBorder="1" applyAlignment="1">
      <alignment horizontal="center"/>
    </xf>
    <xf numFmtId="0" fontId="29" fillId="8" borderId="46" xfId="0" applyFont="1" applyFill="1" applyBorder="1" applyAlignment="1">
      <alignment horizontal="center" wrapText="1" readingOrder="1"/>
    </xf>
    <xf numFmtId="0" fontId="29" fillId="8" borderId="51" xfId="0" applyFont="1" applyFill="1" applyBorder="1" applyAlignment="1">
      <alignment horizontal="center" wrapText="1" readingOrder="1"/>
    </xf>
    <xf numFmtId="0" fontId="29" fillId="11" borderId="11" xfId="0" applyFont="1" applyFill="1" applyBorder="1" applyAlignment="1">
      <alignment horizontal="left" vertical="center" wrapText="1" readingOrder="1"/>
    </xf>
    <xf numFmtId="0" fontId="29" fillId="11" borderId="27" xfId="0" applyFont="1" applyFill="1" applyBorder="1" applyAlignment="1">
      <alignment horizontal="left" vertical="center" wrapText="1" readingOrder="1"/>
    </xf>
    <xf numFmtId="2" fontId="29" fillId="7" borderId="46" xfId="0" applyNumberFormat="1" applyFont="1" applyFill="1" applyBorder="1" applyAlignment="1">
      <alignment horizontal="center" vertical="center"/>
    </xf>
    <xf numFmtId="2" fontId="29" fillId="7" borderId="60" xfId="0" applyNumberFormat="1" applyFont="1" applyFill="1" applyBorder="1" applyAlignment="1">
      <alignment horizontal="center" vertical="center"/>
    </xf>
    <xf numFmtId="2" fontId="29" fillId="7" borderId="51" xfId="0" applyNumberFormat="1" applyFont="1" applyFill="1" applyBorder="1" applyAlignment="1">
      <alignment horizontal="center" vertical="center"/>
    </xf>
    <xf numFmtId="0" fontId="29" fillId="7" borderId="7" xfId="0" applyFont="1" applyFill="1" applyBorder="1" applyAlignment="1">
      <alignment horizontal="center" vertical="center"/>
    </xf>
    <xf numFmtId="0" fontId="29" fillId="7" borderId="55" xfId="0" applyFont="1" applyFill="1" applyBorder="1" applyAlignment="1">
      <alignment horizontal="center" vertical="center"/>
    </xf>
    <xf numFmtId="0" fontId="29" fillId="7" borderId="59" xfId="0" applyFont="1" applyFill="1" applyBorder="1" applyAlignment="1">
      <alignment horizontal="center" vertical="center"/>
    </xf>
    <xf numFmtId="0" fontId="29" fillId="7" borderId="2" xfId="2" applyFont="1" applyFill="1" applyBorder="1" applyAlignment="1">
      <alignment horizontal="center" vertical="center"/>
    </xf>
    <xf numFmtId="0" fontId="29" fillId="7" borderId="3" xfId="2" applyFont="1" applyFill="1" applyBorder="1" applyAlignment="1">
      <alignment horizontal="center" vertical="center"/>
    </xf>
    <xf numFmtId="0" fontId="29" fillId="7" borderId="14" xfId="2" applyFont="1" applyFill="1" applyBorder="1" applyAlignment="1">
      <alignment horizontal="center" vertical="center"/>
    </xf>
    <xf numFmtId="0" fontId="31" fillId="13" borderId="2" xfId="0" applyFont="1" applyFill="1" applyBorder="1" applyAlignment="1">
      <alignment horizontal="center" vertical="center"/>
    </xf>
    <xf numFmtId="0" fontId="31" fillId="13" borderId="3" xfId="0" applyFont="1" applyFill="1" applyBorder="1" applyAlignment="1">
      <alignment horizontal="center" vertical="center"/>
    </xf>
    <xf numFmtId="0" fontId="31" fillId="13" borderId="14" xfId="0" applyFont="1" applyFill="1" applyBorder="1" applyAlignment="1">
      <alignment horizontal="center" vertical="center"/>
    </xf>
    <xf numFmtId="0" fontId="31" fillId="11" borderId="11" xfId="0" applyFont="1" applyFill="1" applyBorder="1" applyAlignment="1">
      <alignment horizontal="left" vertical="center" wrapText="1" readingOrder="1"/>
    </xf>
    <xf numFmtId="0" fontId="31" fillId="11" borderId="27" xfId="0" applyFont="1" applyFill="1" applyBorder="1" applyAlignment="1">
      <alignment horizontal="left" vertical="center" wrapText="1" readingOrder="1"/>
    </xf>
    <xf numFmtId="0" fontId="31" fillId="0" borderId="0" xfId="0" applyFont="1" applyAlignment="1">
      <alignment horizontal="left" vertical="center" wrapText="1"/>
    </xf>
    <xf numFmtId="0" fontId="31" fillId="8" borderId="2" xfId="0" applyFont="1" applyFill="1" applyBorder="1" applyAlignment="1">
      <alignment horizontal="center" vertical="center" wrapText="1" readingOrder="1"/>
    </xf>
    <xf numFmtId="0" fontId="39" fillId="7" borderId="2" xfId="0" applyFont="1" applyFill="1" applyBorder="1" applyAlignment="1">
      <alignment horizontal="center"/>
    </xf>
    <xf numFmtId="0" fontId="39" fillId="7" borderId="3" xfId="0" applyFont="1" applyFill="1" applyBorder="1" applyAlignment="1">
      <alignment horizontal="center"/>
    </xf>
    <xf numFmtId="0" fontId="39" fillId="7" borderId="14" xfId="0" applyFont="1" applyFill="1" applyBorder="1" applyAlignment="1">
      <alignment horizontal="center"/>
    </xf>
    <xf numFmtId="0" fontId="10" fillId="7" borderId="34" xfId="0" applyFont="1" applyFill="1" applyBorder="1" applyAlignment="1">
      <alignment horizontal="center"/>
    </xf>
    <xf numFmtId="0" fontId="10" fillId="7" borderId="36" xfId="0" applyFont="1" applyFill="1" applyBorder="1" applyAlignment="1">
      <alignment horizontal="center"/>
    </xf>
    <xf numFmtId="0" fontId="0" fillId="0" borderId="30" xfId="0" applyBorder="1" applyAlignment="1">
      <alignment horizontal="left" vertical="center" wrapText="1"/>
    </xf>
  </cellXfs>
  <cellStyles count="3">
    <cellStyle name="Hyperlink" xfId="1" builtinId="8"/>
    <cellStyle name="Normal" xfId="0" builtinId="0"/>
    <cellStyle name="Normal 2" xfId="2" xr:uid="{0DAFFB97-2B5F-4B5F-82A7-70998BB2C664}"/>
  </cellStyles>
  <dxfs count="13">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4C68A2"/>
      <rgbColor rgb="007292CC"/>
      <rgbColor rgb="00FFFFFF"/>
      <rgbColor rgb="00E5E5E5"/>
      <rgbColor rgb="004D4D4D"/>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25400</xdr:colOff>
      <xdr:row>1</xdr:row>
      <xdr:rowOff>47625</xdr:rowOff>
    </xdr:from>
    <xdr:to>
      <xdr:col>2</xdr:col>
      <xdr:colOff>1541780</xdr:colOff>
      <xdr:row>1</xdr:row>
      <xdr:rowOff>1085158</xdr:rowOff>
    </xdr:to>
    <xdr:pic>
      <xdr:nvPicPr>
        <xdr:cNvPr id="2" name="Picture 1">
          <a:extLst>
            <a:ext uri="{FF2B5EF4-FFF2-40B4-BE49-F238E27FC236}">
              <a16:creationId xmlns:a16="http://schemas.microsoft.com/office/drawing/2014/main" id="{9FF2558A-20FF-4734-A05E-E5F7BEEF81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330575" y="381000"/>
          <a:ext cx="1527175" cy="10375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57150</xdr:colOff>
      <xdr:row>18</xdr:row>
      <xdr:rowOff>121841</xdr:rowOff>
    </xdr:from>
    <xdr:to>
      <xdr:col>16</xdr:col>
      <xdr:colOff>478155</xdr:colOff>
      <xdr:row>25</xdr:row>
      <xdr:rowOff>1103</xdr:rowOff>
    </xdr:to>
    <xdr:pic>
      <xdr:nvPicPr>
        <xdr:cNvPr id="4" name="Picture 3">
          <a:extLst>
            <a:ext uri="{FF2B5EF4-FFF2-40B4-BE49-F238E27FC236}">
              <a16:creationId xmlns:a16="http://schemas.microsoft.com/office/drawing/2014/main" id="{74846C03-5FC0-4F66-BF74-10B29390F7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43575" y="4665266"/>
          <a:ext cx="2149475" cy="1508037"/>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Eevi Laukkanen" id="{2FE8A5D6-56B5-4031-9639-D171A564B424}" userId="S::LaukkanenEM@cardiff.ac.uk::bac0df2f-5a62-4e4b-8da1-6b10220cf8fc"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31" dT="2022-03-05T20:05:15.03" personId="{2FE8A5D6-56B5-4031-9639-D171A564B424}" id="{02B461CF-CC38-4327-B340-22B872134AB2}">
    <text>Note corrected spelling</text>
  </threadedComment>
</ThreadedComment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mailto:TaithEnquiries@cardiff.ac.uk"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1.bin"/><Relationship Id="rId4" Type="http://schemas.microsoft.com/office/2017/10/relationships/threadedComment" Target="../threadedComments/threadedComment1.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EC7DD-2A1E-40DB-918C-87035B02B58F}">
  <sheetPr>
    <pageSetUpPr fitToPage="1"/>
  </sheetPr>
  <dimension ref="A1:F9"/>
  <sheetViews>
    <sheetView workbookViewId="0">
      <selection activeCell="F7" sqref="F7:F9"/>
    </sheetView>
  </sheetViews>
  <sheetFormatPr defaultColWidth="8.7109375" defaultRowHeight="14.45"/>
  <cols>
    <col min="1" max="1" width="16" style="134" bestFit="1" customWidth="1"/>
    <col min="2" max="2" width="13.42578125" style="134" customWidth="1"/>
    <col min="3" max="3" width="12.5703125" style="134" customWidth="1"/>
    <col min="4" max="4" width="14.28515625" style="134" customWidth="1"/>
    <col min="5" max="5" width="7.28515625" style="134" bestFit="1" customWidth="1"/>
    <col min="6" max="6" width="10.7109375" style="134" customWidth="1"/>
    <col min="7" max="7" width="15.42578125" style="134" bestFit="1" customWidth="1"/>
    <col min="8" max="16384" width="8.7109375" style="134"/>
  </cols>
  <sheetData>
    <row r="1" spans="1:6" ht="86.45">
      <c r="B1" s="142" t="s">
        <v>0</v>
      </c>
      <c r="C1" s="142" t="s">
        <v>1</v>
      </c>
      <c r="D1" s="142" t="s">
        <v>2</v>
      </c>
      <c r="E1" s="142" t="s">
        <v>3</v>
      </c>
      <c r="F1" s="142" t="s">
        <v>4</v>
      </c>
    </row>
    <row r="2" spans="1:6">
      <c r="A2" s="134" t="s">
        <v>5</v>
      </c>
      <c r="B2" s="134">
        <v>20</v>
      </c>
      <c r="C2" s="134">
        <v>0</v>
      </c>
      <c r="D2" s="134">
        <v>20</v>
      </c>
      <c r="E2" s="134">
        <v>0</v>
      </c>
      <c r="F2" s="134">
        <v>0</v>
      </c>
    </row>
    <row r="3" spans="1:6">
      <c r="A3" s="134" t="s">
        <v>6</v>
      </c>
      <c r="B3" s="134">
        <v>150</v>
      </c>
      <c r="C3" s="134">
        <v>150</v>
      </c>
      <c r="D3" s="134">
        <v>180</v>
      </c>
      <c r="E3" s="134">
        <v>180</v>
      </c>
      <c r="F3" s="134">
        <v>0</v>
      </c>
    </row>
    <row r="4" spans="1:6">
      <c r="A4" s="134" t="s">
        <v>7</v>
      </c>
      <c r="B4" s="134">
        <v>230</v>
      </c>
      <c r="C4" s="134">
        <v>230</v>
      </c>
      <c r="D4" s="134">
        <v>270</v>
      </c>
      <c r="E4" s="134">
        <v>270</v>
      </c>
      <c r="F4" s="134">
        <v>0</v>
      </c>
    </row>
    <row r="5" spans="1:6">
      <c r="A5" s="134" t="s">
        <v>8</v>
      </c>
      <c r="B5" s="134">
        <v>300</v>
      </c>
      <c r="C5" s="134">
        <v>300</v>
      </c>
      <c r="D5" s="134">
        <v>350</v>
      </c>
      <c r="E5" s="134">
        <v>350</v>
      </c>
      <c r="F5" s="134">
        <v>0</v>
      </c>
    </row>
    <row r="6" spans="1:6">
      <c r="A6" s="134" t="s">
        <v>9</v>
      </c>
      <c r="B6" s="134">
        <v>450</v>
      </c>
      <c r="C6" s="134">
        <v>450</v>
      </c>
      <c r="D6" s="134">
        <v>520</v>
      </c>
      <c r="E6" s="134">
        <v>520</v>
      </c>
      <c r="F6" s="134">
        <v>0</v>
      </c>
    </row>
    <row r="7" spans="1:6">
      <c r="A7" s="134" t="s">
        <v>10</v>
      </c>
      <c r="B7" s="134">
        <v>700</v>
      </c>
      <c r="C7" s="134">
        <v>350</v>
      </c>
      <c r="D7" s="134">
        <v>700</v>
      </c>
      <c r="E7" s="134">
        <v>350</v>
      </c>
      <c r="F7" s="134">
        <f>C7/2</f>
        <v>175</v>
      </c>
    </row>
    <row r="8" spans="1:6">
      <c r="A8" s="134" t="s">
        <v>11</v>
      </c>
      <c r="B8" s="134">
        <v>1200</v>
      </c>
      <c r="C8" s="134">
        <v>600</v>
      </c>
      <c r="D8" s="134">
        <v>1200</v>
      </c>
      <c r="E8" s="134">
        <v>600</v>
      </c>
      <c r="F8" s="134">
        <f>C8/2</f>
        <v>300</v>
      </c>
    </row>
    <row r="9" spans="1:6">
      <c r="A9" s="134" t="s">
        <v>12</v>
      </c>
      <c r="B9" s="134">
        <v>1400</v>
      </c>
      <c r="C9" s="134">
        <v>700</v>
      </c>
      <c r="D9" s="134">
        <v>1400</v>
      </c>
      <c r="E9" s="134">
        <v>700</v>
      </c>
      <c r="F9" s="134">
        <f>C9/2</f>
        <v>350</v>
      </c>
    </row>
  </sheetData>
  <pageMargins left="0.7" right="0.7" top="0.75" bottom="0.75" header="0.3" footer="0.3"/>
  <pageSetup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123FC8-FB79-4B23-A3AF-DF72D7BC5EE9}">
  <sheetPr>
    <pageSetUpPr fitToPage="1"/>
  </sheetPr>
  <dimension ref="A1:M6"/>
  <sheetViews>
    <sheetView workbookViewId="0">
      <selection activeCell="H6" sqref="H6"/>
    </sheetView>
  </sheetViews>
  <sheetFormatPr defaultColWidth="8.7109375" defaultRowHeight="14.45"/>
  <cols>
    <col min="1" max="1" width="10.28515625" style="134" customWidth="1"/>
    <col min="2" max="2" width="9.7109375" style="134" customWidth="1"/>
    <col min="3" max="3" width="10.42578125" style="134" customWidth="1"/>
    <col min="4" max="4" width="8.28515625" style="134" customWidth="1"/>
    <col min="5" max="5" width="11.28515625" style="134" bestFit="1" customWidth="1"/>
    <col min="6" max="10" width="8.7109375" style="134"/>
    <col min="11" max="11" width="10.7109375" style="134" customWidth="1"/>
    <col min="12" max="12" width="11" style="134" customWidth="1"/>
    <col min="13" max="13" width="11.42578125" style="134" bestFit="1" customWidth="1"/>
    <col min="14" max="16384" width="8.7109375" style="134"/>
  </cols>
  <sheetData>
    <row r="1" spans="1:13" ht="18">
      <c r="B1" s="626" t="s">
        <v>13</v>
      </c>
      <c r="C1" s="626"/>
      <c r="D1" s="626"/>
      <c r="E1" s="626"/>
      <c r="F1" s="626"/>
      <c r="G1" s="626"/>
      <c r="H1" s="626"/>
      <c r="I1" s="626"/>
      <c r="J1" s="626"/>
      <c r="K1" s="626"/>
      <c r="L1" s="626"/>
      <c r="M1" s="626"/>
    </row>
    <row r="2" spans="1:13">
      <c r="B2" s="627" t="s">
        <v>14</v>
      </c>
      <c r="C2" s="627"/>
      <c r="D2" s="627"/>
      <c r="E2" s="628" t="s">
        <v>15</v>
      </c>
      <c r="F2" s="628"/>
      <c r="G2" s="628"/>
      <c r="H2" s="629" t="s">
        <v>16</v>
      </c>
      <c r="I2" s="629"/>
      <c r="J2" s="629"/>
      <c r="K2" s="135" t="s">
        <v>17</v>
      </c>
      <c r="L2" s="135"/>
      <c r="M2" s="135"/>
    </row>
    <row r="3" spans="1:13" ht="61.15" thickBot="1">
      <c r="A3" s="136" t="s">
        <v>18</v>
      </c>
      <c r="B3" s="137" t="s">
        <v>19</v>
      </c>
      <c r="C3" s="137" t="s">
        <v>20</v>
      </c>
      <c r="D3" s="137" t="s">
        <v>21</v>
      </c>
      <c r="E3" s="138" t="s">
        <v>19</v>
      </c>
      <c r="F3" s="138" t="s">
        <v>20</v>
      </c>
      <c r="G3" s="138" t="s">
        <v>21</v>
      </c>
      <c r="H3" s="139" t="s">
        <v>19</v>
      </c>
      <c r="I3" s="139" t="s">
        <v>20</v>
      </c>
      <c r="J3" s="139" t="s">
        <v>21</v>
      </c>
      <c r="K3" s="140" t="s">
        <v>19</v>
      </c>
      <c r="L3" s="140" t="s">
        <v>20</v>
      </c>
      <c r="M3" s="140" t="s">
        <v>21</v>
      </c>
    </row>
    <row r="4" spans="1:13">
      <c r="A4" s="141" t="s">
        <v>22</v>
      </c>
      <c r="B4" s="134">
        <v>55</v>
      </c>
      <c r="C4" s="134">
        <v>40</v>
      </c>
      <c r="D4" s="134">
        <v>30</v>
      </c>
      <c r="E4" s="134">
        <v>109</v>
      </c>
      <c r="F4" s="134">
        <v>76</v>
      </c>
      <c r="G4" s="134">
        <v>53</v>
      </c>
      <c r="H4" s="134">
        <v>26</v>
      </c>
      <c r="I4" s="134">
        <v>18</v>
      </c>
      <c r="J4" s="134">
        <v>14</v>
      </c>
      <c r="K4" s="134">
        <f t="shared" ref="K4:M6" si="0">H4/2</f>
        <v>13</v>
      </c>
      <c r="L4" s="134">
        <f t="shared" si="0"/>
        <v>9</v>
      </c>
      <c r="M4" s="134">
        <f t="shared" si="0"/>
        <v>7</v>
      </c>
    </row>
    <row r="5" spans="1:13">
      <c r="A5" s="134" t="s">
        <v>23</v>
      </c>
      <c r="B5" s="134">
        <v>50</v>
      </c>
      <c r="C5" s="134">
        <v>35</v>
      </c>
      <c r="D5" s="134">
        <v>28</v>
      </c>
      <c r="E5" s="134">
        <v>94</v>
      </c>
      <c r="F5" s="134">
        <v>66</v>
      </c>
      <c r="G5" s="134">
        <v>46</v>
      </c>
      <c r="H5" s="134">
        <v>24</v>
      </c>
      <c r="I5" s="134">
        <v>16</v>
      </c>
      <c r="J5" s="134">
        <v>12</v>
      </c>
      <c r="K5" s="134">
        <f t="shared" si="0"/>
        <v>12</v>
      </c>
      <c r="L5" s="134">
        <f t="shared" si="0"/>
        <v>8</v>
      </c>
      <c r="M5" s="134">
        <f t="shared" si="0"/>
        <v>6</v>
      </c>
    </row>
    <row r="6" spans="1:13">
      <c r="A6" s="134" t="s">
        <v>24</v>
      </c>
      <c r="B6" s="134">
        <v>45</v>
      </c>
      <c r="C6" s="134">
        <v>30</v>
      </c>
      <c r="D6" s="134">
        <v>24</v>
      </c>
      <c r="E6" s="134">
        <v>80</v>
      </c>
      <c r="F6" s="134">
        <v>56</v>
      </c>
      <c r="G6" s="134">
        <v>39</v>
      </c>
      <c r="H6" s="134">
        <v>22</v>
      </c>
      <c r="I6" s="134">
        <v>14</v>
      </c>
      <c r="J6" s="134">
        <v>11</v>
      </c>
      <c r="K6" s="134">
        <f t="shared" si="0"/>
        <v>11</v>
      </c>
      <c r="L6" s="134">
        <f t="shared" si="0"/>
        <v>7</v>
      </c>
      <c r="M6" s="134">
        <f t="shared" si="0"/>
        <v>5.5</v>
      </c>
    </row>
  </sheetData>
  <mergeCells count="4">
    <mergeCell ref="B1:M1"/>
    <mergeCell ref="B2:D2"/>
    <mergeCell ref="E2:G2"/>
    <mergeCell ref="H2:J2"/>
  </mergeCells>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A27BF-51F3-4D2C-A22C-745940E02E04}">
  <dimension ref="A1:D5"/>
  <sheetViews>
    <sheetView workbookViewId="0">
      <selection activeCell="B5" sqref="B5"/>
    </sheetView>
  </sheetViews>
  <sheetFormatPr defaultRowHeight="14.45"/>
  <cols>
    <col min="1" max="1" width="14.7109375" bestFit="1" customWidth="1"/>
    <col min="2" max="2" width="25.5703125" bestFit="1" customWidth="1"/>
    <col min="3" max="3" width="23.28515625" bestFit="1" customWidth="1"/>
    <col min="4" max="4" width="30.28515625" customWidth="1"/>
  </cols>
  <sheetData>
    <row r="1" spans="1:4">
      <c r="B1" s="5"/>
      <c r="C1" s="6"/>
      <c r="D1" s="7"/>
    </row>
    <row r="2" spans="1:4" ht="15" thickBot="1">
      <c r="A2" s="9" t="s">
        <v>25</v>
      </c>
      <c r="B2" s="3" t="s">
        <v>19</v>
      </c>
      <c r="C2" s="4" t="s">
        <v>20</v>
      </c>
      <c r="D2" s="8" t="s">
        <v>21</v>
      </c>
    </row>
    <row r="3" spans="1:4">
      <c r="A3" s="49" t="s">
        <v>22</v>
      </c>
      <c r="B3" s="48">
        <v>85</v>
      </c>
      <c r="C3">
        <v>60</v>
      </c>
      <c r="D3">
        <v>35</v>
      </c>
    </row>
    <row r="4" spans="1:4">
      <c r="A4" t="s">
        <v>23</v>
      </c>
      <c r="B4">
        <v>75</v>
      </c>
      <c r="C4">
        <v>50</v>
      </c>
      <c r="D4">
        <v>30</v>
      </c>
    </row>
    <row r="5" spans="1:4">
      <c r="A5" t="s">
        <v>24</v>
      </c>
      <c r="B5">
        <v>65</v>
      </c>
      <c r="C5">
        <v>40</v>
      </c>
      <c r="D5">
        <v>25</v>
      </c>
    </row>
  </sheetData>
  <pageMargins left="0.7" right="0.7" top="0.75" bottom="0.75" header="0.3" footer="0.3"/>
  <pageSetup fitToWidth="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54C69-4271-4C79-AB7A-FF19942CFEA4}">
  <dimension ref="A1:FO52"/>
  <sheetViews>
    <sheetView workbookViewId="0">
      <selection activeCell="K41" sqref="K41"/>
    </sheetView>
  </sheetViews>
  <sheetFormatPr defaultRowHeight="14.45"/>
  <cols>
    <col min="1" max="1" width="5.5703125" style="45" customWidth="1"/>
    <col min="2" max="2" width="38.5703125" customWidth="1"/>
    <col min="3" max="3" width="101.7109375" customWidth="1"/>
    <col min="4" max="4" width="8.7109375" customWidth="1"/>
    <col min="5" max="5" width="6.28515625" customWidth="1"/>
    <col min="8" max="171" width="8.7109375" style="45"/>
  </cols>
  <sheetData>
    <row r="1" spans="1:7" ht="26.1" customHeight="1">
      <c r="A1" s="126"/>
      <c r="B1" s="630" t="s">
        <v>26</v>
      </c>
      <c r="C1" s="630"/>
      <c r="D1" s="630"/>
      <c r="E1" s="126"/>
      <c r="F1" s="45"/>
      <c r="G1" s="45"/>
    </row>
    <row r="2" spans="1:7" s="45" customFormat="1" ht="87.6" customHeight="1">
      <c r="A2" s="126"/>
      <c r="B2" s="634"/>
      <c r="C2" s="634"/>
      <c r="D2" s="634"/>
      <c r="E2" s="126"/>
    </row>
    <row r="3" spans="1:7" ht="35.65" customHeight="1">
      <c r="A3" s="126"/>
      <c r="B3" s="631" t="s">
        <v>27</v>
      </c>
      <c r="C3" s="631"/>
      <c r="D3" s="631"/>
      <c r="E3" s="126"/>
      <c r="F3" s="45"/>
      <c r="G3" s="45"/>
    </row>
    <row r="4" spans="1:7" ht="24" customHeight="1">
      <c r="A4" s="126"/>
      <c r="B4" s="302" t="s">
        <v>28</v>
      </c>
      <c r="C4" s="635" t="s">
        <v>29</v>
      </c>
      <c r="D4" s="635"/>
      <c r="E4" s="126"/>
      <c r="F4" s="45"/>
      <c r="G4" s="45"/>
    </row>
    <row r="5" spans="1:7" ht="39.6" customHeight="1">
      <c r="A5" s="126"/>
      <c r="B5" s="632" t="s">
        <v>30</v>
      </c>
      <c r="C5" s="631"/>
      <c r="D5" s="631"/>
      <c r="E5" s="126"/>
      <c r="F5" s="45"/>
      <c r="G5" s="45"/>
    </row>
    <row r="6" spans="1:7" ht="55.5" customHeight="1">
      <c r="A6" s="126"/>
      <c r="B6" s="631" t="s">
        <v>31</v>
      </c>
      <c r="C6" s="631"/>
      <c r="D6" s="631"/>
      <c r="E6" s="126"/>
      <c r="F6" s="45"/>
      <c r="G6" s="45"/>
    </row>
    <row r="7" spans="1:7" ht="55.5" customHeight="1">
      <c r="A7" s="126"/>
      <c r="B7" s="631" t="s">
        <v>32</v>
      </c>
      <c r="C7" s="631"/>
      <c r="D7" s="631"/>
      <c r="E7" s="126"/>
      <c r="F7" s="45"/>
      <c r="G7" s="45"/>
    </row>
    <row r="8" spans="1:7" ht="57" customHeight="1">
      <c r="A8" s="126"/>
      <c r="B8" s="631" t="s">
        <v>33</v>
      </c>
      <c r="C8" s="631"/>
      <c r="D8" s="631"/>
      <c r="E8" s="126"/>
      <c r="F8" s="45"/>
      <c r="G8" s="45"/>
    </row>
    <row r="9" spans="1:7" ht="37.15" customHeight="1">
      <c r="A9" s="126"/>
      <c r="B9" s="633" t="s">
        <v>34</v>
      </c>
      <c r="C9" s="633"/>
      <c r="D9" s="633"/>
      <c r="E9" s="126"/>
      <c r="F9" s="45"/>
      <c r="G9" s="45"/>
    </row>
    <row r="10" spans="1:7" ht="24.6" customHeight="1">
      <c r="A10" s="126"/>
      <c r="B10" s="127"/>
      <c r="C10" s="127"/>
      <c r="D10" s="127"/>
      <c r="E10" s="126"/>
      <c r="F10" s="45"/>
      <c r="G10" s="45"/>
    </row>
    <row r="11" spans="1:7">
      <c r="B11" s="50"/>
      <c r="C11" s="50"/>
      <c r="D11" s="50"/>
      <c r="E11" s="45"/>
      <c r="F11" s="45"/>
      <c r="G11" s="45"/>
    </row>
    <row r="12" spans="1:7">
      <c r="B12" s="50"/>
      <c r="C12" s="50"/>
      <c r="D12" s="50"/>
      <c r="E12" s="45"/>
      <c r="F12" s="45"/>
      <c r="G12" s="45"/>
    </row>
    <row r="13" spans="1:7">
      <c r="B13" s="50"/>
      <c r="C13" s="50"/>
      <c r="D13" s="50"/>
      <c r="E13" s="45"/>
      <c r="F13" s="45"/>
      <c r="G13" s="45"/>
    </row>
    <row r="14" spans="1:7">
      <c r="B14" s="50"/>
      <c r="C14" s="50"/>
      <c r="D14" s="50"/>
      <c r="E14" s="45"/>
      <c r="F14" s="45"/>
      <c r="G14" s="45"/>
    </row>
    <row r="15" spans="1:7">
      <c r="B15" s="50"/>
      <c r="C15" s="50"/>
      <c r="D15" s="50"/>
      <c r="E15" s="45"/>
      <c r="F15" s="45"/>
      <c r="G15" s="45"/>
    </row>
    <row r="16" spans="1:7">
      <c r="B16" s="50"/>
      <c r="C16" s="50"/>
      <c r="D16" s="50"/>
      <c r="E16" s="45"/>
      <c r="F16" s="45"/>
      <c r="G16" s="45"/>
    </row>
    <row r="17" spans="2:7">
      <c r="B17" s="50"/>
      <c r="C17" s="50"/>
      <c r="D17" s="50"/>
      <c r="E17" s="45"/>
      <c r="F17" s="45"/>
      <c r="G17" s="45"/>
    </row>
    <row r="18" spans="2:7">
      <c r="B18" s="50"/>
      <c r="C18" s="50"/>
      <c r="D18" s="50"/>
      <c r="E18" s="45"/>
      <c r="F18" s="45"/>
      <c r="G18" s="45"/>
    </row>
    <row r="19" spans="2:7">
      <c r="B19" s="50"/>
      <c r="C19" s="50"/>
      <c r="D19" s="50"/>
      <c r="E19" s="45"/>
      <c r="F19" s="45"/>
      <c r="G19" s="45"/>
    </row>
    <row r="20" spans="2:7">
      <c r="B20" s="50"/>
      <c r="C20" s="50"/>
      <c r="D20" s="50"/>
      <c r="E20" s="45"/>
      <c r="F20" s="45"/>
      <c r="G20" s="45"/>
    </row>
    <row r="21" spans="2:7">
      <c r="B21" s="50"/>
      <c r="C21" s="50"/>
      <c r="D21" s="50"/>
      <c r="E21" s="45"/>
      <c r="F21" s="45"/>
      <c r="G21" s="45"/>
    </row>
    <row r="22" spans="2:7">
      <c r="B22" s="50"/>
      <c r="C22" s="50"/>
      <c r="D22" s="50"/>
      <c r="E22" s="45"/>
      <c r="F22" s="45"/>
      <c r="G22" s="45"/>
    </row>
    <row r="23" spans="2:7">
      <c r="B23" s="50"/>
      <c r="C23" s="50"/>
      <c r="D23" s="50"/>
      <c r="E23" s="45"/>
      <c r="F23" s="45"/>
      <c r="G23" s="45"/>
    </row>
    <row r="24" spans="2:7">
      <c r="B24" s="50"/>
      <c r="C24" s="50"/>
      <c r="D24" s="50"/>
      <c r="E24" s="45"/>
      <c r="F24" s="45"/>
      <c r="G24" s="45"/>
    </row>
    <row r="25" spans="2:7">
      <c r="B25" s="50"/>
      <c r="C25" s="50"/>
      <c r="D25" s="50"/>
      <c r="E25" s="45"/>
      <c r="F25" s="45"/>
      <c r="G25" s="45"/>
    </row>
    <row r="26" spans="2:7">
      <c r="B26" s="50"/>
      <c r="C26" s="50"/>
      <c r="D26" s="50"/>
      <c r="E26" s="45"/>
      <c r="F26" s="45"/>
      <c r="G26" s="45"/>
    </row>
    <row r="27" spans="2:7">
      <c r="B27" s="50"/>
      <c r="C27" s="50"/>
      <c r="D27" s="50"/>
      <c r="E27" s="45"/>
      <c r="F27" s="45"/>
      <c r="G27" s="45"/>
    </row>
    <row r="28" spans="2:7">
      <c r="B28" s="50"/>
      <c r="C28" s="50"/>
      <c r="D28" s="50"/>
      <c r="E28" s="45"/>
      <c r="F28" s="45"/>
      <c r="G28" s="45"/>
    </row>
    <row r="29" spans="2:7">
      <c r="B29" s="50"/>
      <c r="C29" s="50"/>
      <c r="D29" s="50"/>
      <c r="E29" s="45"/>
      <c r="F29" s="45"/>
      <c r="G29" s="45"/>
    </row>
    <row r="30" spans="2:7">
      <c r="B30" s="50"/>
      <c r="C30" s="50"/>
      <c r="D30" s="50"/>
      <c r="E30" s="45"/>
      <c r="F30" s="45"/>
      <c r="G30" s="45"/>
    </row>
    <row r="31" spans="2:7">
      <c r="B31" s="50"/>
      <c r="C31" s="50"/>
      <c r="D31" s="50"/>
      <c r="E31" s="45"/>
      <c r="F31" s="45"/>
      <c r="G31" s="45"/>
    </row>
    <row r="32" spans="2:7">
      <c r="B32" s="50"/>
      <c r="C32" s="50"/>
      <c r="D32" s="50"/>
      <c r="E32" s="45"/>
      <c r="F32" s="45"/>
      <c r="G32" s="45"/>
    </row>
    <row r="33" spans="2:7">
      <c r="B33" s="50"/>
      <c r="C33" s="50"/>
      <c r="D33" s="50"/>
      <c r="E33" s="45"/>
      <c r="F33" s="45"/>
      <c r="G33" s="45"/>
    </row>
    <row r="34" spans="2:7">
      <c r="B34" s="50"/>
      <c r="C34" s="50"/>
      <c r="D34" s="50"/>
      <c r="E34" s="45"/>
      <c r="F34" s="45"/>
      <c r="G34" s="45"/>
    </row>
    <row r="35" spans="2:7">
      <c r="B35" s="50"/>
      <c r="C35" s="50"/>
      <c r="D35" s="50"/>
      <c r="E35" s="45"/>
      <c r="F35" s="45"/>
      <c r="G35" s="45"/>
    </row>
    <row r="36" spans="2:7">
      <c r="B36" s="50"/>
      <c r="C36" s="50"/>
      <c r="D36" s="50"/>
      <c r="E36" s="45"/>
      <c r="F36" s="45"/>
      <c r="G36" s="45"/>
    </row>
    <row r="37" spans="2:7">
      <c r="B37" s="50"/>
      <c r="C37" s="50"/>
      <c r="D37" s="50"/>
      <c r="E37" s="45"/>
      <c r="F37" s="45"/>
      <c r="G37" s="45"/>
    </row>
    <row r="38" spans="2:7">
      <c r="B38" s="50"/>
      <c r="C38" s="50"/>
      <c r="D38" s="50"/>
      <c r="E38" s="45"/>
      <c r="F38" s="45"/>
      <c r="G38" s="45"/>
    </row>
    <row r="39" spans="2:7">
      <c r="B39" s="50"/>
      <c r="C39" s="50"/>
      <c r="D39" s="50"/>
      <c r="E39" s="45"/>
      <c r="F39" s="45"/>
      <c r="G39" s="45"/>
    </row>
    <row r="40" spans="2:7">
      <c r="B40" s="50"/>
      <c r="C40" s="50"/>
      <c r="D40" s="50"/>
      <c r="E40" s="45"/>
      <c r="F40" s="45"/>
      <c r="G40" s="45"/>
    </row>
    <row r="41" spans="2:7">
      <c r="B41" s="50"/>
      <c r="C41" s="50"/>
      <c r="D41" s="50"/>
      <c r="E41" s="45"/>
      <c r="F41" s="45"/>
      <c r="G41" s="45"/>
    </row>
    <row r="42" spans="2:7">
      <c r="E42" s="45"/>
      <c r="F42" s="45"/>
      <c r="G42" s="45"/>
    </row>
    <row r="43" spans="2:7">
      <c r="E43" s="45"/>
      <c r="F43" s="45"/>
      <c r="G43" s="45"/>
    </row>
    <row r="44" spans="2:7">
      <c r="E44" s="45"/>
      <c r="F44" s="45"/>
      <c r="G44" s="45"/>
    </row>
    <row r="45" spans="2:7">
      <c r="E45" s="45"/>
      <c r="F45" s="45"/>
      <c r="G45" s="45"/>
    </row>
    <row r="46" spans="2:7">
      <c r="E46" s="45"/>
      <c r="F46" s="45"/>
      <c r="G46" s="45"/>
    </row>
    <row r="47" spans="2:7">
      <c r="E47" s="45"/>
      <c r="F47" s="45"/>
      <c r="G47" s="45"/>
    </row>
    <row r="48" spans="2:7">
      <c r="E48" s="45"/>
      <c r="F48" s="45"/>
      <c r="G48" s="45"/>
    </row>
    <row r="49" spans="5:7">
      <c r="E49" s="45"/>
      <c r="F49" s="45"/>
      <c r="G49" s="45"/>
    </row>
    <row r="50" spans="5:7">
      <c r="E50" s="45"/>
      <c r="F50" s="45"/>
      <c r="G50" s="45"/>
    </row>
    <row r="51" spans="5:7">
      <c r="E51" s="45"/>
      <c r="F51" s="45"/>
      <c r="G51" s="45"/>
    </row>
    <row r="52" spans="5:7">
      <c r="E52" s="45"/>
      <c r="F52" s="45"/>
      <c r="G52" s="45"/>
    </row>
  </sheetData>
  <sheetProtection algorithmName="SHA-512" hashValue="MG0mdQaNLElUxNa+4Xzhgar6w5nCnUrQgKN/RahFQA8gYHd4B2XzOO/TJXAT8OBmY6UGGZtT+/jSejLWFMZu0A==" saltValue="in1qqefugsEV1zXOd/Psdw==" spinCount="100000" sheet="1" objects="1" scenarios="1"/>
  <mergeCells count="9">
    <mergeCell ref="B1:D1"/>
    <mergeCell ref="B3:D3"/>
    <mergeCell ref="B5:D5"/>
    <mergeCell ref="B6:D6"/>
    <mergeCell ref="B9:D9"/>
    <mergeCell ref="B2:D2"/>
    <mergeCell ref="B7:D7"/>
    <mergeCell ref="B8:D8"/>
    <mergeCell ref="C4:D4"/>
  </mergeCells>
  <conditionalFormatting sqref="C4">
    <cfRule type="containsBlanks" dxfId="12" priority="1">
      <formula>LEN(TRIM(C4))=0</formula>
    </cfRule>
  </conditionalFormatting>
  <hyperlinks>
    <hyperlink ref="B9" r:id="rId1" display="mailto:TaithEnquiries@cardiff.ac.uk" xr:uid="{7D45890B-B34D-4F1F-B219-240000234583}"/>
  </hyperlinks>
  <pageMargins left="0.7" right="0.7" top="0.75" bottom="0.75" header="0.3" footer="0.3"/>
  <pageSetup paperSize="9" orientation="portrait" horizontalDpi="4294967293" verticalDpi="0"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B6790813-1D49-464E-A067-8356C66A955F}">
          <x14:formula1>
            <xm:f>GeneralLoVs!$A$2:$A$8</xm:f>
          </x14:formula1>
          <xm:sqref>C4:D4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09487-AB69-41E8-9299-F6575A5AB58D}">
  <sheetPr>
    <tabColor rgb="FF92D050"/>
  </sheetPr>
  <dimension ref="A1:EI60"/>
  <sheetViews>
    <sheetView workbookViewId="0">
      <selection activeCell="S2" sqref="S1:S1048576"/>
    </sheetView>
  </sheetViews>
  <sheetFormatPr defaultRowHeight="14.45"/>
  <cols>
    <col min="1" max="1" width="47.7109375" style="11" customWidth="1"/>
    <col min="2" max="2" width="23.28515625" style="11" customWidth="1"/>
    <col min="3" max="3" width="21.28515625" style="11" hidden="1" customWidth="1"/>
    <col min="4" max="4" width="17.7109375" style="11" hidden="1" customWidth="1"/>
    <col min="5" max="5" width="14.7109375" style="11" hidden="1" customWidth="1"/>
    <col min="6" max="11" width="15.5703125" style="11" hidden="1" customWidth="1"/>
    <col min="12" max="12" width="2.28515625" style="44" customWidth="1"/>
    <col min="13" max="13" width="16.5703125" style="11" customWidth="1"/>
    <col min="14" max="14" width="11.7109375" style="11" customWidth="1"/>
    <col min="15" max="15" width="12.7109375" style="11" customWidth="1"/>
    <col min="16" max="16" width="12.7109375" style="11" hidden="1" customWidth="1"/>
    <col min="17" max="17" width="19" style="11" customWidth="1"/>
    <col min="18" max="19" width="13.28515625" style="11" customWidth="1"/>
    <col min="20" max="20" width="12" style="11" customWidth="1"/>
    <col min="21" max="22" width="12" style="11" hidden="1" customWidth="1"/>
    <col min="23" max="23" width="8.7109375" style="44"/>
    <col min="24" max="24" width="12.42578125" style="44" customWidth="1"/>
    <col min="25" max="25" width="15" style="44" customWidth="1"/>
    <col min="26" max="28" width="8.7109375" style="11"/>
  </cols>
  <sheetData>
    <row r="1" spans="1:135" s="2" customFormat="1" ht="17.649999999999999" customHeight="1" thickBot="1">
      <c r="A1" s="640"/>
      <c r="B1" s="641"/>
      <c r="C1" s="70"/>
      <c r="D1" s="70"/>
      <c r="E1" s="70"/>
      <c r="F1" s="71"/>
      <c r="G1" s="303"/>
      <c r="H1" s="303"/>
      <c r="I1" s="303"/>
      <c r="J1" s="303"/>
      <c r="K1" s="303"/>
      <c r="L1" s="61"/>
      <c r="M1" s="642" t="s">
        <v>35</v>
      </c>
      <c r="N1" s="643"/>
      <c r="O1" s="643"/>
      <c r="P1" s="644"/>
      <c r="Q1" s="645" t="s">
        <v>36</v>
      </c>
      <c r="R1" s="646"/>
      <c r="S1" s="646"/>
      <c r="T1" s="646"/>
      <c r="U1" s="646"/>
      <c r="V1" s="647"/>
      <c r="W1" s="44"/>
      <c r="X1" s="44"/>
      <c r="Y1" s="37"/>
      <c r="Z1" s="37"/>
      <c r="AA1" s="37"/>
      <c r="AB1" s="37"/>
      <c r="AC1" s="37"/>
      <c r="AD1" s="37"/>
      <c r="AE1" s="37"/>
      <c r="AF1" s="37"/>
      <c r="AG1" s="37"/>
      <c r="AH1" s="37"/>
      <c r="AI1" s="37"/>
      <c r="AJ1" s="37"/>
      <c r="AK1" s="37"/>
      <c r="AL1" s="37"/>
      <c r="AM1" s="37"/>
      <c r="AN1" s="37"/>
      <c r="AO1" s="37"/>
      <c r="AP1" s="37"/>
      <c r="AQ1" s="37"/>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row>
    <row r="2" spans="1:135" s="1" customFormat="1" ht="89.1" customHeight="1" thickBot="1">
      <c r="A2" s="288" t="s">
        <v>37</v>
      </c>
      <c r="B2" s="287" t="s">
        <v>38</v>
      </c>
      <c r="C2" s="271" t="s">
        <v>39</v>
      </c>
      <c r="D2" s="271" t="s">
        <v>39</v>
      </c>
      <c r="E2" s="238" t="s">
        <v>40</v>
      </c>
      <c r="F2" s="272" t="s">
        <v>41</v>
      </c>
      <c r="G2" s="272" t="s">
        <v>42</v>
      </c>
      <c r="H2" s="272" t="s">
        <v>43</v>
      </c>
      <c r="I2" s="272" t="s">
        <v>44</v>
      </c>
      <c r="J2" s="272" t="s">
        <v>45</v>
      </c>
      <c r="K2" s="272" t="s">
        <v>46</v>
      </c>
      <c r="L2" s="62"/>
      <c r="M2" s="295" t="str">
        <f>'Group mobilities'!A1</f>
        <v>Group mobilities</v>
      </c>
      <c r="N2" s="296" t="str">
        <f>'Individual mobilities'!A1</f>
        <v>Individual mobilities</v>
      </c>
      <c r="O2" s="296" t="str">
        <f>'Virtual exchanges'!A1</f>
        <v>Virtual Group Exchanges</v>
      </c>
      <c r="P2" s="297" t="str">
        <f>'Summer School Work Placements'!A1</f>
        <v>Mobility not applicable to sector</v>
      </c>
      <c r="Q2" s="298" t="str">
        <f>'Teaching placements&amp;job shad'!A1</f>
        <v>Training/facilitation placements and job shadowing</v>
      </c>
      <c r="R2" s="299" t="str">
        <f>'Training courses and Prof Devel'!A1</f>
        <v>Training courses and Continuing Professional Development (CPD)</v>
      </c>
      <c r="S2" s="299" t="str">
        <f>'System development projects'!A1</f>
        <v>System development projects</v>
      </c>
      <c r="T2" s="296" t="str">
        <f>'Preparatory&amp;Pre-departure visit'!A1</f>
        <v>Preparatory visits</v>
      </c>
      <c r="U2" s="299" t="str">
        <f>'Research placements&amp;secondments'!A1</f>
        <v>Mobility not applicable to sector</v>
      </c>
      <c r="V2" s="300" t="str">
        <f>'Exploratory visits'!A1</f>
        <v>Mobility not applicable to sector</v>
      </c>
      <c r="W2" s="37"/>
      <c r="X2" s="37"/>
      <c r="Y2" s="37"/>
      <c r="Z2" s="37"/>
      <c r="AA2" s="37"/>
      <c r="AB2" s="37"/>
      <c r="AC2" s="37"/>
      <c r="AD2" s="37"/>
      <c r="AE2" s="37"/>
      <c r="AF2" s="37"/>
      <c r="AG2" s="37"/>
      <c r="AH2" s="37"/>
      <c r="AI2" s="37"/>
      <c r="AJ2" s="37"/>
      <c r="AK2" s="37"/>
      <c r="AL2" s="37"/>
      <c r="AM2" s="37"/>
      <c r="AN2" s="37"/>
      <c r="AO2" s="37"/>
      <c r="AP2" s="37"/>
      <c r="AQ2" s="37"/>
    </row>
    <row r="3" spans="1:135" s="1" customFormat="1" ht="28.15" customHeight="1" thickBot="1">
      <c r="A3" s="289" t="s">
        <v>47</v>
      </c>
      <c r="B3" s="283">
        <f>SUM(M3+N3+O3+P3)</f>
        <v>0</v>
      </c>
      <c r="C3" s="86"/>
      <c r="D3" s="85"/>
      <c r="E3" s="86"/>
      <c r="F3" s="87"/>
      <c r="G3" s="87"/>
      <c r="H3" s="87"/>
      <c r="I3" s="87"/>
      <c r="J3" s="87"/>
      <c r="K3" s="87"/>
      <c r="L3" s="41"/>
      <c r="M3" s="24">
        <f>'Group mobilities'!A103+'Group mobilities'!D103</f>
        <v>0</v>
      </c>
      <c r="N3" s="25">
        <f>'Individual mobilities'!A103</f>
        <v>0</v>
      </c>
      <c r="O3" s="270">
        <f>'Virtual exchanges'!B30</f>
        <v>0</v>
      </c>
      <c r="P3" s="269">
        <f>'Summer School Work Placements'!A305</f>
        <v>0</v>
      </c>
      <c r="Q3" s="30"/>
      <c r="R3" s="31"/>
      <c r="S3" s="19"/>
      <c r="T3" s="53"/>
      <c r="U3" s="128"/>
      <c r="V3" s="128"/>
      <c r="W3" s="37"/>
      <c r="X3" s="37"/>
      <c r="Y3" s="37"/>
      <c r="Z3" s="37"/>
      <c r="AA3" s="37"/>
      <c r="AB3" s="37"/>
      <c r="AC3" s="37"/>
      <c r="AD3" s="37"/>
      <c r="AE3" s="37"/>
      <c r="AF3" s="37"/>
      <c r="AG3" s="37"/>
      <c r="AH3" s="37"/>
      <c r="AI3" s="37"/>
      <c r="AJ3" s="37"/>
      <c r="AK3" s="37"/>
      <c r="AL3" s="37"/>
      <c r="AM3" s="37"/>
      <c r="AN3" s="37"/>
      <c r="AO3" s="37"/>
      <c r="AP3" s="37"/>
      <c r="AQ3" s="37"/>
    </row>
    <row r="4" spans="1:135" s="1" customFormat="1" ht="15" hidden="1" customHeight="1" thickBot="1">
      <c r="A4" s="289" t="s">
        <v>48</v>
      </c>
      <c r="B4" s="283">
        <f>SUM(M4:N4,P4)</f>
        <v>0</v>
      </c>
      <c r="C4" s="86"/>
      <c r="D4" s="85"/>
      <c r="E4" s="86"/>
      <c r="F4" s="87"/>
      <c r="G4" s="87"/>
      <c r="H4" s="87"/>
      <c r="I4" s="87"/>
      <c r="J4" s="87"/>
      <c r="K4" s="87"/>
      <c r="L4" s="41"/>
      <c r="M4" s="24">
        <f>'Group mobilities'!C103</f>
        <v>0</v>
      </c>
      <c r="N4" s="25">
        <f>'Individual mobilities'!C103</f>
        <v>0</v>
      </c>
      <c r="O4" s="15"/>
      <c r="P4" s="269">
        <f>'Summer School Work Placements'!C305</f>
        <v>0</v>
      </c>
      <c r="Q4" s="30"/>
      <c r="R4" s="31"/>
      <c r="S4" s="19"/>
      <c r="T4" s="53"/>
      <c r="U4" s="128"/>
      <c r="V4" s="128"/>
      <c r="W4" s="37"/>
      <c r="X4" s="37"/>
      <c r="Y4" s="37"/>
      <c r="Z4" s="37"/>
      <c r="AA4" s="37"/>
      <c r="AB4" s="37"/>
      <c r="AC4" s="37"/>
      <c r="AD4" s="37"/>
      <c r="AE4" s="37"/>
      <c r="AF4" s="37"/>
      <c r="AG4" s="37"/>
      <c r="AH4" s="37"/>
      <c r="AI4" s="37"/>
      <c r="AJ4" s="37"/>
      <c r="AK4" s="37"/>
      <c r="AL4" s="37"/>
      <c r="AM4" s="37"/>
      <c r="AN4" s="37"/>
      <c r="AO4" s="37"/>
      <c r="AP4" s="37"/>
      <c r="AQ4" s="37"/>
    </row>
    <row r="5" spans="1:135" s="1" customFormat="1" ht="17.649999999999999" hidden="1" customHeight="1" thickBot="1">
      <c r="A5" s="289" t="s">
        <v>49</v>
      </c>
      <c r="B5" s="315">
        <f>IFERROR(B4/('Group mobilities'!A103+'Individual mobilities'!A103+'Summer School Work Placements'!A305),0)</f>
        <v>0</v>
      </c>
      <c r="C5" s="316"/>
      <c r="D5" s="317"/>
      <c r="E5" s="316"/>
      <c r="F5" s="318"/>
      <c r="G5" s="318"/>
      <c r="H5" s="318"/>
      <c r="I5" s="318"/>
      <c r="J5" s="318"/>
      <c r="K5" s="318"/>
      <c r="L5" s="319"/>
      <c r="M5" s="322">
        <f>IFERROR(M4/'Group mobilities'!A103,0)</f>
        <v>0</v>
      </c>
      <c r="N5" s="323">
        <f>IFERROR(N4/'Individual mobilities'!A103,0)</f>
        <v>0</v>
      </c>
      <c r="O5" s="321"/>
      <c r="P5" s="320">
        <f>IFERROR(P4/'Summer School Work Placements'!A305,0)</f>
        <v>0</v>
      </c>
      <c r="Q5" s="30"/>
      <c r="R5" s="31"/>
      <c r="S5" s="19"/>
      <c r="T5" s="53"/>
      <c r="U5" s="128"/>
      <c r="V5" s="128"/>
      <c r="W5" s="37"/>
      <c r="X5" s="37"/>
      <c r="Y5" s="37"/>
      <c r="Z5" s="37"/>
      <c r="AA5" s="37"/>
      <c r="AB5" s="37"/>
      <c r="AC5" s="37"/>
      <c r="AD5" s="37"/>
      <c r="AE5" s="37"/>
      <c r="AF5" s="37"/>
      <c r="AG5" s="37"/>
      <c r="AH5" s="37"/>
      <c r="AI5" s="37"/>
      <c r="AJ5" s="37"/>
      <c r="AK5" s="37"/>
      <c r="AL5" s="37"/>
      <c r="AM5" s="37"/>
      <c r="AN5" s="37"/>
      <c r="AO5" s="37"/>
      <c r="AP5" s="37"/>
      <c r="AQ5" s="37"/>
    </row>
    <row r="6" spans="1:135" s="1" customFormat="1" ht="27.6" thickBot="1">
      <c r="A6" s="289" t="s">
        <v>50</v>
      </c>
      <c r="B6" s="284">
        <f>SUM(M6:N6,P6)</f>
        <v>0</v>
      </c>
      <c r="C6" s="29"/>
      <c r="D6" s="88"/>
      <c r="E6" s="86"/>
      <c r="F6" s="87"/>
      <c r="G6" s="87"/>
      <c r="H6" s="87"/>
      <c r="I6" s="87"/>
      <c r="J6" s="87"/>
      <c r="K6" s="87"/>
      <c r="L6" s="41"/>
      <c r="M6" s="26">
        <f>SUM('Group mobilities'!AL103)</f>
        <v>0</v>
      </c>
      <c r="N6" s="27">
        <f>SUM('Individual mobilities'!AH103)</f>
        <v>0</v>
      </c>
      <c r="O6" s="15"/>
      <c r="P6" s="268">
        <f>'Summer School Work Placements'!T305</f>
        <v>0</v>
      </c>
      <c r="Q6" s="16"/>
      <c r="R6" s="17"/>
      <c r="S6" s="18"/>
      <c r="T6" s="54"/>
      <c r="U6" s="128"/>
      <c r="V6" s="128"/>
      <c r="W6" s="37"/>
      <c r="X6" s="37"/>
      <c r="Y6" s="37"/>
      <c r="Z6" s="37"/>
      <c r="AA6" s="37"/>
      <c r="AB6" s="37"/>
      <c r="AC6" s="37"/>
      <c r="AD6" s="37"/>
      <c r="AE6" s="37"/>
      <c r="AF6" s="37"/>
      <c r="AG6" s="37"/>
      <c r="AH6" s="37"/>
      <c r="AI6" s="37"/>
      <c r="AJ6" s="37"/>
      <c r="AK6" s="37"/>
      <c r="AL6" s="37"/>
      <c r="AM6" s="37"/>
      <c r="AN6" s="37"/>
      <c r="AO6" s="37"/>
      <c r="AP6" s="37"/>
      <c r="AQ6" s="37"/>
    </row>
    <row r="7" spans="1:135" s="1" customFormat="1" ht="25.5" customHeight="1" thickBot="1">
      <c r="A7" s="289" t="s">
        <v>51</v>
      </c>
      <c r="B7" s="284">
        <f>SUM(M7:N7,P7)</f>
        <v>0</v>
      </c>
      <c r="C7" s="29"/>
      <c r="D7" s="88"/>
      <c r="E7" s="86"/>
      <c r="F7" s="87"/>
      <c r="G7" s="87"/>
      <c r="H7" s="87"/>
      <c r="I7" s="87"/>
      <c r="J7" s="87"/>
      <c r="K7" s="87"/>
      <c r="L7" s="41"/>
      <c r="M7" s="26">
        <f>SUM('Group mobilities'!AP103+'Group mobilities'!AQ103)</f>
        <v>0</v>
      </c>
      <c r="N7" s="133">
        <f>SUM('Individual mobilities'!AL103)</f>
        <v>0</v>
      </c>
      <c r="O7" s="15"/>
      <c r="P7" s="268">
        <f>'Summer School Work Placements'!AD305</f>
        <v>0</v>
      </c>
      <c r="Q7" s="16"/>
      <c r="R7" s="17"/>
      <c r="S7" s="18"/>
      <c r="T7" s="54"/>
      <c r="U7" s="128"/>
      <c r="V7" s="128"/>
      <c r="W7" s="37"/>
      <c r="X7" s="37"/>
      <c r="Y7" s="37"/>
      <c r="Z7" s="37"/>
      <c r="AA7" s="37"/>
      <c r="AB7" s="37"/>
      <c r="AC7" s="37"/>
      <c r="AD7" s="37"/>
      <c r="AE7" s="37"/>
      <c r="AF7" s="37"/>
      <c r="AG7" s="37"/>
      <c r="AH7" s="37"/>
      <c r="AI7" s="37"/>
      <c r="AJ7" s="37"/>
      <c r="AK7" s="37"/>
      <c r="AL7" s="37"/>
      <c r="AM7" s="37"/>
      <c r="AN7" s="37"/>
      <c r="AO7" s="37"/>
      <c r="AP7" s="37"/>
      <c r="AQ7" s="37"/>
    </row>
    <row r="8" spans="1:135" s="1" customFormat="1" ht="16.5" customHeight="1" thickBot="1">
      <c r="A8" s="289" t="s">
        <v>52</v>
      </c>
      <c r="B8" s="283">
        <f>SUM(Q8:V8)</f>
        <v>0</v>
      </c>
      <c r="C8" s="86"/>
      <c r="D8" s="85"/>
      <c r="E8" s="86"/>
      <c r="F8" s="87"/>
      <c r="G8" s="87"/>
      <c r="H8" s="87"/>
      <c r="I8" s="87"/>
      <c r="J8" s="87"/>
      <c r="K8" s="87"/>
      <c r="L8" s="41"/>
      <c r="M8" s="16"/>
      <c r="N8" s="16"/>
      <c r="O8" s="15"/>
      <c r="P8" s="18"/>
      <c r="Q8" s="130">
        <f>'Teaching placements&amp;job shad'!A54</f>
        <v>0</v>
      </c>
      <c r="R8" s="130">
        <f>'Training courses and Prof Devel'!A55</f>
        <v>0</v>
      </c>
      <c r="S8" s="130">
        <f>'System development projects'!A30</f>
        <v>0</v>
      </c>
      <c r="T8" s="130">
        <f>'Preparatory&amp;Pre-departure visit'!A7</f>
        <v>0</v>
      </c>
      <c r="U8" s="130">
        <f>'Research placements&amp;secondments'!A55</f>
        <v>0</v>
      </c>
      <c r="V8" s="130">
        <f>'Exploratory visits'!A105</f>
        <v>0</v>
      </c>
      <c r="W8" s="37"/>
      <c r="X8" s="37"/>
      <c r="Y8" s="37"/>
      <c r="Z8" s="37"/>
      <c r="AA8" s="37"/>
      <c r="AB8" s="37"/>
      <c r="AC8" s="37"/>
      <c r="AD8" s="37"/>
      <c r="AE8" s="37"/>
      <c r="AF8" s="37"/>
      <c r="AG8" s="37"/>
      <c r="AH8" s="37"/>
      <c r="AI8" s="37"/>
      <c r="AJ8" s="37"/>
      <c r="AK8" s="37"/>
      <c r="AL8" s="37"/>
      <c r="AM8" s="37"/>
      <c r="AN8" s="37"/>
      <c r="AO8" s="37"/>
      <c r="AP8" s="37"/>
      <c r="AQ8" s="37"/>
    </row>
    <row r="9" spans="1:135" s="1" customFormat="1" thickBot="1">
      <c r="A9" s="289" t="s">
        <v>53</v>
      </c>
      <c r="B9" s="284">
        <f t="shared" ref="B9:B10" si="0">SUM(Q9:V9)</f>
        <v>0</v>
      </c>
      <c r="C9" s="86"/>
      <c r="D9" s="85"/>
      <c r="E9" s="86"/>
      <c r="F9" s="87"/>
      <c r="G9" s="87"/>
      <c r="H9" s="87"/>
      <c r="I9" s="87"/>
      <c r="J9" s="87"/>
      <c r="K9" s="87"/>
      <c r="L9" s="41"/>
      <c r="M9" s="16"/>
      <c r="N9" s="20"/>
      <c r="O9" s="15"/>
      <c r="P9" s="18"/>
      <c r="Q9" s="26">
        <f>'Teaching placements&amp;job shad'!R54</f>
        <v>0</v>
      </c>
      <c r="R9" s="27">
        <f>'Training courses and Prof Devel'!R55</f>
        <v>0</v>
      </c>
      <c r="S9" s="27">
        <f>'System development projects'!R30</f>
        <v>0</v>
      </c>
      <c r="T9" s="27">
        <f>'Preparatory&amp;Pre-departure visit'!R7</f>
        <v>0</v>
      </c>
      <c r="U9" s="27">
        <f>'Research placements&amp;secondments'!R55</f>
        <v>0</v>
      </c>
      <c r="V9" s="27">
        <f>'Exploratory visits'!R105</f>
        <v>0</v>
      </c>
      <c r="W9" s="37"/>
      <c r="X9" s="37"/>
      <c r="Y9" s="37"/>
      <c r="Z9" s="37"/>
      <c r="AA9" s="37"/>
      <c r="AB9" s="37"/>
      <c r="AC9" s="37"/>
      <c r="AD9" s="37"/>
      <c r="AE9" s="37"/>
      <c r="AF9" s="37"/>
      <c r="AG9" s="37"/>
      <c r="AH9" s="37"/>
      <c r="AI9" s="37"/>
      <c r="AJ9" s="37"/>
      <c r="AK9" s="37"/>
      <c r="AL9" s="37"/>
      <c r="AM9" s="37"/>
      <c r="AN9" s="37"/>
      <c r="AO9" s="37"/>
      <c r="AP9" s="37"/>
      <c r="AQ9" s="37"/>
    </row>
    <row r="10" spans="1:135" s="1" customFormat="1" thickBot="1">
      <c r="A10" s="289" t="s">
        <v>54</v>
      </c>
      <c r="B10" s="284">
        <f t="shared" si="0"/>
        <v>0</v>
      </c>
      <c r="C10" s="86"/>
      <c r="D10" s="85"/>
      <c r="E10" s="86"/>
      <c r="F10" s="87"/>
      <c r="G10" s="87"/>
      <c r="H10" s="87"/>
      <c r="I10" s="87"/>
      <c r="J10" s="87"/>
      <c r="K10" s="87"/>
      <c r="L10" s="41"/>
      <c r="M10" s="16"/>
      <c r="N10" s="20"/>
      <c r="O10" s="15"/>
      <c r="P10" s="18"/>
      <c r="Q10" s="132">
        <f>'Teaching placements&amp;job shad'!U54</f>
        <v>0</v>
      </c>
      <c r="R10" s="27">
        <f>'Training courses and Prof Devel'!U55</f>
        <v>0</v>
      </c>
      <c r="S10" s="27">
        <f>'System development projects'!U30</f>
        <v>0</v>
      </c>
      <c r="T10" s="27">
        <f>'Preparatory&amp;Pre-departure visit'!U7</f>
        <v>0</v>
      </c>
      <c r="U10" s="27">
        <f>'Research placements&amp;secondments'!U55</f>
        <v>0</v>
      </c>
      <c r="V10" s="27">
        <f>'Exploratory visits'!U105</f>
        <v>0</v>
      </c>
      <c r="W10" s="37"/>
      <c r="X10" s="37"/>
      <c r="Y10" s="37"/>
      <c r="Z10" s="37"/>
      <c r="AA10" s="37"/>
      <c r="AB10" s="37"/>
      <c r="AC10" s="37"/>
      <c r="AD10" s="37"/>
      <c r="AE10" s="37"/>
      <c r="AF10" s="37"/>
      <c r="AG10" s="37"/>
      <c r="AH10" s="37"/>
      <c r="AI10" s="37"/>
      <c r="AJ10" s="37"/>
      <c r="AK10" s="37"/>
      <c r="AL10" s="37"/>
      <c r="AM10" s="37"/>
      <c r="AN10" s="37"/>
      <c r="AO10" s="37"/>
      <c r="AP10" s="37"/>
      <c r="AQ10" s="37"/>
    </row>
    <row r="11" spans="1:135" s="1" customFormat="1" thickBot="1">
      <c r="A11" s="290" t="s">
        <v>55</v>
      </c>
      <c r="B11" s="285">
        <f>P11+R11+U11+V11</f>
        <v>0</v>
      </c>
      <c r="C11" s="29"/>
      <c r="D11" s="88"/>
      <c r="E11" s="86"/>
      <c r="F11" s="87"/>
      <c r="G11" s="87"/>
      <c r="H11" s="87"/>
      <c r="I11" s="87"/>
      <c r="J11" s="87"/>
      <c r="K11" s="87"/>
      <c r="L11" s="41"/>
      <c r="M11" s="16"/>
      <c r="N11" s="20"/>
      <c r="O11" s="15"/>
      <c r="P11" s="268">
        <f>'Summer School Work Placements'!AH305</f>
        <v>0</v>
      </c>
      <c r="Q11" s="16"/>
      <c r="R11" s="64">
        <f>'Training courses and Prof Devel'!Y55</f>
        <v>0</v>
      </c>
      <c r="S11" s="18"/>
      <c r="T11" s="53"/>
      <c r="U11" s="27">
        <f>'Research placements&amp;secondments'!Y55</f>
        <v>0</v>
      </c>
      <c r="V11" s="27">
        <f>'Exploratory visits'!Y105</f>
        <v>0</v>
      </c>
      <c r="W11" s="37"/>
      <c r="X11" s="37"/>
      <c r="Y11" s="37"/>
      <c r="Z11" s="37"/>
      <c r="AA11" s="37"/>
      <c r="AB11" s="37"/>
      <c r="AC11" s="37"/>
      <c r="AD11" s="37"/>
      <c r="AE11" s="37"/>
      <c r="AF11" s="37"/>
      <c r="AG11" s="37"/>
      <c r="AH11" s="37"/>
      <c r="AI11" s="37"/>
      <c r="AJ11" s="37"/>
      <c r="AK11" s="37"/>
      <c r="AL11" s="37"/>
      <c r="AM11" s="37"/>
      <c r="AN11" s="37"/>
      <c r="AO11" s="37"/>
      <c r="AP11" s="37"/>
      <c r="AQ11" s="37"/>
    </row>
    <row r="12" spans="1:135" ht="4.5" customHeight="1">
      <c r="A12" s="277"/>
      <c r="B12" s="278"/>
      <c r="C12" s="275"/>
      <c r="D12" s="22"/>
      <c r="E12" s="13"/>
      <c r="F12" s="56"/>
      <c r="G12" s="56"/>
      <c r="H12" s="56"/>
      <c r="I12" s="56"/>
      <c r="J12" s="56"/>
      <c r="K12" s="56"/>
      <c r="M12" s="55"/>
      <c r="N12" s="13"/>
      <c r="O12" s="56"/>
      <c r="P12" s="13"/>
      <c r="Q12" s="55"/>
      <c r="R12" s="13"/>
      <c r="S12" s="13"/>
      <c r="T12" s="56"/>
      <c r="U12" s="13"/>
      <c r="V12" s="13"/>
      <c r="Y12" s="37"/>
      <c r="Z12" s="37"/>
      <c r="AA12" s="37"/>
      <c r="AB12" s="37"/>
      <c r="AC12" s="37"/>
      <c r="AD12" s="37"/>
      <c r="AE12" s="37"/>
      <c r="AF12" s="37"/>
      <c r="AG12" s="37"/>
      <c r="AH12" s="37"/>
      <c r="AI12" s="37"/>
      <c r="AJ12" s="37"/>
      <c r="AK12" s="37"/>
      <c r="AL12" s="37"/>
      <c r="AM12" s="37"/>
      <c r="AN12" s="37"/>
      <c r="AO12" s="37"/>
      <c r="AP12" s="37"/>
      <c r="AQ12" s="37"/>
    </row>
    <row r="13" spans="1:135" s="1" customFormat="1" ht="17.100000000000001" customHeight="1">
      <c r="A13" s="291" t="s">
        <v>56</v>
      </c>
      <c r="B13" s="279">
        <f>SUM(M13:V13)</f>
        <v>0</v>
      </c>
      <c r="C13" s="51">
        <f>O13-D13</f>
        <v>0</v>
      </c>
      <c r="D13" s="52">
        <f>IF(O13&lt;=20,0,O13-20)</f>
        <v>0</v>
      </c>
      <c r="E13" s="51"/>
      <c r="F13" s="35"/>
      <c r="G13" s="35"/>
      <c r="H13" s="35"/>
      <c r="I13" s="35"/>
      <c r="J13" s="35"/>
      <c r="K13" s="35"/>
      <c r="L13" s="62"/>
      <c r="M13" s="113">
        <f>SUM(M3)</f>
        <v>0</v>
      </c>
      <c r="N13" s="114">
        <f>N3</f>
        <v>0</v>
      </c>
      <c r="O13" s="116">
        <f>O3</f>
        <v>0</v>
      </c>
      <c r="P13" s="116">
        <f>P3</f>
        <v>0</v>
      </c>
      <c r="Q13" s="113">
        <f>Q8</f>
        <v>0</v>
      </c>
      <c r="R13" s="115">
        <f>R8</f>
        <v>0</v>
      </c>
      <c r="S13" s="115">
        <f>S8</f>
        <v>0</v>
      </c>
      <c r="T13" s="115">
        <f>T8</f>
        <v>0</v>
      </c>
      <c r="U13" s="115">
        <f t="shared" ref="U13:V13" si="1">U8</f>
        <v>0</v>
      </c>
      <c r="V13" s="131">
        <f t="shared" si="1"/>
        <v>0</v>
      </c>
      <c r="W13" s="37"/>
      <c r="X13" s="37"/>
      <c r="Y13" s="37"/>
      <c r="Z13" s="37"/>
      <c r="AA13" s="37"/>
      <c r="AB13" s="37"/>
      <c r="AC13" s="37"/>
      <c r="AD13" s="37"/>
      <c r="AE13" s="37"/>
      <c r="AF13" s="37"/>
      <c r="AG13" s="37"/>
      <c r="AH13" s="37"/>
      <c r="AI13" s="37"/>
      <c r="AJ13" s="37"/>
      <c r="AK13" s="37"/>
      <c r="AL13" s="37"/>
      <c r="AM13" s="37"/>
      <c r="AN13" s="37"/>
      <c r="AO13" s="37"/>
      <c r="AP13" s="37"/>
      <c r="AQ13" s="37"/>
    </row>
    <row r="14" spans="1:135" s="1" customFormat="1" ht="26.65" customHeight="1" thickBot="1">
      <c r="A14" s="304" t="s">
        <v>57</v>
      </c>
      <c r="B14" s="280">
        <f>B13-D13-T13</f>
        <v>0</v>
      </c>
      <c r="C14" s="51">
        <f>C13</f>
        <v>0</v>
      </c>
      <c r="D14" s="52">
        <f>D13</f>
        <v>0</v>
      </c>
      <c r="E14" s="51">
        <f>IF($B$14&lt;11,$B$14,10)</f>
        <v>0</v>
      </c>
      <c r="F14" s="83">
        <f>IF($B$14&lt;11,0,IF(AND($B$14&gt;10, $B$14&lt;31),$B$14-10,20))</f>
        <v>0</v>
      </c>
      <c r="G14" s="83">
        <f>IF($B$14&lt;31,0,IF(AND($B$14&gt;30, $B$14&lt;61),$B$14-30,30))</f>
        <v>0</v>
      </c>
      <c r="H14" s="83">
        <f>IF($B$14&lt;61,0,IF(AND($B$14&gt;60, $B$14&lt;101),$B$14-60,40))</f>
        <v>0</v>
      </c>
      <c r="I14" s="83">
        <f>IF($B$14&lt;101,0,IF(AND($B$14&gt;100, $B$14&lt;151),$B$14-100,50))</f>
        <v>0</v>
      </c>
      <c r="J14" s="83">
        <f>IF($B$14&lt;151,0,IF(AND($B$14&gt;150, $B$14&lt;201),$B$14-150,50))</f>
        <v>0</v>
      </c>
      <c r="K14" s="83">
        <f>IF($B$14&lt;201,0,$B$14-200)</f>
        <v>0</v>
      </c>
      <c r="L14" s="62"/>
      <c r="M14" s="84"/>
      <c r="N14" s="84"/>
      <c r="O14" s="84"/>
      <c r="P14" s="84"/>
      <c r="Q14" s="84"/>
      <c r="R14" s="84"/>
      <c r="S14" s="84"/>
      <c r="T14" s="84"/>
      <c r="U14" s="129"/>
      <c r="V14" s="129"/>
      <c r="W14" s="37"/>
      <c r="X14" s="37"/>
      <c r="Y14" s="37"/>
      <c r="Z14" s="37"/>
      <c r="AA14" s="37"/>
      <c r="AB14" s="37"/>
      <c r="AC14" s="37"/>
      <c r="AD14" s="37"/>
      <c r="AE14" s="37"/>
      <c r="AF14" s="37"/>
      <c r="AG14" s="37"/>
      <c r="AH14" s="37"/>
      <c r="AI14" s="37"/>
      <c r="AJ14" s="37"/>
      <c r="AK14" s="37"/>
      <c r="AL14" s="37"/>
      <c r="AM14" s="37"/>
      <c r="AN14" s="37"/>
      <c r="AO14" s="37"/>
      <c r="AP14" s="37"/>
      <c r="AQ14" s="37"/>
    </row>
    <row r="15" spans="1:135" s="1" customFormat="1" hidden="1" thickBot="1">
      <c r="A15" s="292" t="s">
        <v>58</v>
      </c>
      <c r="B15" s="284">
        <v>0</v>
      </c>
      <c r="C15" s="28"/>
      <c r="D15" s="23"/>
      <c r="E15" s="23"/>
      <c r="F15" s="23"/>
      <c r="G15" s="23"/>
      <c r="H15" s="23"/>
      <c r="I15" s="23"/>
      <c r="J15" s="23"/>
      <c r="K15" s="23"/>
      <c r="L15" s="41"/>
      <c r="M15" s="16"/>
      <c r="N15" s="16"/>
      <c r="O15" s="15"/>
      <c r="P15" s="18"/>
      <c r="Q15" s="16"/>
      <c r="R15" s="20"/>
      <c r="S15" s="20"/>
      <c r="T15" s="53"/>
      <c r="U15" s="128"/>
      <c r="V15" s="128"/>
      <c r="W15" s="37"/>
      <c r="X15" s="37"/>
      <c r="Y15" s="37"/>
      <c r="Z15" s="37"/>
      <c r="AA15" s="37"/>
      <c r="AB15" s="37"/>
      <c r="AC15" s="37"/>
      <c r="AD15" s="37"/>
      <c r="AE15" s="37"/>
      <c r="AF15" s="37"/>
      <c r="AG15" s="37"/>
      <c r="AH15" s="37"/>
      <c r="AI15" s="37"/>
      <c r="AJ15" s="37"/>
      <c r="AK15" s="37"/>
      <c r="AL15" s="37"/>
      <c r="AM15" s="37"/>
      <c r="AN15" s="37"/>
      <c r="AO15" s="37"/>
      <c r="AP15" s="37"/>
      <c r="AQ15" s="37"/>
    </row>
    <row r="16" spans="1:135" s="1" customFormat="1" ht="27.6" hidden="1" thickBot="1">
      <c r="A16" s="292" t="s">
        <v>59</v>
      </c>
      <c r="B16" s="284">
        <v>0</v>
      </c>
      <c r="C16" s="28"/>
      <c r="D16" s="23"/>
      <c r="E16" s="29"/>
      <c r="L16" s="41"/>
      <c r="M16" s="16"/>
      <c r="N16" s="20"/>
      <c r="O16" s="15"/>
      <c r="P16" s="18"/>
      <c r="Q16" s="16"/>
      <c r="R16" s="20"/>
      <c r="S16" s="20"/>
      <c r="T16" s="54"/>
      <c r="U16" s="128"/>
      <c r="V16" s="128"/>
      <c r="W16" s="37"/>
      <c r="X16" s="37"/>
      <c r="Y16" s="37"/>
      <c r="Z16" s="37"/>
      <c r="AA16" s="37"/>
      <c r="AB16" s="37"/>
      <c r="AC16" s="37"/>
      <c r="AD16" s="37"/>
      <c r="AE16" s="37"/>
      <c r="AF16" s="37"/>
      <c r="AG16" s="37"/>
      <c r="AH16" s="37"/>
      <c r="AI16" s="37"/>
      <c r="AJ16" s="37"/>
      <c r="AK16" s="37"/>
      <c r="AL16" s="37"/>
      <c r="AM16" s="37"/>
      <c r="AN16" s="37"/>
      <c r="AO16" s="37"/>
      <c r="AP16" s="37"/>
      <c r="AQ16" s="37"/>
    </row>
    <row r="17" spans="1:139" s="1" customFormat="1" ht="19.149999999999999" customHeight="1" thickBot="1">
      <c r="A17" s="293" t="s">
        <v>60</v>
      </c>
      <c r="B17" s="284">
        <f>SUM(E17:K17)</f>
        <v>0</v>
      </c>
      <c r="C17" s="28"/>
      <c r="D17" s="23"/>
      <c r="E17" s="28">
        <f>E14*500</f>
        <v>0</v>
      </c>
      <c r="F17" s="82">
        <f>F14*400</f>
        <v>0</v>
      </c>
      <c r="G17" s="82">
        <f>G14*330</f>
        <v>0</v>
      </c>
      <c r="H17" s="82">
        <f>H14*250</f>
        <v>0</v>
      </c>
      <c r="I17" s="82">
        <f>I14*125</f>
        <v>0</v>
      </c>
      <c r="J17" s="82">
        <f>J14*100</f>
        <v>0</v>
      </c>
      <c r="K17" s="82">
        <f>K14*80</f>
        <v>0</v>
      </c>
      <c r="L17" s="41"/>
      <c r="M17" s="16"/>
      <c r="N17" s="16"/>
      <c r="O17" s="15"/>
      <c r="P17" s="18"/>
      <c r="Q17" s="16"/>
      <c r="R17" s="20"/>
      <c r="S17" s="20"/>
      <c r="T17" s="53"/>
      <c r="U17" s="128"/>
      <c r="V17" s="128"/>
      <c r="W17" s="37"/>
      <c r="X17" s="37"/>
      <c r="Y17" s="37"/>
      <c r="Z17" s="37"/>
      <c r="AA17" s="37"/>
      <c r="AB17" s="37"/>
      <c r="AC17" s="37"/>
      <c r="AD17" s="37"/>
      <c r="AE17" s="37"/>
      <c r="AF17" s="37"/>
      <c r="AG17" s="37"/>
      <c r="AH17" s="37"/>
      <c r="AI17" s="37"/>
      <c r="AJ17" s="37"/>
      <c r="AK17" s="37"/>
      <c r="AL17" s="37"/>
      <c r="AM17" s="37"/>
      <c r="AN17" s="37"/>
      <c r="AO17" s="37"/>
      <c r="AP17" s="37"/>
      <c r="AQ17" s="37"/>
    </row>
    <row r="18" spans="1:139" s="14" customFormat="1" ht="8.1" customHeight="1" thickTop="1" thickBot="1">
      <c r="A18" s="277"/>
      <c r="B18" s="281"/>
      <c r="C18" s="58"/>
      <c r="D18" s="58"/>
      <c r="E18" s="58"/>
      <c r="F18" s="59"/>
      <c r="G18" s="13"/>
      <c r="H18" s="13"/>
      <c r="I18" s="13"/>
      <c r="J18" s="13"/>
      <c r="K18" s="13"/>
      <c r="L18" s="44"/>
      <c r="M18" s="57"/>
      <c r="N18" s="58"/>
      <c r="O18" s="59"/>
      <c r="P18" s="58"/>
      <c r="Q18" s="57"/>
      <c r="R18" s="58"/>
      <c r="S18" s="58"/>
      <c r="T18" s="59"/>
      <c r="U18" s="13"/>
      <c r="V18" s="13"/>
      <c r="W18" s="44"/>
      <c r="X18" s="44"/>
      <c r="Y18" s="37"/>
      <c r="Z18" s="37"/>
      <c r="AA18" s="37"/>
      <c r="AB18" s="37"/>
      <c r="AC18" s="37"/>
      <c r="AD18" s="37"/>
      <c r="AE18" s="37"/>
      <c r="AF18" s="37"/>
      <c r="AG18" s="37"/>
      <c r="AH18" s="37"/>
      <c r="AI18" s="37"/>
      <c r="AJ18" s="37"/>
      <c r="AK18" s="37"/>
      <c r="AL18" s="37"/>
      <c r="AM18" s="37"/>
      <c r="AN18" s="37"/>
      <c r="AO18" s="37"/>
      <c r="AP18" s="37"/>
      <c r="AQ18" s="37"/>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row>
    <row r="19" spans="1:139" s="2" customFormat="1" ht="5.0999999999999996" customHeight="1" thickBot="1">
      <c r="A19" s="638"/>
      <c r="B19" s="639"/>
      <c r="C19" s="60"/>
      <c r="D19" s="60"/>
      <c r="E19" s="60"/>
      <c r="F19" s="60"/>
      <c r="G19" s="60"/>
      <c r="H19" s="60"/>
      <c r="I19" s="60"/>
      <c r="J19" s="60"/>
      <c r="K19" s="60"/>
      <c r="L19" s="61"/>
      <c r="M19" s="45"/>
      <c r="N19" s="45"/>
      <c r="O19" s="36"/>
      <c r="P19" s="36"/>
      <c r="Q19" s="36"/>
      <c r="R19" s="36"/>
      <c r="S19" s="36"/>
      <c r="T19" s="36"/>
      <c r="U19" s="36"/>
      <c r="V19" s="36"/>
      <c r="W19" s="44"/>
      <c r="X19" s="44"/>
      <c r="Y19" s="37"/>
      <c r="Z19" s="37"/>
      <c r="AA19" s="37"/>
      <c r="AB19" s="37"/>
      <c r="AC19" s="37"/>
      <c r="AD19" s="37"/>
      <c r="AE19" s="37"/>
      <c r="AF19" s="37"/>
      <c r="AG19" s="37"/>
      <c r="AH19" s="37"/>
      <c r="AI19" s="37"/>
      <c r="AJ19" s="37"/>
      <c r="AK19" s="37"/>
      <c r="AL19" s="37"/>
      <c r="AM19" s="37"/>
      <c r="AN19" s="37"/>
      <c r="AO19" s="37"/>
      <c r="AP19" s="37"/>
      <c r="AQ19" s="37"/>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row>
    <row r="20" spans="1:139" s="1" customFormat="1" ht="15" thickBot="1">
      <c r="A20" s="291" t="s">
        <v>61</v>
      </c>
      <c r="B20" s="283">
        <f>'Inward Mobility'!B13</f>
        <v>0</v>
      </c>
      <c r="C20" s="62"/>
      <c r="D20" s="62"/>
      <c r="E20" s="62"/>
      <c r="F20" s="62"/>
      <c r="G20" s="62"/>
      <c r="H20" s="62"/>
      <c r="I20" s="62"/>
      <c r="J20" s="62"/>
      <c r="K20" s="62"/>
      <c r="L20" s="41"/>
      <c r="M20" s="38"/>
      <c r="N20" s="39"/>
      <c r="O20" s="40"/>
      <c r="P20" s="40"/>
      <c r="Q20" s="39"/>
      <c r="R20" s="39"/>
      <c r="S20" s="39"/>
      <c r="T20" s="41"/>
      <c r="U20" s="41"/>
      <c r="V20" s="41"/>
      <c r="W20" s="37"/>
      <c r="X20" s="37"/>
      <c r="Y20" s="37"/>
      <c r="Z20" s="37"/>
      <c r="AA20" s="37"/>
      <c r="AB20" s="37"/>
      <c r="AC20" s="37"/>
      <c r="AD20" s="37"/>
      <c r="AE20" s="37"/>
      <c r="AF20" s="37"/>
      <c r="AG20" s="37"/>
      <c r="AH20" s="37"/>
      <c r="AI20" s="37"/>
      <c r="AJ20" s="37"/>
      <c r="AK20" s="37"/>
      <c r="AL20" s="37"/>
      <c r="AM20" s="37"/>
      <c r="AN20" s="37"/>
      <c r="AO20" s="37"/>
      <c r="AP20" s="37"/>
      <c r="AQ20" s="37"/>
    </row>
    <row r="21" spans="1:139" s="1" customFormat="1" ht="34.15" customHeight="1" thickBot="1">
      <c r="A21" s="292" t="s">
        <v>62</v>
      </c>
      <c r="B21" s="284">
        <f>'Inward Mobility'!B11</f>
        <v>0</v>
      </c>
      <c r="C21" s="63"/>
      <c r="D21" s="63"/>
      <c r="E21" s="62"/>
      <c r="F21" s="62"/>
      <c r="G21" s="62"/>
      <c r="H21" s="62"/>
      <c r="I21" s="62"/>
      <c r="J21" s="62"/>
      <c r="K21" s="62"/>
      <c r="L21" s="41"/>
      <c r="M21" s="38"/>
      <c r="N21" s="42"/>
      <c r="O21" s="42"/>
      <c r="P21" s="42"/>
      <c r="Q21" s="42"/>
      <c r="R21" s="42"/>
      <c r="S21" s="42"/>
      <c r="T21" s="41"/>
      <c r="U21" s="41"/>
      <c r="V21" s="41"/>
      <c r="W21" s="37"/>
      <c r="X21" s="37"/>
      <c r="Y21" s="37"/>
      <c r="Z21" s="37"/>
      <c r="AA21" s="37"/>
      <c r="AB21" s="37"/>
      <c r="AC21" s="37"/>
      <c r="AD21" s="37"/>
      <c r="AE21" s="37"/>
      <c r="AF21" s="37"/>
      <c r="AG21" s="37"/>
      <c r="AH21" s="37"/>
      <c r="AI21" s="37"/>
      <c r="AJ21" s="37"/>
      <c r="AK21" s="37"/>
      <c r="AL21" s="37"/>
      <c r="AM21" s="37"/>
      <c r="AN21" s="37"/>
      <c r="AO21" s="37"/>
      <c r="AP21" s="37"/>
      <c r="AQ21" s="37"/>
    </row>
    <row r="22" spans="1:139" s="1" customFormat="1" ht="36.6" customHeight="1" thickBot="1">
      <c r="A22" s="294" t="s">
        <v>63</v>
      </c>
      <c r="B22" s="284">
        <f>'Inward Mobility'!B16</f>
        <v>0</v>
      </c>
      <c r="C22" s="62"/>
      <c r="D22" s="62"/>
      <c r="E22" s="62"/>
      <c r="F22" s="62"/>
      <c r="G22" s="62"/>
      <c r="H22" s="62"/>
      <c r="I22" s="62"/>
      <c r="J22" s="62"/>
      <c r="K22" s="62"/>
      <c r="L22" s="41"/>
      <c r="M22" s="38"/>
      <c r="N22" s="637"/>
      <c r="O22" s="637"/>
      <c r="P22" s="123"/>
      <c r="Q22" s="41"/>
      <c r="R22" s="41"/>
      <c r="S22" s="41"/>
      <c r="T22" s="41"/>
      <c r="U22" s="41"/>
      <c r="V22" s="41"/>
      <c r="W22" s="37"/>
      <c r="X22" s="37"/>
      <c r="Y22" s="37"/>
      <c r="Z22" s="37"/>
      <c r="AA22" s="37"/>
      <c r="AB22" s="37"/>
      <c r="AC22" s="37"/>
      <c r="AD22" s="37"/>
      <c r="AE22" s="37"/>
      <c r="AF22" s="37"/>
      <c r="AG22" s="37"/>
      <c r="AH22" s="37"/>
      <c r="AI22" s="37"/>
      <c r="AJ22" s="37"/>
      <c r="AK22" s="37"/>
      <c r="AL22" s="37"/>
      <c r="AM22" s="37"/>
      <c r="AN22" s="37"/>
      <c r="AO22" s="37"/>
      <c r="AP22" s="37"/>
      <c r="AQ22" s="37"/>
    </row>
    <row r="23" spans="1:139" s="1" customFormat="1" ht="13.5" hidden="1" customHeight="1" thickBot="1">
      <c r="A23" s="276" t="s">
        <v>64</v>
      </c>
      <c r="B23" s="33">
        <f>SUM(B6+B7+B9+B10)</f>
        <v>0</v>
      </c>
      <c r="C23" s="62"/>
      <c r="D23" s="62"/>
      <c r="E23" s="62"/>
      <c r="F23" s="62"/>
      <c r="G23" s="62"/>
      <c r="H23" s="62"/>
      <c r="I23" s="62"/>
      <c r="J23" s="62"/>
      <c r="K23" s="62"/>
      <c r="L23" s="41"/>
      <c r="M23" s="38"/>
      <c r="N23" s="43"/>
      <c r="O23" s="43"/>
      <c r="P23" s="43"/>
      <c r="Q23" s="43"/>
      <c r="R23" s="43"/>
      <c r="S23" s="43"/>
      <c r="T23" s="41"/>
      <c r="U23" s="41"/>
      <c r="V23" s="41"/>
      <c r="W23" s="37"/>
      <c r="X23" s="37"/>
      <c r="Y23" s="37"/>
      <c r="Z23" s="37"/>
      <c r="AA23" s="37"/>
      <c r="AB23" s="37"/>
      <c r="AC23" s="37"/>
      <c r="AD23" s="37"/>
      <c r="AE23" s="37"/>
      <c r="AF23" s="37"/>
      <c r="AG23" s="37"/>
      <c r="AH23" s="37"/>
      <c r="AI23" s="37"/>
      <c r="AJ23" s="37"/>
      <c r="AK23" s="37"/>
      <c r="AL23" s="37"/>
      <c r="AM23" s="37"/>
      <c r="AN23" s="37"/>
      <c r="AO23" s="37"/>
      <c r="AP23" s="37"/>
      <c r="AQ23" s="37"/>
    </row>
    <row r="24" spans="1:139" s="14" customFormat="1" ht="5.65" customHeight="1" thickBot="1">
      <c r="A24" s="32"/>
      <c r="B24" s="111"/>
      <c r="C24" s="44"/>
      <c r="D24" s="44"/>
      <c r="E24" s="44"/>
      <c r="F24" s="44"/>
      <c r="G24" s="44"/>
      <c r="H24" s="44"/>
      <c r="I24" s="44"/>
      <c r="J24" s="44"/>
      <c r="K24" s="44"/>
      <c r="L24" s="44"/>
      <c r="M24" s="45"/>
      <c r="N24" s="44"/>
      <c r="O24" s="44"/>
      <c r="P24" s="44"/>
      <c r="Q24" s="44"/>
      <c r="R24" s="44"/>
      <c r="S24" s="44"/>
      <c r="T24" s="44"/>
      <c r="U24" s="44"/>
      <c r="V24" s="44"/>
      <c r="W24" s="44"/>
      <c r="X24" s="44"/>
      <c r="Y24" s="37"/>
      <c r="Z24" s="37"/>
      <c r="AA24" s="37"/>
      <c r="AB24" s="37"/>
      <c r="AC24" s="37"/>
      <c r="AD24" s="37"/>
      <c r="AE24" s="37"/>
      <c r="AF24" s="37"/>
      <c r="AG24" s="37"/>
      <c r="AH24" s="37"/>
      <c r="AI24" s="37"/>
      <c r="AJ24" s="37"/>
      <c r="AK24" s="37"/>
      <c r="AL24" s="37"/>
      <c r="AM24" s="37"/>
      <c r="AN24" s="37"/>
      <c r="AO24" s="37"/>
      <c r="AP24" s="37"/>
      <c r="AQ24" s="37"/>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row>
    <row r="25" spans="1:139" s="1" customFormat="1" ht="29.1" customHeight="1" thickTop="1" thickBot="1">
      <c r="A25" s="301" t="s">
        <v>65</v>
      </c>
      <c r="B25" s="286">
        <f>SUM(B22+B21+B17+B11+B10+B9+B7+B6)</f>
        <v>0</v>
      </c>
      <c r="C25" s="62"/>
      <c r="D25" s="62"/>
      <c r="E25" s="62"/>
      <c r="F25" s="62"/>
      <c r="G25" s="62"/>
      <c r="H25" s="62"/>
      <c r="I25" s="62"/>
      <c r="J25" s="62"/>
      <c r="K25" s="62"/>
      <c r="L25" s="46"/>
      <c r="M25" s="38"/>
      <c r="N25" s="636"/>
      <c r="O25" s="636"/>
      <c r="P25" s="636"/>
      <c r="Q25" s="636"/>
      <c r="R25" s="636"/>
      <c r="S25" s="46"/>
      <c r="T25" s="46"/>
      <c r="U25" s="46"/>
      <c r="V25" s="46"/>
      <c r="W25" s="37"/>
      <c r="X25" s="37"/>
      <c r="Y25" s="37"/>
      <c r="Z25" s="37"/>
      <c r="AA25" s="37"/>
      <c r="AB25" s="37"/>
      <c r="AC25" s="37"/>
      <c r="AD25" s="37"/>
      <c r="AE25" s="37"/>
      <c r="AF25" s="37"/>
      <c r="AG25" s="37"/>
      <c r="AH25" s="37"/>
      <c r="AI25" s="37"/>
      <c r="AJ25" s="37"/>
      <c r="AK25" s="37"/>
      <c r="AL25" s="37"/>
      <c r="AM25" s="37"/>
      <c r="AN25" s="37"/>
      <c r="AO25" s="37"/>
      <c r="AP25" s="37"/>
      <c r="AQ25" s="37"/>
    </row>
    <row r="26" spans="1:139" s="45" customFormat="1">
      <c r="A26" s="44"/>
      <c r="B26" s="44"/>
      <c r="C26" s="44"/>
      <c r="D26" s="44"/>
      <c r="E26" s="44"/>
      <c r="F26" s="44"/>
      <c r="G26" s="44"/>
      <c r="H26" s="44"/>
      <c r="I26" s="44"/>
      <c r="J26" s="44"/>
      <c r="K26" s="44"/>
      <c r="L26" s="44"/>
      <c r="M26" s="44"/>
      <c r="N26" s="44"/>
      <c r="O26" s="44"/>
      <c r="P26" s="44"/>
      <c r="Q26" s="44"/>
      <c r="R26" s="44"/>
      <c r="S26" s="44"/>
      <c r="T26" s="44"/>
      <c r="U26" s="44"/>
      <c r="V26" s="44"/>
      <c r="W26" s="44"/>
      <c r="X26" s="44"/>
      <c r="Y26" s="37"/>
      <c r="Z26" s="37"/>
      <c r="AA26" s="37"/>
      <c r="AB26" s="37"/>
      <c r="AC26" s="37"/>
      <c r="AD26" s="37"/>
      <c r="AE26" s="37"/>
      <c r="AF26" s="37"/>
      <c r="AG26" s="37"/>
      <c r="AH26" s="37"/>
      <c r="AI26" s="37"/>
      <c r="AJ26" s="37"/>
      <c r="AK26" s="37"/>
      <c r="AL26" s="37"/>
      <c r="AM26" s="37"/>
      <c r="AN26" s="37"/>
      <c r="AO26" s="37"/>
      <c r="AP26" s="37"/>
      <c r="AQ26" s="37"/>
    </row>
    <row r="27" spans="1:139" s="45" customFormat="1">
      <c r="A27" s="44"/>
      <c r="B27" s="47"/>
      <c r="C27" s="44"/>
      <c r="D27" s="44"/>
      <c r="E27" s="44"/>
      <c r="F27" s="44"/>
      <c r="G27" s="44"/>
      <c r="H27" s="44"/>
      <c r="I27" s="44"/>
      <c r="J27" s="44"/>
      <c r="K27" s="44"/>
      <c r="L27" s="44"/>
      <c r="M27" s="44"/>
      <c r="N27" s="44"/>
      <c r="O27" s="44"/>
      <c r="P27" s="44"/>
      <c r="Q27" s="44"/>
      <c r="R27" s="44"/>
      <c r="S27" s="44"/>
      <c r="T27" s="44"/>
      <c r="U27" s="44"/>
      <c r="V27" s="44"/>
      <c r="W27" s="44"/>
      <c r="X27" s="44"/>
      <c r="Y27" s="44"/>
      <c r="Z27" s="44"/>
      <c r="AA27" s="44"/>
      <c r="AB27" s="44"/>
    </row>
    <row r="28" spans="1:139" s="45" customFormat="1">
      <c r="A28" s="44"/>
      <c r="B28" s="44"/>
      <c r="C28" s="44"/>
      <c r="D28" s="44"/>
      <c r="E28" s="44"/>
      <c r="F28" s="44"/>
      <c r="G28" s="44"/>
      <c r="H28" s="44"/>
      <c r="I28" s="44"/>
      <c r="J28" s="44"/>
      <c r="K28" s="44"/>
      <c r="L28" s="44"/>
      <c r="M28" s="44"/>
      <c r="N28" s="44"/>
      <c r="O28" s="44"/>
      <c r="P28" s="44"/>
      <c r="Q28" s="44"/>
      <c r="R28" s="44"/>
      <c r="S28" s="44"/>
      <c r="T28" s="44"/>
      <c r="U28" s="44"/>
      <c r="V28" s="44"/>
      <c r="W28" s="44"/>
      <c r="X28" s="44"/>
      <c r="Y28" s="44"/>
      <c r="Z28" s="44"/>
      <c r="AA28" s="44"/>
      <c r="AB28" s="44"/>
    </row>
    <row r="29" spans="1:139" s="45" customFormat="1">
      <c r="A29" s="44"/>
      <c r="B29" s="47"/>
      <c r="C29" s="44"/>
      <c r="D29" s="44"/>
      <c r="E29" s="44"/>
      <c r="F29" s="44"/>
      <c r="G29" s="44"/>
      <c r="H29" s="44"/>
      <c r="I29" s="44"/>
      <c r="J29" s="44"/>
      <c r="K29" s="44"/>
      <c r="L29" s="44"/>
      <c r="M29" s="44"/>
      <c r="N29" s="44"/>
      <c r="O29" s="44"/>
      <c r="P29" s="44"/>
      <c r="Q29" s="44"/>
      <c r="R29" s="44"/>
      <c r="S29" s="44"/>
      <c r="T29" s="44"/>
      <c r="U29" s="44"/>
      <c r="V29" s="44"/>
      <c r="W29" s="44"/>
      <c r="X29" s="44"/>
      <c r="Y29" s="44"/>
      <c r="Z29" s="44"/>
      <c r="AA29" s="44"/>
      <c r="AB29" s="44"/>
    </row>
    <row r="30" spans="1:139" s="45" customFormat="1">
      <c r="A30" s="44"/>
      <c r="B30" s="44"/>
      <c r="C30" s="44"/>
      <c r="D30" s="44"/>
      <c r="E30" s="44"/>
      <c r="F30" s="44"/>
      <c r="G30" s="44"/>
      <c r="H30" s="44"/>
      <c r="I30" s="44"/>
      <c r="J30" s="44"/>
      <c r="K30" s="44"/>
      <c r="L30" s="44"/>
      <c r="M30" s="44"/>
      <c r="N30" s="44"/>
      <c r="O30" s="44"/>
      <c r="P30" s="44"/>
      <c r="Q30" s="44"/>
      <c r="R30" s="44"/>
      <c r="S30" s="44"/>
      <c r="T30" s="44"/>
      <c r="U30" s="44"/>
      <c r="V30" s="44"/>
      <c r="W30" s="44"/>
      <c r="X30" s="44"/>
      <c r="Y30" s="44"/>
      <c r="Z30" s="44"/>
      <c r="AA30" s="44"/>
      <c r="AB30" s="44"/>
    </row>
    <row r="31" spans="1:139" s="45" customFormat="1">
      <c r="A31" s="44"/>
      <c r="B31" s="44"/>
      <c r="C31" s="44"/>
      <c r="D31" s="44"/>
      <c r="E31" s="44"/>
      <c r="F31" s="44"/>
      <c r="G31" s="44"/>
      <c r="H31" s="44"/>
      <c r="I31" s="44"/>
      <c r="J31" s="44"/>
      <c r="K31" s="44"/>
      <c r="L31" s="44"/>
      <c r="M31" s="44"/>
      <c r="N31" s="44"/>
      <c r="O31" s="44"/>
      <c r="P31" s="44"/>
      <c r="Q31" s="44"/>
      <c r="R31" s="44"/>
      <c r="S31" s="44"/>
      <c r="T31" s="44"/>
      <c r="U31" s="44"/>
      <c r="V31" s="44"/>
      <c r="W31" s="44"/>
      <c r="X31" s="44"/>
      <c r="Y31" s="44"/>
      <c r="Z31" s="44"/>
      <c r="AA31" s="44"/>
      <c r="AB31" s="44"/>
    </row>
    <row r="32" spans="1:139" s="45" customFormat="1">
      <c r="A32" s="44"/>
      <c r="B32" s="44"/>
      <c r="C32" s="44"/>
      <c r="D32" s="44"/>
      <c r="E32" s="44"/>
      <c r="F32" s="44"/>
      <c r="G32" s="44"/>
      <c r="H32" s="44"/>
      <c r="I32" s="44"/>
      <c r="J32" s="44"/>
      <c r="K32" s="44"/>
      <c r="L32" s="44"/>
      <c r="M32" s="44"/>
      <c r="N32" s="44"/>
      <c r="O32" s="44"/>
      <c r="P32" s="44"/>
      <c r="Q32" s="44"/>
      <c r="R32" s="44"/>
      <c r="S32" s="44"/>
      <c r="T32" s="44"/>
      <c r="U32" s="44"/>
      <c r="V32" s="44"/>
      <c r="W32" s="44"/>
      <c r="X32" s="44"/>
      <c r="Y32" s="44"/>
      <c r="Z32" s="44"/>
      <c r="AA32" s="44"/>
      <c r="AB32" s="44"/>
    </row>
    <row r="33" spans="1:28" s="45" customFormat="1">
      <c r="A33" s="44"/>
      <c r="B33" s="44"/>
      <c r="C33" s="44"/>
      <c r="D33" s="44"/>
      <c r="E33" s="44"/>
      <c r="F33" s="44"/>
      <c r="G33" s="44"/>
      <c r="H33" s="44"/>
      <c r="I33" s="44"/>
      <c r="J33" s="44"/>
      <c r="K33" s="44"/>
      <c r="L33" s="44"/>
      <c r="M33" s="44"/>
      <c r="N33" s="44"/>
      <c r="O33" s="44"/>
      <c r="P33" s="44"/>
      <c r="Q33" s="44"/>
      <c r="R33" s="44"/>
      <c r="S33" s="44"/>
      <c r="T33" s="44"/>
      <c r="U33" s="44"/>
      <c r="V33" s="44"/>
      <c r="W33" s="44"/>
      <c r="X33" s="44"/>
      <c r="Y33" s="44"/>
      <c r="Z33" s="44"/>
      <c r="AA33" s="44"/>
      <c r="AB33" s="44"/>
    </row>
    <row r="34" spans="1:28" s="45" customFormat="1">
      <c r="A34" s="44"/>
      <c r="B34" s="44"/>
      <c r="C34" s="44"/>
      <c r="D34" s="44"/>
      <c r="E34" s="44"/>
      <c r="F34" s="44"/>
      <c r="G34" s="44"/>
      <c r="H34" s="44"/>
      <c r="I34" s="44"/>
      <c r="J34" s="44"/>
      <c r="K34" s="44"/>
      <c r="L34" s="44"/>
      <c r="M34" s="44"/>
      <c r="N34" s="44"/>
      <c r="O34" s="44"/>
      <c r="P34" s="44"/>
      <c r="Q34" s="44"/>
      <c r="R34" s="44"/>
      <c r="S34" s="44"/>
      <c r="T34" s="44"/>
      <c r="U34" s="44"/>
      <c r="V34" s="44"/>
      <c r="W34" s="44"/>
      <c r="X34" s="44"/>
      <c r="Y34" s="44"/>
      <c r="Z34" s="44"/>
      <c r="AA34" s="44"/>
      <c r="AB34" s="44"/>
    </row>
    <row r="35" spans="1:28" s="45" customFormat="1">
      <c r="A35" s="44"/>
      <c r="B35" s="44"/>
      <c r="C35" s="44"/>
      <c r="D35" s="44"/>
      <c r="E35" s="44"/>
      <c r="F35" s="44"/>
      <c r="G35" s="44"/>
      <c r="H35" s="44"/>
      <c r="I35" s="44"/>
      <c r="J35" s="44"/>
      <c r="K35" s="44"/>
      <c r="L35" s="44"/>
      <c r="M35" s="44"/>
      <c r="N35" s="44"/>
      <c r="O35" s="44"/>
      <c r="P35" s="44"/>
      <c r="Q35" s="44"/>
      <c r="R35" s="44"/>
      <c r="S35" s="44"/>
      <c r="T35" s="44"/>
      <c r="U35" s="44"/>
      <c r="V35" s="44"/>
      <c r="W35" s="44"/>
      <c r="X35" s="44"/>
      <c r="Y35" s="44"/>
      <c r="Z35" s="44"/>
      <c r="AA35" s="44"/>
      <c r="AB35" s="44"/>
    </row>
    <row r="36" spans="1:28" s="45" customFormat="1">
      <c r="A36" s="44"/>
      <c r="B36" s="44"/>
      <c r="C36" s="44"/>
      <c r="D36" s="44"/>
      <c r="E36" s="44"/>
      <c r="F36" s="44"/>
      <c r="G36" s="44"/>
      <c r="H36" s="44"/>
      <c r="I36" s="44"/>
      <c r="J36" s="44"/>
      <c r="K36" s="44"/>
      <c r="L36" s="44"/>
      <c r="M36" s="44"/>
      <c r="N36" s="44"/>
      <c r="O36" s="44"/>
      <c r="P36" s="44"/>
      <c r="Q36" s="44"/>
      <c r="R36" s="44"/>
      <c r="S36" s="44"/>
      <c r="T36" s="44"/>
      <c r="U36" s="44"/>
      <c r="V36" s="44"/>
      <c r="W36" s="44"/>
      <c r="X36" s="44"/>
      <c r="Y36" s="44"/>
      <c r="Z36" s="44"/>
      <c r="AA36" s="44"/>
      <c r="AB36" s="44"/>
    </row>
    <row r="37" spans="1:28" s="45" customFormat="1">
      <c r="A37" s="44"/>
      <c r="B37" s="44"/>
      <c r="C37" s="44"/>
      <c r="D37" s="44"/>
      <c r="E37" s="44"/>
      <c r="F37" s="44"/>
      <c r="G37" s="44"/>
      <c r="H37" s="44"/>
      <c r="I37" s="44"/>
      <c r="J37" s="44"/>
      <c r="K37" s="44"/>
      <c r="L37" s="44"/>
      <c r="M37" s="44"/>
      <c r="N37" s="44"/>
      <c r="O37" s="44"/>
      <c r="P37" s="44"/>
      <c r="Q37" s="44"/>
      <c r="R37" s="44"/>
      <c r="S37" s="44"/>
      <c r="T37" s="44"/>
      <c r="U37" s="44"/>
      <c r="V37" s="44"/>
      <c r="W37" s="44"/>
      <c r="X37" s="44"/>
      <c r="Y37" s="44"/>
      <c r="Z37" s="44"/>
      <c r="AA37" s="44"/>
      <c r="AB37" s="44"/>
    </row>
    <row r="38" spans="1:28" s="45" customFormat="1">
      <c r="A38" s="44"/>
      <c r="B38" s="44"/>
      <c r="C38" s="44"/>
      <c r="D38" s="44"/>
      <c r="E38" s="44"/>
      <c r="F38" s="44"/>
      <c r="G38" s="44"/>
      <c r="H38" s="44"/>
      <c r="I38" s="44"/>
      <c r="J38" s="44"/>
      <c r="K38" s="44"/>
      <c r="L38" s="44"/>
      <c r="M38" s="44"/>
      <c r="N38" s="44"/>
      <c r="O38" s="44"/>
      <c r="P38" s="44"/>
      <c r="Q38" s="44"/>
      <c r="R38" s="44"/>
      <c r="S38" s="44"/>
      <c r="T38" s="44"/>
      <c r="U38" s="44"/>
      <c r="V38" s="44"/>
      <c r="W38" s="44"/>
      <c r="X38" s="44"/>
      <c r="Y38" s="44"/>
      <c r="Z38" s="44"/>
      <c r="AA38" s="44"/>
      <c r="AB38" s="44"/>
    </row>
    <row r="39" spans="1:28" s="45" customFormat="1">
      <c r="A39" s="44"/>
      <c r="B39" s="44"/>
      <c r="C39" s="44"/>
      <c r="D39" s="44"/>
      <c r="E39" s="44"/>
      <c r="F39" s="44"/>
      <c r="G39" s="44"/>
      <c r="H39" s="44"/>
      <c r="I39" s="44"/>
      <c r="J39" s="44"/>
      <c r="K39" s="44"/>
      <c r="L39" s="44"/>
      <c r="M39" s="44"/>
      <c r="N39" s="44"/>
      <c r="O39" s="44"/>
      <c r="P39" s="44"/>
      <c r="Q39" s="44"/>
      <c r="R39" s="44"/>
      <c r="S39" s="44"/>
      <c r="T39" s="44"/>
      <c r="U39" s="44"/>
      <c r="V39" s="44"/>
      <c r="W39" s="44"/>
      <c r="X39" s="44"/>
      <c r="Y39" s="44"/>
      <c r="Z39" s="44"/>
      <c r="AA39" s="44"/>
      <c r="AB39" s="44"/>
    </row>
    <row r="40" spans="1:28" s="45" customFormat="1">
      <c r="A40" s="44"/>
      <c r="B40" s="44"/>
      <c r="C40" s="44"/>
      <c r="D40" s="44"/>
      <c r="E40" s="44"/>
      <c r="F40" s="44"/>
      <c r="G40" s="44"/>
      <c r="H40" s="44"/>
      <c r="I40" s="44"/>
      <c r="J40" s="44"/>
      <c r="K40" s="44"/>
      <c r="L40" s="44"/>
      <c r="M40" s="44"/>
      <c r="N40" s="44"/>
      <c r="O40" s="44"/>
      <c r="P40" s="44"/>
      <c r="Q40" s="44"/>
      <c r="R40" s="44"/>
      <c r="S40" s="44"/>
      <c r="T40" s="44"/>
      <c r="U40" s="44"/>
      <c r="V40" s="44"/>
      <c r="W40" s="44"/>
      <c r="X40" s="44"/>
      <c r="Y40" s="44"/>
      <c r="Z40" s="44"/>
      <c r="AA40" s="44"/>
      <c r="AB40" s="44"/>
    </row>
    <row r="41" spans="1:28" s="45" customFormat="1">
      <c r="A41" s="44"/>
      <c r="B41" s="44"/>
      <c r="C41" s="44"/>
      <c r="D41" s="44"/>
      <c r="E41" s="44"/>
      <c r="F41" s="44"/>
      <c r="G41" s="44"/>
      <c r="H41" s="44"/>
      <c r="I41" s="44"/>
      <c r="J41" s="44"/>
      <c r="K41" s="44"/>
      <c r="L41" s="44"/>
      <c r="M41" s="44"/>
      <c r="N41" s="44"/>
      <c r="O41" s="44"/>
      <c r="P41" s="44"/>
      <c r="Q41" s="44"/>
      <c r="R41" s="44"/>
      <c r="S41" s="44"/>
      <c r="T41" s="44"/>
      <c r="U41" s="44"/>
      <c r="V41" s="44"/>
      <c r="W41" s="44"/>
      <c r="X41" s="44"/>
      <c r="Y41" s="44"/>
      <c r="Z41" s="44"/>
      <c r="AA41" s="44"/>
      <c r="AB41" s="44"/>
    </row>
    <row r="42" spans="1:28" s="45" customFormat="1">
      <c r="A42" s="44"/>
      <c r="B42" s="44"/>
      <c r="C42" s="44"/>
      <c r="D42" s="44"/>
      <c r="E42" s="44"/>
      <c r="F42" s="44"/>
      <c r="G42" s="44"/>
      <c r="H42" s="44"/>
      <c r="I42" s="44"/>
      <c r="J42" s="44"/>
      <c r="K42" s="44"/>
      <c r="L42" s="44"/>
      <c r="M42" s="44"/>
      <c r="N42" s="44"/>
      <c r="O42" s="44"/>
      <c r="P42" s="44"/>
      <c r="Q42" s="44"/>
      <c r="R42" s="44"/>
      <c r="S42" s="44"/>
      <c r="T42" s="44"/>
      <c r="U42" s="44"/>
      <c r="V42" s="44"/>
      <c r="W42" s="44"/>
      <c r="X42" s="44"/>
      <c r="Y42" s="44"/>
      <c r="Z42" s="44"/>
      <c r="AA42" s="44"/>
      <c r="AB42" s="44"/>
    </row>
    <row r="43" spans="1:28" s="45" customFormat="1">
      <c r="A43" s="44"/>
      <c r="B43" s="44"/>
      <c r="C43" s="44"/>
      <c r="D43" s="44"/>
      <c r="E43" s="44"/>
      <c r="F43" s="44"/>
      <c r="G43" s="44"/>
      <c r="H43" s="44"/>
      <c r="I43" s="44"/>
      <c r="J43" s="44"/>
      <c r="K43" s="44"/>
      <c r="L43" s="44"/>
      <c r="M43" s="44"/>
      <c r="N43" s="44"/>
      <c r="O43" s="44"/>
      <c r="P43" s="44"/>
      <c r="Q43" s="44"/>
      <c r="R43" s="44"/>
      <c r="S43" s="44"/>
      <c r="T43" s="44"/>
      <c r="U43" s="44"/>
      <c r="V43" s="44"/>
      <c r="W43" s="44"/>
      <c r="X43" s="44"/>
      <c r="Y43" s="44"/>
      <c r="Z43" s="44"/>
      <c r="AA43" s="44"/>
      <c r="AB43" s="44"/>
    </row>
    <row r="44" spans="1:28" s="45" customFormat="1">
      <c r="A44" s="44"/>
      <c r="B44" s="44"/>
      <c r="C44" s="44"/>
      <c r="D44" s="44"/>
      <c r="E44" s="44"/>
      <c r="F44" s="44"/>
      <c r="G44" s="44"/>
      <c r="H44" s="44"/>
      <c r="I44" s="44"/>
      <c r="J44" s="44"/>
      <c r="K44" s="44"/>
      <c r="L44" s="44"/>
      <c r="M44" s="44"/>
      <c r="N44" s="44"/>
      <c r="O44" s="44"/>
      <c r="P44" s="44"/>
      <c r="Q44" s="44"/>
      <c r="R44" s="44"/>
      <c r="S44" s="44"/>
      <c r="T44" s="44"/>
      <c r="U44" s="44"/>
      <c r="V44" s="44"/>
      <c r="W44" s="44"/>
      <c r="X44" s="44"/>
      <c r="Y44" s="44"/>
      <c r="Z44" s="44"/>
      <c r="AA44" s="44"/>
      <c r="AB44" s="44"/>
    </row>
    <row r="45" spans="1:28" s="45" customFormat="1">
      <c r="A45" s="44"/>
      <c r="B45" s="44"/>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44"/>
    </row>
    <row r="46" spans="1:28" s="45" customFormat="1">
      <c r="A46" s="44"/>
      <c r="B46" s="44"/>
      <c r="C46" s="44"/>
      <c r="D46" s="44"/>
      <c r="E46" s="44"/>
      <c r="F46" s="44"/>
      <c r="G46" s="44"/>
      <c r="H46" s="44"/>
      <c r="I46" s="44"/>
      <c r="J46" s="44"/>
      <c r="K46" s="44"/>
      <c r="L46" s="44"/>
      <c r="M46" s="44"/>
      <c r="N46" s="44"/>
      <c r="O46" s="44"/>
      <c r="P46" s="44"/>
      <c r="Q46" s="44"/>
      <c r="R46" s="44"/>
      <c r="S46" s="44"/>
      <c r="T46" s="44"/>
      <c r="U46" s="44"/>
      <c r="V46" s="44"/>
      <c r="W46" s="44"/>
      <c r="X46" s="44"/>
      <c r="Y46" s="44"/>
      <c r="Z46" s="44"/>
      <c r="AA46" s="44"/>
      <c r="AB46" s="44"/>
    </row>
    <row r="47" spans="1:28" s="45" customFormat="1">
      <c r="A47" s="44"/>
      <c r="B47" s="44"/>
      <c r="C47" s="44"/>
      <c r="D47" s="44"/>
      <c r="E47" s="44"/>
      <c r="F47" s="44"/>
      <c r="G47" s="44"/>
      <c r="H47" s="44"/>
      <c r="I47" s="44"/>
      <c r="J47" s="44"/>
      <c r="K47" s="44"/>
      <c r="L47" s="44"/>
      <c r="M47" s="44"/>
      <c r="N47" s="44"/>
      <c r="O47" s="44"/>
      <c r="P47" s="44"/>
      <c r="Q47" s="44"/>
      <c r="R47" s="44"/>
      <c r="S47" s="44"/>
      <c r="T47" s="44"/>
      <c r="U47" s="44"/>
      <c r="V47" s="44"/>
      <c r="W47" s="44"/>
      <c r="X47" s="44"/>
      <c r="Y47" s="44"/>
      <c r="Z47" s="44"/>
      <c r="AA47" s="44"/>
      <c r="AB47" s="44"/>
    </row>
    <row r="48" spans="1:28" s="45" customFormat="1">
      <c r="A48" s="44"/>
      <c r="B48" s="44"/>
      <c r="C48" s="44"/>
      <c r="D48" s="44"/>
      <c r="E48" s="44"/>
      <c r="F48" s="44"/>
      <c r="G48" s="44"/>
      <c r="H48" s="44"/>
      <c r="I48" s="44"/>
      <c r="J48" s="44"/>
      <c r="K48" s="44"/>
      <c r="L48" s="44"/>
      <c r="M48" s="44"/>
      <c r="N48" s="44"/>
      <c r="O48" s="44"/>
      <c r="P48" s="44"/>
      <c r="Q48" s="44"/>
      <c r="R48" s="44"/>
      <c r="S48" s="44"/>
      <c r="T48" s="44"/>
      <c r="U48" s="44"/>
      <c r="V48" s="44"/>
      <c r="W48" s="44"/>
      <c r="X48" s="44"/>
      <c r="Y48" s="44"/>
      <c r="Z48" s="44"/>
      <c r="AA48" s="44"/>
      <c r="AB48" s="44"/>
    </row>
    <row r="49" spans="1:28" s="45" customFormat="1">
      <c r="A49" s="44"/>
      <c r="B49" s="44"/>
      <c r="C49" s="44"/>
      <c r="D49" s="44"/>
      <c r="E49" s="44"/>
      <c r="F49" s="44"/>
      <c r="G49" s="44"/>
      <c r="H49" s="44"/>
      <c r="I49" s="44"/>
      <c r="J49" s="44"/>
      <c r="K49" s="44"/>
      <c r="L49" s="44"/>
      <c r="M49" s="44"/>
      <c r="N49" s="44"/>
      <c r="O49" s="44"/>
      <c r="P49" s="44"/>
      <c r="Q49" s="44"/>
      <c r="R49" s="44"/>
      <c r="S49" s="44"/>
      <c r="T49" s="44"/>
      <c r="U49" s="44"/>
      <c r="V49" s="44"/>
      <c r="W49" s="44"/>
      <c r="X49" s="44"/>
      <c r="Y49" s="44"/>
      <c r="Z49" s="44"/>
      <c r="AA49" s="44"/>
      <c r="AB49" s="44"/>
    </row>
    <row r="50" spans="1:28" s="45" customFormat="1">
      <c r="A50" s="44"/>
      <c r="B50" s="44"/>
      <c r="C50" s="44"/>
      <c r="D50" s="44"/>
      <c r="E50" s="44"/>
      <c r="F50" s="44"/>
      <c r="G50" s="44"/>
      <c r="H50" s="44"/>
      <c r="I50" s="44"/>
      <c r="J50" s="44"/>
      <c r="K50" s="44"/>
      <c r="L50" s="44"/>
      <c r="M50" s="44"/>
      <c r="N50" s="44"/>
      <c r="O50" s="44"/>
      <c r="P50" s="44"/>
      <c r="Q50" s="44"/>
      <c r="R50" s="44"/>
      <c r="S50" s="44"/>
      <c r="T50" s="44"/>
      <c r="U50" s="44"/>
      <c r="V50" s="44"/>
      <c r="W50" s="44"/>
      <c r="X50" s="44"/>
      <c r="Y50" s="44"/>
      <c r="Z50" s="44"/>
      <c r="AA50" s="44"/>
      <c r="AB50" s="44"/>
    </row>
    <row r="51" spans="1:28" s="45" customFormat="1">
      <c r="A51" s="44"/>
      <c r="B51" s="44"/>
      <c r="C51" s="44"/>
      <c r="D51" s="44"/>
      <c r="E51" s="44"/>
      <c r="F51" s="44"/>
      <c r="G51" s="44"/>
      <c r="H51" s="44"/>
      <c r="I51" s="44"/>
      <c r="J51" s="44"/>
      <c r="K51" s="44"/>
      <c r="L51" s="44"/>
      <c r="M51" s="44"/>
      <c r="N51" s="44"/>
      <c r="O51" s="44"/>
      <c r="P51" s="44"/>
      <c r="Q51" s="44"/>
      <c r="R51" s="44"/>
      <c r="S51" s="44"/>
      <c r="T51" s="44"/>
      <c r="U51" s="44"/>
      <c r="V51" s="44"/>
      <c r="W51" s="44"/>
      <c r="X51" s="44"/>
      <c r="Y51" s="44"/>
      <c r="Z51" s="44"/>
      <c r="AA51" s="44"/>
      <c r="AB51" s="44"/>
    </row>
    <row r="52" spans="1:28" s="45" customFormat="1">
      <c r="A52" s="44"/>
      <c r="B52" s="44"/>
      <c r="C52" s="44"/>
      <c r="D52" s="44"/>
      <c r="E52" s="44"/>
      <c r="F52" s="44"/>
      <c r="G52" s="44"/>
      <c r="H52" s="44"/>
      <c r="I52" s="44"/>
      <c r="J52" s="44"/>
      <c r="K52" s="44"/>
      <c r="L52" s="44"/>
      <c r="M52" s="44"/>
      <c r="N52" s="44"/>
      <c r="O52" s="44"/>
      <c r="P52" s="44"/>
      <c r="Q52" s="44"/>
      <c r="R52" s="44"/>
      <c r="S52" s="44"/>
      <c r="T52" s="44"/>
      <c r="U52" s="44"/>
      <c r="V52" s="44"/>
      <c r="W52" s="44"/>
      <c r="X52" s="44"/>
      <c r="Y52" s="44"/>
      <c r="Z52" s="44"/>
      <c r="AA52" s="44"/>
      <c r="AB52" s="44"/>
    </row>
    <row r="53" spans="1:28" s="45" customFormat="1">
      <c r="A53" s="44"/>
      <c r="B53" s="44"/>
      <c r="C53" s="44"/>
      <c r="D53" s="44"/>
      <c r="E53" s="44"/>
      <c r="F53" s="44"/>
      <c r="G53" s="44"/>
      <c r="H53" s="44"/>
      <c r="I53" s="44"/>
      <c r="J53" s="44"/>
      <c r="K53" s="44"/>
      <c r="L53" s="44"/>
      <c r="M53" s="44"/>
      <c r="N53" s="44"/>
      <c r="O53" s="44"/>
      <c r="P53" s="44"/>
      <c r="Q53" s="44"/>
      <c r="R53" s="44"/>
      <c r="S53" s="44"/>
      <c r="T53" s="44"/>
      <c r="U53" s="44"/>
      <c r="V53" s="44"/>
      <c r="W53" s="44"/>
      <c r="X53" s="44"/>
      <c r="Y53" s="44"/>
      <c r="Z53" s="44"/>
      <c r="AA53" s="44"/>
      <c r="AB53" s="44"/>
    </row>
    <row r="54" spans="1:28" s="45" customFormat="1">
      <c r="A54" s="44"/>
      <c r="B54" s="44"/>
      <c r="C54" s="44"/>
      <c r="D54" s="44"/>
      <c r="E54" s="44"/>
      <c r="F54" s="44"/>
      <c r="G54" s="44"/>
      <c r="H54" s="44"/>
      <c r="I54" s="44"/>
      <c r="J54" s="44"/>
      <c r="K54" s="44"/>
      <c r="L54" s="44"/>
      <c r="M54" s="44"/>
      <c r="N54" s="44"/>
      <c r="O54" s="44"/>
      <c r="P54" s="44"/>
      <c r="Q54" s="44"/>
      <c r="R54" s="44"/>
      <c r="S54" s="44"/>
      <c r="T54" s="44"/>
      <c r="U54" s="44"/>
      <c r="V54" s="44"/>
      <c r="W54" s="44"/>
      <c r="X54" s="44"/>
      <c r="Y54" s="44"/>
      <c r="Z54" s="44"/>
      <c r="AA54" s="44"/>
      <c r="AB54" s="44"/>
    </row>
    <row r="55" spans="1:28" s="45" customFormat="1">
      <c r="A55" s="44"/>
      <c r="B55" s="44"/>
      <c r="C55" s="44"/>
      <c r="D55" s="44"/>
      <c r="E55" s="44"/>
      <c r="F55" s="44"/>
      <c r="G55" s="44"/>
      <c r="H55" s="44"/>
      <c r="I55" s="44"/>
      <c r="J55" s="44"/>
      <c r="K55" s="44"/>
      <c r="L55" s="44"/>
      <c r="M55" s="44"/>
      <c r="N55" s="44"/>
      <c r="O55" s="44"/>
      <c r="P55" s="44"/>
      <c r="Q55" s="44"/>
      <c r="R55" s="44"/>
      <c r="S55" s="44"/>
      <c r="T55" s="44"/>
      <c r="U55" s="44"/>
      <c r="V55" s="44"/>
      <c r="W55" s="44"/>
      <c r="X55" s="44"/>
      <c r="Y55" s="44"/>
      <c r="Z55" s="44"/>
      <c r="AA55" s="44"/>
      <c r="AB55" s="44"/>
    </row>
    <row r="56" spans="1:28" s="45" customFormat="1">
      <c r="A56" s="44"/>
      <c r="B56" s="44"/>
      <c r="C56" s="44"/>
      <c r="D56" s="44"/>
      <c r="E56" s="44"/>
      <c r="F56" s="44"/>
      <c r="G56" s="44"/>
      <c r="H56" s="44"/>
      <c r="I56" s="44"/>
      <c r="J56" s="44"/>
      <c r="K56" s="44"/>
      <c r="L56" s="44"/>
      <c r="M56" s="44"/>
      <c r="N56" s="44"/>
      <c r="O56" s="44"/>
      <c r="P56" s="44"/>
      <c r="Q56" s="44"/>
      <c r="R56" s="44"/>
      <c r="S56" s="44"/>
      <c r="T56" s="44"/>
      <c r="U56" s="44"/>
      <c r="V56" s="44"/>
      <c r="W56" s="44"/>
      <c r="X56" s="44"/>
      <c r="Y56" s="44"/>
      <c r="Z56" s="44"/>
      <c r="AA56" s="44"/>
      <c r="AB56" s="44"/>
    </row>
    <row r="57" spans="1:28" s="45" customFormat="1">
      <c r="A57" s="44"/>
      <c r="B57" s="44"/>
      <c r="C57" s="44"/>
      <c r="D57" s="44"/>
      <c r="E57" s="44"/>
      <c r="F57" s="44"/>
      <c r="G57" s="44"/>
      <c r="H57" s="44"/>
      <c r="I57" s="44"/>
      <c r="J57" s="44"/>
      <c r="K57" s="44"/>
      <c r="L57" s="44"/>
      <c r="M57" s="44"/>
      <c r="N57" s="44"/>
      <c r="O57" s="44"/>
      <c r="P57" s="44"/>
      <c r="Q57" s="44"/>
      <c r="R57" s="44"/>
      <c r="S57" s="44"/>
      <c r="T57" s="44"/>
      <c r="U57" s="44"/>
      <c r="V57" s="44"/>
      <c r="W57" s="44"/>
      <c r="X57" s="44"/>
      <c r="Y57" s="44"/>
      <c r="Z57" s="44"/>
      <c r="AA57" s="44"/>
      <c r="AB57" s="44"/>
    </row>
    <row r="58" spans="1:28" s="45" customFormat="1">
      <c r="A58" s="44"/>
      <c r="B58" s="44"/>
      <c r="C58" s="44"/>
      <c r="D58" s="44"/>
      <c r="E58" s="44"/>
      <c r="F58" s="44"/>
      <c r="G58" s="44"/>
      <c r="H58" s="44"/>
      <c r="I58" s="44"/>
      <c r="J58" s="44"/>
      <c r="K58" s="44"/>
      <c r="L58" s="44"/>
      <c r="M58" s="44"/>
      <c r="N58" s="44"/>
      <c r="O58" s="44"/>
      <c r="P58" s="44"/>
      <c r="Q58" s="44"/>
      <c r="R58" s="44"/>
      <c r="S58" s="44"/>
      <c r="T58" s="44"/>
      <c r="U58" s="44"/>
      <c r="V58" s="44"/>
      <c r="W58" s="44"/>
      <c r="X58" s="44"/>
      <c r="Y58" s="44"/>
      <c r="Z58" s="44"/>
      <c r="AA58" s="44"/>
      <c r="AB58" s="44"/>
    </row>
    <row r="59" spans="1:28" s="45" customFormat="1">
      <c r="A59" s="44"/>
      <c r="B59" s="44"/>
      <c r="C59" s="44"/>
      <c r="D59" s="44"/>
      <c r="E59" s="44"/>
      <c r="F59" s="44"/>
      <c r="G59" s="44"/>
      <c r="H59" s="44"/>
      <c r="I59" s="44"/>
      <c r="J59" s="44"/>
      <c r="K59" s="44"/>
      <c r="L59" s="44"/>
      <c r="M59" s="44"/>
      <c r="N59" s="44"/>
      <c r="O59" s="44"/>
      <c r="P59" s="44"/>
      <c r="Q59" s="44"/>
      <c r="R59" s="44"/>
      <c r="S59" s="44"/>
      <c r="T59" s="44"/>
      <c r="U59" s="44"/>
      <c r="V59" s="44"/>
      <c r="W59" s="44"/>
      <c r="X59" s="44"/>
      <c r="Y59" s="44"/>
      <c r="Z59" s="44"/>
      <c r="AA59" s="44"/>
      <c r="AB59" s="44"/>
    </row>
    <row r="60" spans="1:28" s="45" customFormat="1">
      <c r="A60" s="44"/>
      <c r="B60" s="44"/>
      <c r="C60" s="44"/>
      <c r="D60" s="44"/>
      <c r="E60" s="44"/>
      <c r="F60" s="44"/>
      <c r="G60" s="44"/>
      <c r="H60" s="44"/>
      <c r="I60" s="44"/>
      <c r="J60" s="44"/>
      <c r="K60" s="44"/>
      <c r="L60" s="44"/>
      <c r="M60" s="44"/>
      <c r="N60" s="44"/>
      <c r="O60" s="44"/>
      <c r="P60" s="44"/>
      <c r="Q60" s="44"/>
      <c r="R60" s="44"/>
      <c r="S60" s="44"/>
      <c r="T60" s="44"/>
      <c r="U60" s="44"/>
      <c r="V60" s="44"/>
      <c r="W60" s="44"/>
      <c r="X60" s="44"/>
      <c r="Y60" s="44"/>
      <c r="Z60" s="44"/>
      <c r="AA60" s="44"/>
      <c r="AB60" s="44"/>
    </row>
  </sheetData>
  <sheetProtection algorithmName="SHA-512" hashValue="OsryW8eaGDg9ZPjd0+v9+8rhIhb7vsNQ0MRB9/P0BxdCEeYFs6yvpdvwS7XqCOA2yHyiuxW0Zfv7Ydjr80VYHg==" saltValue="YQXztZ4Z2SW7EmD86IwUIg==" spinCount="100000" sheet="1" objects="1" scenarios="1"/>
  <mergeCells count="6">
    <mergeCell ref="N25:R25"/>
    <mergeCell ref="N22:O22"/>
    <mergeCell ref="A19:B19"/>
    <mergeCell ref="A1:B1"/>
    <mergeCell ref="M1:P1"/>
    <mergeCell ref="Q1:V1"/>
  </mergeCells>
  <dataValidations count="1">
    <dataValidation type="whole" allowBlank="1" showInputMessage="1" showErrorMessage="1" sqref="N21:S21" xr:uid="{EA057871-346C-470D-B6E7-AAA621B85DC8}">
      <formula1>1</formula1>
      <formula2>30</formula2>
    </dataValidation>
  </dataValidations>
  <pageMargins left="0.7" right="0.7" top="0.75" bottom="0.75" header="0.3" footer="0.3"/>
  <pageSetup paperSize="9" orientation="portrait" horizontalDpi="4294967293" r:id="rId1"/>
  <ignoredErrors>
    <ignoredError sqref="H14 B5" formula="1"/>
  </ignoredErrors>
  <drawing r:id="rId2"/>
  <extLst>
    <ext xmlns:x14="http://schemas.microsoft.com/office/spreadsheetml/2009/9/main" uri="{78C0D931-6437-407d-A8EE-F0AAD7539E65}">
      <x14:conditionalFormattings>
        <x14:conditionalFormatting xmlns:xm="http://schemas.microsoft.com/office/excel/2006/main">
          <x14:cfRule type="expression" priority="2" id="{47F86319-8381-459E-8693-80CF586527C6}">
            <xm:f>OR(AND(Information!$C$4="School",B25&gt;(1760000*0.4)), AND(Information!$C$4="Youth", B25&gt;(960000*0.4)), AND(Information!$C$4="HE", B25&gt;(2500000*0.4)), AND(Information!$C$4="FE - VET", B25&gt;(1200000*0.4)), AND(Information!$C$4="AE", B25&gt;(320000*0.4)), AND(Information!$C$4="RE", B25&gt;(500000*0.4)))</xm:f>
            <x14:dxf>
              <fill>
                <patternFill>
                  <bgColor rgb="FFFF0000"/>
                </patternFill>
              </fill>
            </x14:dxf>
          </x14:cfRule>
          <xm:sqref>B25</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34439F-FEA9-4869-BECB-ADB1520F857D}">
  <sheetPr>
    <tabColor theme="0" tint="-0.14999847407452621"/>
  </sheetPr>
  <dimension ref="A1:A7"/>
  <sheetViews>
    <sheetView workbookViewId="0">
      <selection activeCell="A6" sqref="A6"/>
    </sheetView>
  </sheetViews>
  <sheetFormatPr defaultRowHeight="14.45"/>
  <sheetData>
    <row r="1" spans="1:1">
      <c r="A1" s="124" t="s">
        <v>66</v>
      </c>
    </row>
    <row r="2" spans="1:1">
      <c r="A2" s="68" t="s">
        <v>67</v>
      </c>
    </row>
    <row r="3" spans="1:1">
      <c r="A3" s="68" t="s">
        <v>68</v>
      </c>
    </row>
    <row r="4" spans="1:1">
      <c r="A4" s="68" t="s">
        <v>69</v>
      </c>
    </row>
    <row r="5" spans="1:1">
      <c r="A5" s="68" t="s">
        <v>29</v>
      </c>
    </row>
    <row r="6" spans="1:1">
      <c r="A6" t="s">
        <v>16</v>
      </c>
    </row>
    <row r="7" spans="1:1">
      <c r="A7" t="s">
        <v>70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14999847407452621"/>
  </sheetPr>
  <dimension ref="A1:DF1610"/>
  <sheetViews>
    <sheetView showGridLines="0" topLeftCell="AJ1" workbookViewId="0">
      <selection activeCell="J4" sqref="J4:J11"/>
    </sheetView>
  </sheetViews>
  <sheetFormatPr defaultColWidth="8.7109375" defaultRowHeight="24.75" customHeight="1"/>
  <cols>
    <col min="1" max="1" width="17" style="413" customWidth="1"/>
    <col min="2" max="2" width="27" style="413" hidden="1" customWidth="1"/>
    <col min="3" max="3" width="18.42578125" style="413" hidden="1" customWidth="1"/>
    <col min="4" max="4" width="20.42578125" style="413" bestFit="1" customWidth="1"/>
    <col min="5" max="5" width="15.7109375" style="415" customWidth="1"/>
    <col min="6" max="6" width="20.42578125" style="413" customWidth="1"/>
    <col min="7" max="7" width="12.7109375" style="416" hidden="1" customWidth="1"/>
    <col min="8" max="8" width="7" style="372" hidden="1" customWidth="1"/>
    <col min="9" max="9" width="15.7109375" style="417" hidden="1" customWidth="1"/>
    <col min="10" max="10" width="31.28515625" style="393" customWidth="1"/>
    <col min="11" max="11" width="13.42578125" style="418" customWidth="1"/>
    <col min="12" max="12" width="8.28515625" style="325" hidden="1" customWidth="1"/>
    <col min="13" max="13" width="12.7109375" style="325" customWidth="1"/>
    <col min="14" max="14" width="9" style="325" hidden="1" customWidth="1"/>
    <col min="15" max="15" width="12.28515625" style="325" customWidth="1"/>
    <col min="16" max="16" width="7.7109375" style="325" hidden="1" customWidth="1"/>
    <col min="17" max="17" width="11.28515625" style="325" customWidth="1"/>
    <col min="18" max="19" width="9.28515625" style="414" hidden="1" customWidth="1"/>
    <col min="20" max="20" width="10.7109375" style="414" hidden="1" customWidth="1"/>
    <col min="21" max="22" width="9" style="414" hidden="1" customWidth="1"/>
    <col min="23" max="24" width="10.42578125" style="414" hidden="1" customWidth="1"/>
    <col min="25" max="25" width="10.28515625" style="414" hidden="1" customWidth="1"/>
    <col min="26" max="27" width="9.5703125" style="414" hidden="1" customWidth="1"/>
    <col min="28" max="28" width="8.5703125" style="414" hidden="1" customWidth="1"/>
    <col min="29" max="29" width="10.7109375" style="414" hidden="1" customWidth="1"/>
    <col min="30" max="30" width="12.85546875" style="414" customWidth="1"/>
    <col min="31" max="32" width="13.5703125" style="417" hidden="1" customWidth="1"/>
    <col min="33" max="33" width="13" style="417" hidden="1" customWidth="1"/>
    <col min="34" max="34" width="18.7109375" style="417" hidden="1" customWidth="1"/>
    <col min="35" max="35" width="18.5703125" style="417" hidden="1" customWidth="1"/>
    <col min="36" max="36" width="17.28515625" style="417" customWidth="1"/>
    <col min="37" max="37" width="14.42578125" style="417" customWidth="1"/>
    <col min="38" max="38" width="24.7109375" style="417" customWidth="1"/>
    <col min="39" max="39" width="17.42578125" style="372" bestFit="1" customWidth="1"/>
    <col min="40" max="40" width="14.7109375" style="372" customWidth="1"/>
    <col min="41" max="41" width="17.7109375" style="372" hidden="1" customWidth="1"/>
    <col min="42" max="42" width="15.7109375" style="372" bestFit="1" customWidth="1"/>
    <col min="43" max="43" width="16.5703125" style="372" customWidth="1"/>
    <col min="44" max="44" width="23.28515625" style="325" customWidth="1"/>
    <col min="45" max="45" width="90.7109375" style="325" customWidth="1"/>
    <col min="46" max="16384" width="8.7109375" style="325"/>
  </cols>
  <sheetData>
    <row r="1" spans="1:45" ht="16.149999999999999" thickBot="1">
      <c r="A1" s="324" t="str">
        <f>IF(Information!$C$4="School","Group mobilities", IF(Information!$C$4="Youth","Group mobilities",IF(Information!$C$4="HE","Group mobilities",IF(Information!$C$4="FE - VET","Group mobilities",IF(Information!$C$4="AE","Group mobilities", IF(Information!$C$4="RE","Mobility not applicable for sector"))))))</f>
        <v>Group mobilities</v>
      </c>
      <c r="B1" s="324"/>
      <c r="C1" s="324"/>
      <c r="D1" s="325"/>
      <c r="E1" s="325"/>
      <c r="F1" s="325"/>
      <c r="G1" s="326"/>
      <c r="H1" s="325"/>
      <c r="I1" s="327"/>
      <c r="J1" s="328"/>
      <c r="K1" s="328"/>
      <c r="R1" s="329"/>
      <c r="S1" s="329"/>
      <c r="T1" s="329"/>
      <c r="U1" s="329"/>
      <c r="V1" s="329"/>
      <c r="W1" s="329"/>
      <c r="X1" s="329"/>
      <c r="Y1" s="329"/>
      <c r="Z1" s="329"/>
      <c r="AA1" s="329"/>
      <c r="AB1" s="329"/>
      <c r="AC1" s="329"/>
      <c r="AD1" s="329"/>
      <c r="AE1" s="327"/>
      <c r="AF1" s="327"/>
      <c r="AG1" s="327"/>
      <c r="AH1" s="327"/>
      <c r="AI1" s="327"/>
      <c r="AJ1" s="327"/>
      <c r="AK1" s="327"/>
      <c r="AL1" s="327"/>
      <c r="AM1" s="325"/>
      <c r="AN1" s="325"/>
      <c r="AO1" s="325"/>
      <c r="AP1" s="325"/>
      <c r="AQ1" s="325"/>
    </row>
    <row r="2" spans="1:45" ht="78.599999999999994" customHeight="1" thickBot="1">
      <c r="A2" s="650" t="s">
        <v>71</v>
      </c>
      <c r="B2" s="658"/>
      <c r="C2" s="658"/>
      <c r="D2" s="651"/>
      <c r="E2" s="659"/>
      <c r="F2" s="653" t="s">
        <v>72</v>
      </c>
      <c r="G2" s="654"/>
      <c r="H2" s="654"/>
      <c r="I2" s="655"/>
      <c r="J2" s="656" t="s">
        <v>73</v>
      </c>
      <c r="K2" s="657"/>
      <c r="L2" s="333"/>
      <c r="M2" s="660" t="s">
        <v>74</v>
      </c>
      <c r="N2" s="661"/>
      <c r="O2" s="661"/>
      <c r="P2" s="661"/>
      <c r="Q2" s="661"/>
      <c r="R2" s="661"/>
      <c r="S2" s="661"/>
      <c r="T2" s="661"/>
      <c r="U2" s="661"/>
      <c r="V2" s="661"/>
      <c r="W2" s="661"/>
      <c r="X2" s="661"/>
      <c r="Y2" s="661"/>
      <c r="Z2" s="661"/>
      <c r="AA2" s="661"/>
      <c r="AB2" s="661"/>
      <c r="AC2" s="661"/>
      <c r="AD2" s="661"/>
      <c r="AE2" s="661"/>
      <c r="AF2" s="661"/>
      <c r="AG2" s="661"/>
      <c r="AH2" s="661"/>
      <c r="AI2" s="661"/>
      <c r="AJ2" s="661"/>
      <c r="AK2" s="661"/>
      <c r="AL2" s="662"/>
      <c r="AM2" s="650" t="s">
        <v>75</v>
      </c>
      <c r="AN2" s="651"/>
      <c r="AO2" s="651"/>
      <c r="AP2" s="651"/>
      <c r="AQ2" s="651"/>
      <c r="AR2" s="652"/>
      <c r="AS2" s="648" t="s">
        <v>76</v>
      </c>
    </row>
    <row r="3" spans="1:45" ht="148.5" customHeight="1" thickBot="1">
      <c r="A3" s="334" t="s">
        <v>77</v>
      </c>
      <c r="B3" s="335" t="s">
        <v>78</v>
      </c>
      <c r="C3" s="335" t="s">
        <v>79</v>
      </c>
      <c r="D3" s="336" t="s">
        <v>80</v>
      </c>
      <c r="E3" s="337" t="s">
        <v>81</v>
      </c>
      <c r="F3" s="338" t="str">
        <f>IF(Information!$C$4="School","NUMBER OF DAYS 
(min 3 days - max 1 month (28 days))
(UK based introductory mobilities, min 3 days - max 5 days))", IF(Information!$C$4="Youth","NUMBER OF DAYS 
(min 3 days - max 1 month (28 days))
(UK based introductory mobilities, min 3 days - max 5 days))",IF(Information!$C$4="HE","NUMBER OF DAYS 
(min 2 weeks (14 days) - max 1 month (28 days))",IF(Information!$C$4="FE - VET","NUMBER OF DAYS 
(min 3 days - max 1 month (28 days))
(UK based introductory mobilities, min 3 days - max 5 days))",IF(Information!$C$4="AE","NUMBER OF DAYS 
(min 3 days - max 1 month (28 days))", IF(Information!$C$4="RE","Mobility not applicable for sector"))))))</f>
        <v>NUMBER OF DAYS 
(min 3 days - max 1 month (28 days))
(UK based introductory mobilities, min 3 days - max 5 days))</v>
      </c>
      <c r="G3" s="339" t="s">
        <v>82</v>
      </c>
      <c r="H3" s="340" t="s">
        <v>83</v>
      </c>
      <c r="I3" s="341" t="s">
        <v>84</v>
      </c>
      <c r="J3" s="335" t="s">
        <v>85</v>
      </c>
      <c r="K3" s="342" t="s">
        <v>86</v>
      </c>
      <c r="L3" s="332" t="s">
        <v>87</v>
      </c>
      <c r="M3" s="338" t="s">
        <v>88</v>
      </c>
      <c r="N3" s="343" t="s">
        <v>89</v>
      </c>
      <c r="O3" s="340" t="s">
        <v>90</v>
      </c>
      <c r="P3" s="344" t="s">
        <v>91</v>
      </c>
      <c r="Q3" s="344" t="s">
        <v>92</v>
      </c>
      <c r="R3" s="345" t="s">
        <v>93</v>
      </c>
      <c r="S3" s="346" t="s">
        <v>94</v>
      </c>
      <c r="T3" s="346" t="s">
        <v>95</v>
      </c>
      <c r="U3" s="347" t="s">
        <v>96</v>
      </c>
      <c r="V3" s="348" t="s">
        <v>97</v>
      </c>
      <c r="W3" s="349" t="s">
        <v>98</v>
      </c>
      <c r="X3" s="349" t="s">
        <v>99</v>
      </c>
      <c r="Y3" s="350" t="s">
        <v>100</v>
      </c>
      <c r="Z3" s="351" t="s">
        <v>101</v>
      </c>
      <c r="AA3" s="352" t="s">
        <v>102</v>
      </c>
      <c r="AB3" s="352" t="s">
        <v>103</v>
      </c>
      <c r="AC3" s="353" t="s">
        <v>104</v>
      </c>
      <c r="AD3" s="354" t="s">
        <v>105</v>
      </c>
      <c r="AE3" s="355" t="s">
        <v>106</v>
      </c>
      <c r="AF3" s="356" t="s">
        <v>107</v>
      </c>
      <c r="AG3" s="357" t="s">
        <v>108</v>
      </c>
      <c r="AH3" s="358" t="s">
        <v>109</v>
      </c>
      <c r="AI3" s="359" t="s">
        <v>110</v>
      </c>
      <c r="AJ3" s="360" t="s">
        <v>111</v>
      </c>
      <c r="AK3" s="360" t="s">
        <v>112</v>
      </c>
      <c r="AL3" s="360" t="s">
        <v>113</v>
      </c>
      <c r="AM3" s="338" t="s">
        <v>114</v>
      </c>
      <c r="AN3" s="340" t="s">
        <v>115</v>
      </c>
      <c r="AO3" s="340" t="s">
        <v>116</v>
      </c>
      <c r="AP3" s="340" t="s">
        <v>117</v>
      </c>
      <c r="AQ3" s="340" t="s">
        <v>118</v>
      </c>
      <c r="AR3" s="342" t="s">
        <v>119</v>
      </c>
      <c r="AS3" s="649"/>
    </row>
    <row r="4" spans="1:45" ht="24.75" customHeight="1">
      <c r="A4" s="361"/>
      <c r="B4" s="362"/>
      <c r="C4" s="363">
        <f>_xlfn.FLOOR.MATH(B4*A4/100)</f>
        <v>0</v>
      </c>
      <c r="D4" s="364"/>
      <c r="E4" s="365">
        <f>A4+D4</f>
        <v>0</v>
      </c>
      <c r="F4" s="366"/>
      <c r="G4" s="367">
        <f>FLOOR(F4/7,1)</f>
        <v>0</v>
      </c>
      <c r="H4" s="368">
        <f>FLOOR(F4/28,1)</f>
        <v>0</v>
      </c>
      <c r="I4" s="369">
        <f>F4/28</f>
        <v>0</v>
      </c>
      <c r="J4" s="370"/>
      <c r="K4" s="371" t="str">
        <f>IFERROR(VLOOKUP(J4,countrygrouping!A:B,2,0)," ")</f>
        <v xml:space="preserve"> </v>
      </c>
      <c r="L4" s="372" t="str">
        <f>K4</f>
        <v xml:space="preserve"> </v>
      </c>
      <c r="M4" s="373">
        <f>IF(F4&gt;0,F4-N4,0)</f>
        <v>0</v>
      </c>
      <c r="N4" s="372">
        <f>IF(F4&lt;14,0,(F4-14))</f>
        <v>0</v>
      </c>
      <c r="O4" s="372">
        <f>IF(F4&gt;56,56-M4,N4)</f>
        <v>0</v>
      </c>
      <c r="P4" s="372">
        <f>M4+O4</f>
        <v>0</v>
      </c>
      <c r="Q4" s="372">
        <f>IFERROR(F4-O4-M4,0)</f>
        <v>0</v>
      </c>
      <c r="R4" s="374">
        <f>IFERROR(VLOOKUP(L4,rates!$A:$M,2,0)*M4,0)</f>
        <v>0</v>
      </c>
      <c r="S4" s="375">
        <f>IFERROR(VLOOKUP(L4,rates!$A:$M,3,0)*O4,0)</f>
        <v>0</v>
      </c>
      <c r="T4" s="375">
        <f>IFERROR(VLOOKUP(L4,rates!$A:$M,4,0)*Q4,0)</f>
        <v>0</v>
      </c>
      <c r="U4" s="376">
        <f>IFERROR(SUM(R4:T4),0)</f>
        <v>0</v>
      </c>
      <c r="V4" s="377">
        <f>IFERROR(VLOOKUP(L4,rates!$A:$M,5,0)*M4,0)</f>
        <v>0</v>
      </c>
      <c r="W4" s="377">
        <f>IFERROR(VLOOKUP(L4,rates!$A:$M,6,0)*O4,0)</f>
        <v>0</v>
      </c>
      <c r="X4" s="377">
        <f>IFERROR(VLOOKUP(L4,rates!$A:$M,7,0)*Q4,0)</f>
        <v>0</v>
      </c>
      <c r="Y4" s="377">
        <f>IFERROR(SUM(V4:X4),0)</f>
        <v>0</v>
      </c>
      <c r="Z4" s="377">
        <f>IFERROR(VLOOKUP(L4,rates!$A:$M,8,0)*M4,0)</f>
        <v>0</v>
      </c>
      <c r="AA4" s="377">
        <f>IFERROR(VLOOKUP(L4,rates!$A:$M,9,0)*O4,0)</f>
        <v>0</v>
      </c>
      <c r="AB4" s="377">
        <f>IFERROR(VLOOKUP(L4,rates!$A:$M,10,0)*Q4,0)</f>
        <v>0</v>
      </c>
      <c r="AC4" s="377">
        <f>IFERROR(SUM(Z4:AB4),0)</f>
        <v>0</v>
      </c>
      <c r="AD4" s="377">
        <f>IF(Information!$C$4="School",U4,IF(Information!$C$4="HE",AC4,IF(Information!$C$4="FE - VET",Y4,IF(Information!$C$4="AE",Y4,IF(Information!$C$4="Youth",U4, IF(Information!$C$4="RE", 0))))))</f>
        <v>0</v>
      </c>
      <c r="AE4" s="377">
        <f>IFERROR(VLOOKUP(L4,rates!$A:$M,11,0)*M4,0)</f>
        <v>0</v>
      </c>
      <c r="AF4" s="377">
        <f>IFERROR(VLOOKUP(L4,rates!$A:$M,12,0)*O4,0)</f>
        <v>0</v>
      </c>
      <c r="AG4" s="377">
        <f>IFERROR(VLOOKUP(L4,rates!$A:$M,13,0)*Q4,0)</f>
        <v>0</v>
      </c>
      <c r="AH4" s="378">
        <f>IFERROR(IF(Information!$C$4="HE",SUM(AE4:AG4),0),0)</f>
        <v>0</v>
      </c>
      <c r="AI4" s="379">
        <f>IFERROR(AH4*C4,0)</f>
        <v>0</v>
      </c>
      <c r="AJ4" s="380">
        <f>IFERROR((AD4*A4)+AI4,0)</f>
        <v>0</v>
      </c>
      <c r="AK4" s="380">
        <f>IFERROR(AD4*D4,0)</f>
        <v>0</v>
      </c>
      <c r="AL4" s="380">
        <f>SUM(AJ4:AK4)</f>
        <v>0</v>
      </c>
      <c r="AM4" s="363" t="str">
        <f>IFERROR(VLOOKUP(J4,countrygrouping!A:C,3,0)," ")</f>
        <v xml:space="preserve"> </v>
      </c>
      <c r="AN4" s="381">
        <f>IFERROR(IF(OR(Information!$C$4="School", Information!$C$4="Youth", Information!$C$4="AE", Information!$C$4="FE - VET"), VLOOKUP(AM4,distancebands!A:C,2,0),VLOOKUP(AM4,distancebands!A:C,3,0)),0)</f>
        <v>0</v>
      </c>
      <c r="AO4" s="381">
        <f>IFERROR(IF(Information!$C$4="HE",VLOOKUP(AM4,distancebands!$A:$L,6,0),0),0)</f>
        <v>0</v>
      </c>
      <c r="AP4" s="381">
        <f>IFERROR((A4*AN4)+(C4*AO4),0)</f>
        <v>0</v>
      </c>
      <c r="AQ4" s="381">
        <f t="shared" ref="AQ4:AQ35" si="0">IFERROR(D4*AN4,0)</f>
        <v>0</v>
      </c>
      <c r="AR4" s="382">
        <f t="shared" ref="AR4:AR35" si="1">AP4+AQ4</f>
        <v>0</v>
      </c>
      <c r="AS4" s="383"/>
    </row>
    <row r="5" spans="1:45" ht="24.75" customHeight="1">
      <c r="A5" s="384"/>
      <c r="B5" s="362"/>
      <c r="C5" s="363">
        <f t="shared" ref="C5:C68" si="2">_xlfn.FLOOR.MATH(B5*A5/100)</f>
        <v>0</v>
      </c>
      <c r="D5" s="385"/>
      <c r="E5" s="386">
        <f t="shared" ref="E5:E68" si="3">A5+D5</f>
        <v>0</v>
      </c>
      <c r="F5" s="366"/>
      <c r="G5" s="387">
        <f t="shared" ref="G5:G41" si="4">FLOOR(F5/7,1)</f>
        <v>0</v>
      </c>
      <c r="H5" s="388">
        <f t="shared" ref="H5:H41" si="5">FLOOR(F5/28,1)</f>
        <v>0</v>
      </c>
      <c r="I5" s="389">
        <f t="shared" ref="I5:I41" si="6">F5/28</f>
        <v>0</v>
      </c>
      <c r="J5" s="370"/>
      <c r="K5" s="371" t="str">
        <f>IFERROR(VLOOKUP(J5,countrygrouping!A:B,2,0)," ")</f>
        <v xml:space="preserve"> </v>
      </c>
      <c r="L5" s="372" t="str">
        <f t="shared" ref="L5:L68" si="7">K5</f>
        <v xml:space="preserve"> </v>
      </c>
      <c r="M5" s="373">
        <f t="shared" ref="M5:M68" si="8">IF(F5&gt;0,F5-N5,0)</f>
        <v>0</v>
      </c>
      <c r="N5" s="372">
        <f t="shared" ref="N5:N68" si="9">IF(F5&lt;14,0,(F5-14))</f>
        <v>0</v>
      </c>
      <c r="O5" s="372">
        <f t="shared" ref="O5:O68" si="10">IF(F5&gt;56,56-M5,N5)</f>
        <v>0</v>
      </c>
      <c r="P5" s="372">
        <f t="shared" ref="P5:P68" si="11">M5+O5</f>
        <v>0</v>
      </c>
      <c r="Q5" s="372">
        <f t="shared" ref="Q5:Q68" si="12">IFERROR(F5-O5-M5,0)</f>
        <v>0</v>
      </c>
      <c r="R5" s="374">
        <f>IFERROR(VLOOKUP(L5,rates!$A:$M,2,0)*M5,0)</f>
        <v>0</v>
      </c>
      <c r="S5" s="375">
        <f>IFERROR(VLOOKUP(L5,rates!$A:$M,3,0)*O5,0)</f>
        <v>0</v>
      </c>
      <c r="T5" s="375">
        <f>IFERROR(VLOOKUP(L5,rates!$A:$M,4,0)*Q5,0)</f>
        <v>0</v>
      </c>
      <c r="U5" s="376">
        <f t="shared" ref="U5:U68" si="13">IFERROR(SUM(R5:T5),0)</f>
        <v>0</v>
      </c>
      <c r="V5" s="377">
        <f>IFERROR(VLOOKUP(L5,rates!$A:$M,5,0)*M5,0)</f>
        <v>0</v>
      </c>
      <c r="W5" s="377">
        <f>IFERROR(VLOOKUP(L5,rates!$A:$M,6,0)*O5,0)</f>
        <v>0</v>
      </c>
      <c r="X5" s="377">
        <f>IFERROR(VLOOKUP(L5,rates!$A:$M,7,0)*Q5,0)</f>
        <v>0</v>
      </c>
      <c r="Y5" s="377">
        <f t="shared" ref="Y5:Y68" si="14">IFERROR(SUM(V5:X5),0)</f>
        <v>0</v>
      </c>
      <c r="Z5" s="377">
        <f>IFERROR(VLOOKUP(L5,rates!$A:$M,8,0)*M5,0)</f>
        <v>0</v>
      </c>
      <c r="AA5" s="377">
        <f>IFERROR(VLOOKUP(L5,rates!$A:$M,9,0)*O5,0)</f>
        <v>0</v>
      </c>
      <c r="AB5" s="377">
        <f>IFERROR(VLOOKUP(L5,rates!$A:$M,10,0)*Q5,0)</f>
        <v>0</v>
      </c>
      <c r="AC5" s="377">
        <f t="shared" ref="AC5:AC68" si="15">IFERROR(SUM(Z5:AB5),0)</f>
        <v>0</v>
      </c>
      <c r="AD5" s="377">
        <f>IF(Information!$C$4="School",U5,IF(Information!$C$4="HE",AC5,IF(Information!$C$4="FE - VET",Y5,IF(Information!$C$4="AE",Y5,IF(Information!$C$4="Youth",U5, IF(Information!$C$4="RE", 0))))))</f>
        <v>0</v>
      </c>
      <c r="AE5" s="377">
        <f>IFERROR(VLOOKUP(L5,rates!$A:$M,11,0)*M5,0)</f>
        <v>0</v>
      </c>
      <c r="AF5" s="377">
        <f>IFERROR(VLOOKUP(L5,rates!$A:$M,12,0)*O5,0)</f>
        <v>0</v>
      </c>
      <c r="AG5" s="377">
        <f>IFERROR(VLOOKUP(L5,rates!$A:$M,13,0)*Q5,0)</f>
        <v>0</v>
      </c>
      <c r="AH5" s="378">
        <f>IFERROR(IF(Information!$C$4="HE",SUM(AE5:AG5),0),0)</f>
        <v>0</v>
      </c>
      <c r="AI5" s="379">
        <f t="shared" ref="AI5:AI68" si="16">IFERROR(AH5*C5,0)</f>
        <v>0</v>
      </c>
      <c r="AJ5" s="380">
        <f t="shared" ref="AJ5:AJ68" si="17">IFERROR(AD5*A5,0)</f>
        <v>0</v>
      </c>
      <c r="AK5" s="380">
        <f t="shared" ref="AK5:AK68" si="18">IFERROR(AD5*D5,0)</f>
        <v>0</v>
      </c>
      <c r="AL5" s="380">
        <f t="shared" ref="AL5:AL36" si="19">IFERROR(AD5*E5,0)</f>
        <v>0</v>
      </c>
      <c r="AM5" s="390" t="str">
        <f>IFERROR(VLOOKUP(J5,countrygrouping!A:C,3,0)," ")</f>
        <v xml:space="preserve"> </v>
      </c>
      <c r="AN5" s="381">
        <f>IFERROR(IF(OR(Information!$C$4="School", Information!$C$4="Youth", Information!$C$4="AE", Information!$C$4="FE - VET"), VLOOKUP(AM5,distancebands!A:C,2,0),VLOOKUP(AM5,distancebands!A:C,3,0)),0)</f>
        <v>0</v>
      </c>
      <c r="AO5" s="381">
        <f>IFERROR(IF(Information!$C$4="HE",VLOOKUP(AM5,distancebands!$A:$L,6,0),0),0)</f>
        <v>0</v>
      </c>
      <c r="AP5" s="391">
        <f t="shared" ref="AP5:AP36" si="20">IFERROR(A5*AN5,0)</f>
        <v>0</v>
      </c>
      <c r="AQ5" s="391">
        <f t="shared" si="0"/>
        <v>0</v>
      </c>
      <c r="AR5" s="382">
        <f t="shared" si="1"/>
        <v>0</v>
      </c>
      <c r="AS5" s="383"/>
    </row>
    <row r="6" spans="1:45" ht="24.75" customHeight="1">
      <c r="A6" s="384"/>
      <c r="B6" s="362"/>
      <c r="C6" s="363">
        <f t="shared" si="2"/>
        <v>0</v>
      </c>
      <c r="D6" s="385"/>
      <c r="E6" s="386">
        <f t="shared" si="3"/>
        <v>0</v>
      </c>
      <c r="F6" s="366"/>
      <c r="G6" s="387">
        <f t="shared" si="4"/>
        <v>0</v>
      </c>
      <c r="H6" s="388">
        <f t="shared" si="5"/>
        <v>0</v>
      </c>
      <c r="I6" s="389">
        <f t="shared" si="6"/>
        <v>0</v>
      </c>
      <c r="J6" s="370"/>
      <c r="K6" s="371" t="str">
        <f>IFERROR(VLOOKUP(J6,countrygrouping!A:B,2,0)," ")</f>
        <v xml:space="preserve"> </v>
      </c>
      <c r="L6" s="372" t="str">
        <f t="shared" si="7"/>
        <v xml:space="preserve"> </v>
      </c>
      <c r="M6" s="373">
        <f t="shared" si="8"/>
        <v>0</v>
      </c>
      <c r="N6" s="372">
        <f t="shared" si="9"/>
        <v>0</v>
      </c>
      <c r="O6" s="372">
        <f t="shared" si="10"/>
        <v>0</v>
      </c>
      <c r="P6" s="372">
        <f t="shared" si="11"/>
        <v>0</v>
      </c>
      <c r="Q6" s="372">
        <f t="shared" si="12"/>
        <v>0</v>
      </c>
      <c r="R6" s="374">
        <f>IFERROR(VLOOKUP(L6,rates!$A:$M,2,0)*M6,0)</f>
        <v>0</v>
      </c>
      <c r="S6" s="375">
        <f>IFERROR(VLOOKUP(L6,rates!$A:$M,3,0)*O6,0)</f>
        <v>0</v>
      </c>
      <c r="T6" s="375">
        <f>IFERROR(VLOOKUP(L6,rates!$A:$M,4,0)*Q6,0)</f>
        <v>0</v>
      </c>
      <c r="U6" s="376">
        <f t="shared" si="13"/>
        <v>0</v>
      </c>
      <c r="V6" s="377">
        <f>IFERROR(VLOOKUP(L6,rates!$A:$M,5,0)*M6,0)</f>
        <v>0</v>
      </c>
      <c r="W6" s="377">
        <f>IFERROR(VLOOKUP(L6,rates!$A:$M,6,0)*O6,0)</f>
        <v>0</v>
      </c>
      <c r="X6" s="377">
        <f>IFERROR(VLOOKUP(L6,rates!$A:$M,7,0)*Q6,0)</f>
        <v>0</v>
      </c>
      <c r="Y6" s="377">
        <f t="shared" si="14"/>
        <v>0</v>
      </c>
      <c r="Z6" s="377">
        <f>IFERROR(VLOOKUP(L6,rates!$A:$M,8,0)*M6,0)</f>
        <v>0</v>
      </c>
      <c r="AA6" s="377">
        <f>IFERROR(VLOOKUP(L6,rates!$A:$M,9,0)*O6,0)</f>
        <v>0</v>
      </c>
      <c r="AB6" s="377">
        <f>IFERROR(VLOOKUP(L6,rates!$A:$M,10,0)*Q6,0)</f>
        <v>0</v>
      </c>
      <c r="AC6" s="377">
        <f t="shared" si="15"/>
        <v>0</v>
      </c>
      <c r="AD6" s="377">
        <f>IF(Information!$C$4="School",U6,IF(Information!$C$4="HE",AC6,IF(Information!$C$4="FE - VET",Y6,IF(Information!$C$4="AE",Y6,IF(Information!$C$4="Youth",U6, IF(Information!$C$4="RE", 0))))))</f>
        <v>0</v>
      </c>
      <c r="AE6" s="377">
        <f>IFERROR(VLOOKUP(L6,rates!$A:$M,11,0)*M6,0)</f>
        <v>0</v>
      </c>
      <c r="AF6" s="377">
        <f>IFERROR(VLOOKUP(L6,rates!$A:$M,12,0)*O6,0)</f>
        <v>0</v>
      </c>
      <c r="AG6" s="377">
        <f>IFERROR(VLOOKUP(L6,rates!$A:$M,13,0)*Q6,0)</f>
        <v>0</v>
      </c>
      <c r="AH6" s="378">
        <f>IFERROR(IF(Information!$C$4="HE",SUM(AE6:AG6),0),0)</f>
        <v>0</v>
      </c>
      <c r="AI6" s="379">
        <f t="shared" si="16"/>
        <v>0</v>
      </c>
      <c r="AJ6" s="380">
        <f t="shared" si="17"/>
        <v>0</v>
      </c>
      <c r="AK6" s="380">
        <f t="shared" si="18"/>
        <v>0</v>
      </c>
      <c r="AL6" s="380">
        <f t="shared" si="19"/>
        <v>0</v>
      </c>
      <c r="AM6" s="390" t="str">
        <f>IFERROR(VLOOKUP(J6,countrygrouping!A:C,3,0)," ")</f>
        <v xml:space="preserve"> </v>
      </c>
      <c r="AN6" s="381">
        <f>IFERROR(IF(OR(Information!$C$4="School", Information!$C$4="Youth", Information!$C$4="AE", Information!$C$4="FE - VET"), VLOOKUP(AM6,distancebands!A:C,2,0),VLOOKUP(AM6,distancebands!A:C,3,0)),0)</f>
        <v>0</v>
      </c>
      <c r="AO6" s="381">
        <f>IFERROR(IF(Information!$C$4="HE",VLOOKUP(AM6,distancebands!$A:$L,6,0),0),0)</f>
        <v>0</v>
      </c>
      <c r="AP6" s="391">
        <f t="shared" si="20"/>
        <v>0</v>
      </c>
      <c r="AQ6" s="391">
        <f t="shared" si="0"/>
        <v>0</v>
      </c>
      <c r="AR6" s="382">
        <f t="shared" si="1"/>
        <v>0</v>
      </c>
      <c r="AS6" s="383"/>
    </row>
    <row r="7" spans="1:45" ht="24.75" customHeight="1">
      <c r="A7" s="384"/>
      <c r="B7" s="362"/>
      <c r="C7" s="363">
        <f t="shared" si="2"/>
        <v>0</v>
      </c>
      <c r="D7" s="385"/>
      <c r="E7" s="386">
        <f t="shared" si="3"/>
        <v>0</v>
      </c>
      <c r="F7" s="366"/>
      <c r="G7" s="387">
        <f t="shared" si="4"/>
        <v>0</v>
      </c>
      <c r="H7" s="388">
        <f t="shared" si="5"/>
        <v>0</v>
      </c>
      <c r="I7" s="389">
        <f t="shared" si="6"/>
        <v>0</v>
      </c>
      <c r="J7" s="370"/>
      <c r="K7" s="371" t="str">
        <f>IFERROR(VLOOKUP(J7,countrygrouping!A:B,2,0)," ")</f>
        <v xml:space="preserve"> </v>
      </c>
      <c r="L7" s="372" t="str">
        <f t="shared" si="7"/>
        <v xml:space="preserve"> </v>
      </c>
      <c r="M7" s="373">
        <f t="shared" si="8"/>
        <v>0</v>
      </c>
      <c r="N7" s="372">
        <f t="shared" si="9"/>
        <v>0</v>
      </c>
      <c r="O7" s="372">
        <f t="shared" si="10"/>
        <v>0</v>
      </c>
      <c r="P7" s="372">
        <f t="shared" si="11"/>
        <v>0</v>
      </c>
      <c r="Q7" s="372">
        <f t="shared" si="12"/>
        <v>0</v>
      </c>
      <c r="R7" s="374">
        <f>IFERROR(VLOOKUP(L7,rates!$A:$M,2,0)*M7,0)</f>
        <v>0</v>
      </c>
      <c r="S7" s="375">
        <f>IFERROR(VLOOKUP(L7,rates!$A:$M,3,0)*O7,0)</f>
        <v>0</v>
      </c>
      <c r="T7" s="375">
        <f>IFERROR(VLOOKUP(L7,rates!$A:$M,4,0)*Q7,0)</f>
        <v>0</v>
      </c>
      <c r="U7" s="376">
        <f t="shared" si="13"/>
        <v>0</v>
      </c>
      <c r="V7" s="377">
        <f>IFERROR(VLOOKUP(L7,rates!$A:$M,5,0)*M7,0)</f>
        <v>0</v>
      </c>
      <c r="W7" s="377">
        <f>IFERROR(VLOOKUP(L7,rates!$A:$M,6,0)*O7,0)</f>
        <v>0</v>
      </c>
      <c r="X7" s="377">
        <f>IFERROR(VLOOKUP(L7,rates!$A:$M,7,0)*Q7,0)</f>
        <v>0</v>
      </c>
      <c r="Y7" s="377">
        <f t="shared" si="14"/>
        <v>0</v>
      </c>
      <c r="Z7" s="377">
        <f>IFERROR(VLOOKUP(L7,rates!$A:$M,8,0)*M7,0)</f>
        <v>0</v>
      </c>
      <c r="AA7" s="377">
        <f>IFERROR(VLOOKUP(L7,rates!$A:$M,9,0)*O7,0)</f>
        <v>0</v>
      </c>
      <c r="AB7" s="377">
        <f>IFERROR(VLOOKUP(L7,rates!$A:$M,10,0)*Q7,0)</f>
        <v>0</v>
      </c>
      <c r="AC7" s="377">
        <f t="shared" si="15"/>
        <v>0</v>
      </c>
      <c r="AD7" s="377">
        <f>IF(Information!$C$4="School",U7,IF(Information!$C$4="HE",AC7,IF(Information!$C$4="FE - VET",Y7,IF(Information!$C$4="AE",Y7,IF(Information!$C$4="Youth",U7, IF(Information!$C$4="RE", 0))))))</f>
        <v>0</v>
      </c>
      <c r="AE7" s="377">
        <f>IFERROR(VLOOKUP(L7,rates!$A:$M,11,0)*M7,0)</f>
        <v>0</v>
      </c>
      <c r="AF7" s="377">
        <f>IFERROR(VLOOKUP(L7,rates!$A:$M,12,0)*O7,0)</f>
        <v>0</v>
      </c>
      <c r="AG7" s="377">
        <f>IFERROR(VLOOKUP(L7,rates!$A:$M,13,0)*Q7,0)</f>
        <v>0</v>
      </c>
      <c r="AH7" s="378">
        <f>IFERROR(IF(Information!$C$4="HE",SUM(AE7:AG7),0),0)</f>
        <v>0</v>
      </c>
      <c r="AI7" s="379">
        <f t="shared" si="16"/>
        <v>0</v>
      </c>
      <c r="AJ7" s="380">
        <f t="shared" si="17"/>
        <v>0</v>
      </c>
      <c r="AK7" s="380">
        <f t="shared" si="18"/>
        <v>0</v>
      </c>
      <c r="AL7" s="380">
        <f t="shared" si="19"/>
        <v>0</v>
      </c>
      <c r="AM7" s="390" t="str">
        <f>IFERROR(VLOOKUP(J7,countrygrouping!A:C,3,0)," ")</f>
        <v xml:space="preserve"> </v>
      </c>
      <c r="AN7" s="381">
        <f>IFERROR(IF(OR(Information!$C$4="School", Information!$C$4="Youth", Information!$C$4="AE", Information!$C$4="FE - VET"), VLOOKUP(AM7,distancebands!A:C,2,0),VLOOKUP(AM7,distancebands!A:C,3,0)),0)</f>
        <v>0</v>
      </c>
      <c r="AO7" s="381">
        <f>IFERROR(IF(Information!$C$4="HE",VLOOKUP(AM7,distancebands!$A:$L,6,0),0),0)</f>
        <v>0</v>
      </c>
      <c r="AP7" s="391">
        <f t="shared" si="20"/>
        <v>0</v>
      </c>
      <c r="AQ7" s="391">
        <f t="shared" si="0"/>
        <v>0</v>
      </c>
      <c r="AR7" s="382">
        <f t="shared" si="1"/>
        <v>0</v>
      </c>
      <c r="AS7" s="383"/>
    </row>
    <row r="8" spans="1:45" ht="24.75" customHeight="1">
      <c r="A8" s="384"/>
      <c r="B8" s="362"/>
      <c r="C8" s="363">
        <f t="shared" si="2"/>
        <v>0</v>
      </c>
      <c r="D8" s="385"/>
      <c r="E8" s="386">
        <f t="shared" si="3"/>
        <v>0</v>
      </c>
      <c r="F8" s="366"/>
      <c r="G8" s="387">
        <f t="shared" si="4"/>
        <v>0</v>
      </c>
      <c r="H8" s="388">
        <f t="shared" si="5"/>
        <v>0</v>
      </c>
      <c r="I8" s="389">
        <f t="shared" si="6"/>
        <v>0</v>
      </c>
      <c r="J8" s="370"/>
      <c r="K8" s="371" t="str">
        <f>IFERROR(VLOOKUP(J8,countrygrouping!A:B,2,0)," ")</f>
        <v xml:space="preserve"> </v>
      </c>
      <c r="L8" s="372" t="str">
        <f t="shared" si="7"/>
        <v xml:space="preserve"> </v>
      </c>
      <c r="M8" s="373">
        <f t="shared" si="8"/>
        <v>0</v>
      </c>
      <c r="N8" s="372">
        <f t="shared" si="9"/>
        <v>0</v>
      </c>
      <c r="O8" s="372">
        <f t="shared" si="10"/>
        <v>0</v>
      </c>
      <c r="P8" s="372">
        <f t="shared" si="11"/>
        <v>0</v>
      </c>
      <c r="Q8" s="372">
        <f t="shared" si="12"/>
        <v>0</v>
      </c>
      <c r="R8" s="374">
        <f>IFERROR(VLOOKUP(L8,rates!$A:$M,2,0)*M8,0)</f>
        <v>0</v>
      </c>
      <c r="S8" s="375">
        <f>IFERROR(VLOOKUP(L8,rates!$A:$M,3,0)*O8,0)</f>
        <v>0</v>
      </c>
      <c r="T8" s="375">
        <f>IFERROR(VLOOKUP(L8,rates!$A:$M,4,0)*Q8,0)</f>
        <v>0</v>
      </c>
      <c r="U8" s="376">
        <f t="shared" si="13"/>
        <v>0</v>
      </c>
      <c r="V8" s="377">
        <f>IFERROR(VLOOKUP(L8,rates!$A:$M,5,0)*M8,0)</f>
        <v>0</v>
      </c>
      <c r="W8" s="377">
        <f>IFERROR(VLOOKUP(L8,rates!$A:$M,6,0)*O8,0)</f>
        <v>0</v>
      </c>
      <c r="X8" s="377">
        <f>IFERROR(VLOOKUP(L8,rates!$A:$M,7,0)*Q8,0)</f>
        <v>0</v>
      </c>
      <c r="Y8" s="377">
        <f t="shared" si="14"/>
        <v>0</v>
      </c>
      <c r="Z8" s="377">
        <f>IFERROR(VLOOKUP(L8,rates!$A:$M,8,0)*M8,0)</f>
        <v>0</v>
      </c>
      <c r="AA8" s="377">
        <f>IFERROR(VLOOKUP(L8,rates!$A:$M,9,0)*O8,0)</f>
        <v>0</v>
      </c>
      <c r="AB8" s="377">
        <f>IFERROR(VLOOKUP(L8,rates!$A:$M,10,0)*Q8,0)</f>
        <v>0</v>
      </c>
      <c r="AC8" s="377">
        <f t="shared" si="15"/>
        <v>0</v>
      </c>
      <c r="AD8" s="377">
        <f>IF(Information!$C$4="School",U8,IF(Information!$C$4="HE",AC8,IF(Information!$C$4="FE - VET",Y8,IF(Information!$C$4="AE",Y8,IF(Information!$C$4="Youth",U8, IF(Information!$C$4="RE", 0))))))</f>
        <v>0</v>
      </c>
      <c r="AE8" s="377">
        <f>IFERROR(VLOOKUP(L8,rates!$A:$M,11,0)*M8,0)</f>
        <v>0</v>
      </c>
      <c r="AF8" s="377">
        <f>IFERROR(VLOOKUP(L8,rates!$A:$M,12,0)*O8,0)</f>
        <v>0</v>
      </c>
      <c r="AG8" s="377">
        <f>IFERROR(VLOOKUP(L8,rates!$A:$M,13,0)*Q8,0)</f>
        <v>0</v>
      </c>
      <c r="AH8" s="378">
        <f>IFERROR(IF(Information!$C$4="HE",SUM(AE8:AG8),0),0)</f>
        <v>0</v>
      </c>
      <c r="AI8" s="379">
        <f t="shared" si="16"/>
        <v>0</v>
      </c>
      <c r="AJ8" s="380">
        <f t="shared" si="17"/>
        <v>0</v>
      </c>
      <c r="AK8" s="380">
        <f t="shared" si="18"/>
        <v>0</v>
      </c>
      <c r="AL8" s="380">
        <f t="shared" si="19"/>
        <v>0</v>
      </c>
      <c r="AM8" s="390" t="str">
        <f>IFERROR(VLOOKUP(J8,countrygrouping!A:C,3,0)," ")</f>
        <v xml:space="preserve"> </v>
      </c>
      <c r="AN8" s="381">
        <f>IFERROR(IF(OR(Information!$C$4="School", Information!$C$4="Youth", Information!$C$4="AE", Information!$C$4="FE - VET"), VLOOKUP(AM8,distancebands!A:C,2,0),VLOOKUP(AM8,distancebands!A:C,3,0)),0)</f>
        <v>0</v>
      </c>
      <c r="AO8" s="381">
        <f>IFERROR(IF(Information!$C$4="HE",VLOOKUP(AM8,distancebands!$A:$L,6,0),0),0)</f>
        <v>0</v>
      </c>
      <c r="AP8" s="391">
        <f t="shared" si="20"/>
        <v>0</v>
      </c>
      <c r="AQ8" s="391">
        <f t="shared" si="0"/>
        <v>0</v>
      </c>
      <c r="AR8" s="382">
        <f t="shared" si="1"/>
        <v>0</v>
      </c>
      <c r="AS8" s="383"/>
    </row>
    <row r="9" spans="1:45" ht="24.75" customHeight="1">
      <c r="A9" s="384"/>
      <c r="B9" s="362"/>
      <c r="C9" s="363">
        <f t="shared" si="2"/>
        <v>0</v>
      </c>
      <c r="D9" s="385"/>
      <c r="E9" s="386">
        <f t="shared" si="3"/>
        <v>0</v>
      </c>
      <c r="F9" s="366"/>
      <c r="G9" s="387">
        <f t="shared" si="4"/>
        <v>0</v>
      </c>
      <c r="H9" s="388">
        <f t="shared" si="5"/>
        <v>0</v>
      </c>
      <c r="I9" s="389">
        <f t="shared" si="6"/>
        <v>0</v>
      </c>
      <c r="J9" s="370"/>
      <c r="K9" s="371" t="str">
        <f>IFERROR(VLOOKUP(J9,countrygrouping!A:B,2,0)," ")</f>
        <v xml:space="preserve"> </v>
      </c>
      <c r="L9" s="372" t="str">
        <f t="shared" si="7"/>
        <v xml:space="preserve"> </v>
      </c>
      <c r="M9" s="373">
        <f t="shared" si="8"/>
        <v>0</v>
      </c>
      <c r="N9" s="372">
        <f t="shared" si="9"/>
        <v>0</v>
      </c>
      <c r="O9" s="372">
        <f t="shared" si="10"/>
        <v>0</v>
      </c>
      <c r="P9" s="372">
        <f t="shared" si="11"/>
        <v>0</v>
      </c>
      <c r="Q9" s="372">
        <f t="shared" si="12"/>
        <v>0</v>
      </c>
      <c r="R9" s="374">
        <f>IFERROR(VLOOKUP(L9,rates!$A:$M,2,0)*M9,0)</f>
        <v>0</v>
      </c>
      <c r="S9" s="375">
        <f>IFERROR(VLOOKUP(L9,rates!$A:$M,3,0)*O9,0)</f>
        <v>0</v>
      </c>
      <c r="T9" s="375">
        <f>IFERROR(VLOOKUP(L9,rates!$A:$M,4,0)*Q9,0)</f>
        <v>0</v>
      </c>
      <c r="U9" s="376">
        <f t="shared" si="13"/>
        <v>0</v>
      </c>
      <c r="V9" s="377">
        <f>IFERROR(VLOOKUP(L9,rates!$A:$M,5,0)*M9,0)</f>
        <v>0</v>
      </c>
      <c r="W9" s="377">
        <f>IFERROR(VLOOKUP(L9,rates!$A:$M,6,0)*O9,0)</f>
        <v>0</v>
      </c>
      <c r="X9" s="377">
        <f>IFERROR(VLOOKUP(L9,rates!$A:$M,7,0)*Q9,0)</f>
        <v>0</v>
      </c>
      <c r="Y9" s="377">
        <f t="shared" si="14"/>
        <v>0</v>
      </c>
      <c r="Z9" s="377">
        <f>IFERROR(VLOOKUP(L9,rates!$A:$M,8,0)*M9,0)</f>
        <v>0</v>
      </c>
      <c r="AA9" s="377">
        <f>IFERROR(VLOOKUP(L9,rates!$A:$M,9,0)*O9,0)</f>
        <v>0</v>
      </c>
      <c r="AB9" s="377">
        <f>IFERROR(VLOOKUP(L9,rates!$A:$M,10,0)*Q9,0)</f>
        <v>0</v>
      </c>
      <c r="AC9" s="377">
        <f t="shared" si="15"/>
        <v>0</v>
      </c>
      <c r="AD9" s="377">
        <f>IF(Information!$C$4="School",U9,IF(Information!$C$4="HE",AC9,IF(Information!$C$4="FE - VET",Y9,IF(Information!$C$4="AE",Y9,IF(Information!$C$4="Youth",U9, IF(Information!$C$4="RE", 0))))))</f>
        <v>0</v>
      </c>
      <c r="AE9" s="377">
        <f>IFERROR(VLOOKUP(L9,rates!$A:$M,11,0)*M9,0)</f>
        <v>0</v>
      </c>
      <c r="AF9" s="377">
        <f>IFERROR(VLOOKUP(L9,rates!$A:$M,12,0)*O9,0)</f>
        <v>0</v>
      </c>
      <c r="AG9" s="377">
        <f>IFERROR(VLOOKUP(L9,rates!$A:$M,13,0)*Q9,0)</f>
        <v>0</v>
      </c>
      <c r="AH9" s="378">
        <f>IFERROR(IF(Information!$C$4="HE",SUM(AE9:AG9),0),0)</f>
        <v>0</v>
      </c>
      <c r="AI9" s="379">
        <f t="shared" si="16"/>
        <v>0</v>
      </c>
      <c r="AJ9" s="380">
        <f t="shared" si="17"/>
        <v>0</v>
      </c>
      <c r="AK9" s="380">
        <f t="shared" si="18"/>
        <v>0</v>
      </c>
      <c r="AL9" s="380">
        <f t="shared" si="19"/>
        <v>0</v>
      </c>
      <c r="AM9" s="390" t="str">
        <f>IFERROR(VLOOKUP(J9,countrygrouping!A:C,3,0)," ")</f>
        <v xml:space="preserve"> </v>
      </c>
      <c r="AN9" s="381">
        <f>IFERROR(IF(OR(Information!$C$4="School", Information!$C$4="Youth", Information!$C$4="AE", Information!$C$4="FE - VET"), VLOOKUP(AM9,distancebands!A:C,2,0),VLOOKUP(AM9,distancebands!A:C,3,0)),0)</f>
        <v>0</v>
      </c>
      <c r="AO9" s="381">
        <f>IFERROR(IF(Information!$C$4="HE",VLOOKUP(AM9,distancebands!$A:$L,6,0),0),0)</f>
        <v>0</v>
      </c>
      <c r="AP9" s="391">
        <f t="shared" si="20"/>
        <v>0</v>
      </c>
      <c r="AQ9" s="391">
        <f t="shared" si="0"/>
        <v>0</v>
      </c>
      <c r="AR9" s="382">
        <f t="shared" si="1"/>
        <v>0</v>
      </c>
      <c r="AS9" s="383"/>
    </row>
    <row r="10" spans="1:45" ht="24.75" customHeight="1">
      <c r="A10" s="384"/>
      <c r="B10" s="362"/>
      <c r="C10" s="363">
        <f t="shared" si="2"/>
        <v>0</v>
      </c>
      <c r="D10" s="385"/>
      <c r="E10" s="386">
        <f t="shared" si="3"/>
        <v>0</v>
      </c>
      <c r="F10" s="366"/>
      <c r="G10" s="387">
        <f t="shared" si="4"/>
        <v>0</v>
      </c>
      <c r="H10" s="388">
        <f t="shared" si="5"/>
        <v>0</v>
      </c>
      <c r="I10" s="389">
        <f t="shared" si="6"/>
        <v>0</v>
      </c>
      <c r="J10" s="370"/>
      <c r="K10" s="371" t="str">
        <f>IFERROR(VLOOKUP(J10,countrygrouping!A:B,2,0)," ")</f>
        <v xml:space="preserve"> </v>
      </c>
      <c r="L10" s="372" t="str">
        <f t="shared" si="7"/>
        <v xml:space="preserve"> </v>
      </c>
      <c r="M10" s="373">
        <f t="shared" si="8"/>
        <v>0</v>
      </c>
      <c r="N10" s="372">
        <f t="shared" si="9"/>
        <v>0</v>
      </c>
      <c r="O10" s="372">
        <f t="shared" si="10"/>
        <v>0</v>
      </c>
      <c r="P10" s="372">
        <f t="shared" si="11"/>
        <v>0</v>
      </c>
      <c r="Q10" s="372">
        <f t="shared" si="12"/>
        <v>0</v>
      </c>
      <c r="R10" s="374">
        <f>IFERROR(VLOOKUP(L10,rates!$A:$M,2,0)*M10,0)</f>
        <v>0</v>
      </c>
      <c r="S10" s="375">
        <f>IFERROR(VLOOKUP(L10,rates!$A:$M,3,0)*O10,0)</f>
        <v>0</v>
      </c>
      <c r="T10" s="375">
        <f>IFERROR(VLOOKUP(L10,rates!$A:$M,4,0)*Q10,0)</f>
        <v>0</v>
      </c>
      <c r="U10" s="376">
        <f t="shared" si="13"/>
        <v>0</v>
      </c>
      <c r="V10" s="377">
        <f>IFERROR(VLOOKUP(L10,rates!$A:$M,5,0)*M10,0)</f>
        <v>0</v>
      </c>
      <c r="W10" s="377">
        <f>IFERROR(VLOOKUP(L10,rates!$A:$M,6,0)*O10,0)</f>
        <v>0</v>
      </c>
      <c r="X10" s="377">
        <f>IFERROR(VLOOKUP(L10,rates!$A:$M,7,0)*Q10,0)</f>
        <v>0</v>
      </c>
      <c r="Y10" s="377">
        <f t="shared" si="14"/>
        <v>0</v>
      </c>
      <c r="Z10" s="377">
        <f>IFERROR(VLOOKUP(L10,rates!$A:$M,8,0)*M10,0)</f>
        <v>0</v>
      </c>
      <c r="AA10" s="377">
        <f>IFERROR(VLOOKUP(L10,rates!$A:$M,9,0)*O10,0)</f>
        <v>0</v>
      </c>
      <c r="AB10" s="377">
        <f>IFERROR(VLOOKUP(L10,rates!$A:$M,10,0)*Q10,0)</f>
        <v>0</v>
      </c>
      <c r="AC10" s="377">
        <f t="shared" si="15"/>
        <v>0</v>
      </c>
      <c r="AD10" s="377">
        <f>IF(Information!$C$4="School",U10,IF(Information!$C$4="HE",AC10,IF(Information!$C$4="FE - VET",Y10,IF(Information!$C$4="AE",Y10,IF(Information!$C$4="Youth",U10, IF(Information!$C$4="RE", 0))))))</f>
        <v>0</v>
      </c>
      <c r="AE10" s="377">
        <f>IFERROR(VLOOKUP(L10,rates!$A:$M,11,0)*M10,0)</f>
        <v>0</v>
      </c>
      <c r="AF10" s="377">
        <f>IFERROR(VLOOKUP(L10,rates!$A:$M,12,0)*O10,0)</f>
        <v>0</v>
      </c>
      <c r="AG10" s="377">
        <f>IFERROR(VLOOKUP(L10,rates!$A:$M,13,0)*Q10,0)</f>
        <v>0</v>
      </c>
      <c r="AH10" s="378">
        <f>IFERROR(IF(Information!$C$4="HE",SUM(AE10:AG10),0),0)</f>
        <v>0</v>
      </c>
      <c r="AI10" s="379">
        <f t="shared" si="16"/>
        <v>0</v>
      </c>
      <c r="AJ10" s="380">
        <f t="shared" si="17"/>
        <v>0</v>
      </c>
      <c r="AK10" s="380">
        <f t="shared" si="18"/>
        <v>0</v>
      </c>
      <c r="AL10" s="380">
        <f t="shared" si="19"/>
        <v>0</v>
      </c>
      <c r="AM10" s="390" t="str">
        <f>IFERROR(VLOOKUP(J10,countrygrouping!A:C,3,0)," ")</f>
        <v xml:space="preserve"> </v>
      </c>
      <c r="AN10" s="381">
        <f>IFERROR(IF(OR(Information!$C$4="School", Information!$C$4="Youth", Information!$C$4="AE", Information!$C$4="FE - VET"), VLOOKUP(AM10,distancebands!A:C,2,0),VLOOKUP(AM10,distancebands!A:C,3,0)),0)</f>
        <v>0</v>
      </c>
      <c r="AO10" s="381">
        <f>IFERROR(IF(Information!$C$4="HE",VLOOKUP(AM10,distancebands!$A:$L,6,0),0),0)</f>
        <v>0</v>
      </c>
      <c r="AP10" s="391">
        <f t="shared" si="20"/>
        <v>0</v>
      </c>
      <c r="AQ10" s="391">
        <f t="shared" si="0"/>
        <v>0</v>
      </c>
      <c r="AR10" s="382">
        <f t="shared" si="1"/>
        <v>0</v>
      </c>
      <c r="AS10" s="383"/>
    </row>
    <row r="11" spans="1:45" ht="24.75" customHeight="1">
      <c r="A11" s="384"/>
      <c r="B11" s="362"/>
      <c r="C11" s="363">
        <f t="shared" si="2"/>
        <v>0</v>
      </c>
      <c r="D11" s="385"/>
      <c r="E11" s="386">
        <f t="shared" si="3"/>
        <v>0</v>
      </c>
      <c r="F11" s="366"/>
      <c r="G11" s="387">
        <f t="shared" si="4"/>
        <v>0</v>
      </c>
      <c r="H11" s="388">
        <f t="shared" si="5"/>
        <v>0</v>
      </c>
      <c r="I11" s="389">
        <f t="shared" si="6"/>
        <v>0</v>
      </c>
      <c r="J11" s="370"/>
      <c r="K11" s="371" t="str">
        <f>IFERROR(VLOOKUP(J11,countrygrouping!A:B,2,0)," ")</f>
        <v xml:space="preserve"> </v>
      </c>
      <c r="L11" s="372" t="str">
        <f t="shared" si="7"/>
        <v xml:space="preserve"> </v>
      </c>
      <c r="M11" s="373">
        <f t="shared" si="8"/>
        <v>0</v>
      </c>
      <c r="N11" s="372">
        <f t="shared" si="9"/>
        <v>0</v>
      </c>
      <c r="O11" s="372">
        <f t="shared" si="10"/>
        <v>0</v>
      </c>
      <c r="P11" s="372">
        <f t="shared" si="11"/>
        <v>0</v>
      </c>
      <c r="Q11" s="372">
        <f t="shared" si="12"/>
        <v>0</v>
      </c>
      <c r="R11" s="374">
        <f>IFERROR(VLOOKUP(L11,rates!$A:$M,2,0)*M11,0)</f>
        <v>0</v>
      </c>
      <c r="S11" s="375">
        <f>IFERROR(VLOOKUP(L11,rates!$A:$M,3,0)*O11,0)</f>
        <v>0</v>
      </c>
      <c r="T11" s="375">
        <f>IFERROR(VLOOKUP(L11,rates!$A:$M,4,0)*Q11,0)</f>
        <v>0</v>
      </c>
      <c r="U11" s="376">
        <f t="shared" si="13"/>
        <v>0</v>
      </c>
      <c r="V11" s="377">
        <f>IFERROR(VLOOKUP(L11,rates!$A:$M,5,0)*M11,0)</f>
        <v>0</v>
      </c>
      <c r="W11" s="377">
        <f>IFERROR(VLOOKUP(L11,rates!$A:$M,6,0)*O11,0)</f>
        <v>0</v>
      </c>
      <c r="X11" s="377">
        <f>IFERROR(VLOOKUP(L11,rates!$A:$M,7,0)*Q11,0)</f>
        <v>0</v>
      </c>
      <c r="Y11" s="377">
        <f t="shared" si="14"/>
        <v>0</v>
      </c>
      <c r="Z11" s="377">
        <f>IFERROR(VLOOKUP(L11,rates!$A:$M,8,0)*M11,0)</f>
        <v>0</v>
      </c>
      <c r="AA11" s="377">
        <f>IFERROR(VLOOKUP(L11,rates!$A:$M,9,0)*O11,0)</f>
        <v>0</v>
      </c>
      <c r="AB11" s="377">
        <f>IFERROR(VLOOKUP(L11,rates!$A:$M,10,0)*Q11,0)</f>
        <v>0</v>
      </c>
      <c r="AC11" s="377">
        <f t="shared" si="15"/>
        <v>0</v>
      </c>
      <c r="AD11" s="377">
        <f>IF(Information!$C$4="School",U11,IF(Information!$C$4="HE",AC11,IF(Information!$C$4="FE - VET",Y11,IF(Information!$C$4="AE",Y11,IF(Information!$C$4="Youth",U11, IF(Information!$C$4="RE", 0))))))</f>
        <v>0</v>
      </c>
      <c r="AE11" s="377">
        <f>IFERROR(VLOOKUP(L11,rates!$A:$M,11,0)*M11,0)</f>
        <v>0</v>
      </c>
      <c r="AF11" s="377">
        <f>IFERROR(VLOOKUP(L11,rates!$A:$M,12,0)*O11,0)</f>
        <v>0</v>
      </c>
      <c r="AG11" s="377">
        <f>IFERROR(VLOOKUP(L11,rates!$A:$M,13,0)*Q11,0)</f>
        <v>0</v>
      </c>
      <c r="AH11" s="378">
        <f>IFERROR(IF(Information!$C$4="HE",SUM(AE11:AG11),0),0)</f>
        <v>0</v>
      </c>
      <c r="AI11" s="379">
        <f t="shared" si="16"/>
        <v>0</v>
      </c>
      <c r="AJ11" s="380">
        <f t="shared" si="17"/>
        <v>0</v>
      </c>
      <c r="AK11" s="380">
        <f t="shared" si="18"/>
        <v>0</v>
      </c>
      <c r="AL11" s="380">
        <f t="shared" si="19"/>
        <v>0</v>
      </c>
      <c r="AM11" s="390" t="str">
        <f>IFERROR(VLOOKUP(J11,countrygrouping!A:C,3,0)," ")</f>
        <v xml:space="preserve"> </v>
      </c>
      <c r="AN11" s="381">
        <f>IFERROR(IF(OR(Information!$C$4="School", Information!$C$4="Youth", Information!$C$4="AE", Information!$C$4="FE - VET"), VLOOKUP(AM11,distancebands!A:C,2,0),VLOOKUP(AM11,distancebands!A:C,3,0)),0)</f>
        <v>0</v>
      </c>
      <c r="AO11" s="381">
        <f>IFERROR(IF(Information!$C$4="HE",VLOOKUP(AM11,distancebands!$A:$L,6,0),0),0)</f>
        <v>0</v>
      </c>
      <c r="AP11" s="391">
        <f t="shared" si="20"/>
        <v>0</v>
      </c>
      <c r="AQ11" s="391">
        <f t="shared" si="0"/>
        <v>0</v>
      </c>
      <c r="AR11" s="382">
        <f t="shared" si="1"/>
        <v>0</v>
      </c>
      <c r="AS11" s="383"/>
    </row>
    <row r="12" spans="1:45" ht="24.75" customHeight="1">
      <c r="A12" s="384"/>
      <c r="B12" s="362"/>
      <c r="C12" s="363">
        <f t="shared" si="2"/>
        <v>0</v>
      </c>
      <c r="D12" s="385"/>
      <c r="E12" s="386">
        <f t="shared" si="3"/>
        <v>0</v>
      </c>
      <c r="F12" s="366"/>
      <c r="G12" s="387">
        <f t="shared" si="4"/>
        <v>0</v>
      </c>
      <c r="H12" s="388">
        <f t="shared" si="5"/>
        <v>0</v>
      </c>
      <c r="I12" s="389">
        <f t="shared" si="6"/>
        <v>0</v>
      </c>
      <c r="J12" s="370"/>
      <c r="K12" s="371" t="str">
        <f>IFERROR(VLOOKUP(J12,countrygrouping!A:B,2,0)," ")</f>
        <v xml:space="preserve"> </v>
      </c>
      <c r="L12" s="372" t="str">
        <f t="shared" si="7"/>
        <v xml:space="preserve"> </v>
      </c>
      <c r="M12" s="373">
        <f t="shared" si="8"/>
        <v>0</v>
      </c>
      <c r="N12" s="372">
        <f t="shared" si="9"/>
        <v>0</v>
      </c>
      <c r="O12" s="372">
        <f t="shared" si="10"/>
        <v>0</v>
      </c>
      <c r="P12" s="372">
        <f t="shared" si="11"/>
        <v>0</v>
      </c>
      <c r="Q12" s="372">
        <f t="shared" si="12"/>
        <v>0</v>
      </c>
      <c r="R12" s="374">
        <f>IFERROR(VLOOKUP(L12,rates!$A:$M,2,0)*M12,0)</f>
        <v>0</v>
      </c>
      <c r="S12" s="375">
        <f>IFERROR(VLOOKUP(L12,rates!$A:$M,3,0)*O12,0)</f>
        <v>0</v>
      </c>
      <c r="T12" s="375">
        <f>IFERROR(VLOOKUP(L12,rates!$A:$M,4,0)*Q12,0)</f>
        <v>0</v>
      </c>
      <c r="U12" s="376">
        <f t="shared" si="13"/>
        <v>0</v>
      </c>
      <c r="V12" s="377">
        <f>IFERROR(VLOOKUP(L12,rates!$A:$M,5,0)*M12,0)</f>
        <v>0</v>
      </c>
      <c r="W12" s="377">
        <f>IFERROR(VLOOKUP(L12,rates!$A:$M,6,0)*O12,0)</f>
        <v>0</v>
      </c>
      <c r="X12" s="377">
        <f>IFERROR(VLOOKUP(L12,rates!$A:$M,7,0)*Q12,0)</f>
        <v>0</v>
      </c>
      <c r="Y12" s="377">
        <f t="shared" si="14"/>
        <v>0</v>
      </c>
      <c r="Z12" s="377">
        <f>IFERROR(VLOOKUP(L12,rates!$A:$M,8,0)*M12,0)</f>
        <v>0</v>
      </c>
      <c r="AA12" s="377">
        <f>IFERROR(VLOOKUP(L12,rates!$A:$M,9,0)*O12,0)</f>
        <v>0</v>
      </c>
      <c r="AB12" s="377">
        <f>IFERROR(VLOOKUP(L12,rates!$A:$M,10,0)*Q12,0)</f>
        <v>0</v>
      </c>
      <c r="AC12" s="377">
        <f t="shared" si="15"/>
        <v>0</v>
      </c>
      <c r="AD12" s="377">
        <f>IF(Information!$C$4="School",U12,IF(Information!$C$4="HE",AC12,IF(Information!$C$4="FE - VET",Y12,IF(Information!$C$4="AE",Y12,IF(Information!$C$4="Youth",U12, IF(Information!$C$4="RE", 0))))))</f>
        <v>0</v>
      </c>
      <c r="AE12" s="377">
        <f>IFERROR(VLOOKUP(L12,rates!$A:$M,11,0)*M12,0)</f>
        <v>0</v>
      </c>
      <c r="AF12" s="377">
        <f>IFERROR(VLOOKUP(L12,rates!$A:$M,12,0)*O12,0)</f>
        <v>0</v>
      </c>
      <c r="AG12" s="377">
        <f>IFERROR(VLOOKUP(L12,rates!$A:$M,13,0)*Q12,0)</f>
        <v>0</v>
      </c>
      <c r="AH12" s="378">
        <f>IFERROR(IF(Information!$C$4="HE",SUM(AE12:AG12),0),0)</f>
        <v>0</v>
      </c>
      <c r="AI12" s="379">
        <f t="shared" si="16"/>
        <v>0</v>
      </c>
      <c r="AJ12" s="380">
        <f t="shared" si="17"/>
        <v>0</v>
      </c>
      <c r="AK12" s="380">
        <f t="shared" si="18"/>
        <v>0</v>
      </c>
      <c r="AL12" s="380">
        <f t="shared" si="19"/>
        <v>0</v>
      </c>
      <c r="AM12" s="390" t="str">
        <f>IFERROR(VLOOKUP(J12,countrygrouping!A:C,3,0)," ")</f>
        <v xml:space="preserve"> </v>
      </c>
      <c r="AN12" s="381">
        <f>IFERROR(IF(OR(Information!$C$4="School", Information!$C$4="Youth", Information!$C$4="AE", Information!$C$4="FE - VET"), VLOOKUP(AM12,distancebands!A:C,2,0),VLOOKUP(AM12,distancebands!A:C,3,0)),0)</f>
        <v>0</v>
      </c>
      <c r="AO12" s="381">
        <f>IFERROR(IF(Information!$C$4="HE",VLOOKUP(AM12,distancebands!$A:$L,6,0),0),0)</f>
        <v>0</v>
      </c>
      <c r="AP12" s="391">
        <f t="shared" si="20"/>
        <v>0</v>
      </c>
      <c r="AQ12" s="391">
        <f t="shared" si="0"/>
        <v>0</v>
      </c>
      <c r="AR12" s="382">
        <f t="shared" si="1"/>
        <v>0</v>
      </c>
      <c r="AS12" s="383"/>
    </row>
    <row r="13" spans="1:45" ht="24.75" customHeight="1">
      <c r="A13" s="384"/>
      <c r="B13" s="362"/>
      <c r="C13" s="363">
        <f t="shared" si="2"/>
        <v>0</v>
      </c>
      <c r="D13" s="385"/>
      <c r="E13" s="386">
        <f t="shared" si="3"/>
        <v>0</v>
      </c>
      <c r="F13" s="366"/>
      <c r="G13" s="387">
        <f t="shared" si="4"/>
        <v>0</v>
      </c>
      <c r="H13" s="388">
        <f t="shared" si="5"/>
        <v>0</v>
      </c>
      <c r="I13" s="389">
        <f t="shared" si="6"/>
        <v>0</v>
      </c>
      <c r="J13" s="370"/>
      <c r="K13" s="371" t="str">
        <f>IFERROR(VLOOKUP(J13,countrygrouping!A:B,2,0)," ")</f>
        <v xml:space="preserve"> </v>
      </c>
      <c r="L13" s="372" t="str">
        <f t="shared" si="7"/>
        <v xml:space="preserve"> </v>
      </c>
      <c r="M13" s="373">
        <f t="shared" si="8"/>
        <v>0</v>
      </c>
      <c r="N13" s="372">
        <f t="shared" si="9"/>
        <v>0</v>
      </c>
      <c r="O13" s="372">
        <f t="shared" si="10"/>
        <v>0</v>
      </c>
      <c r="P13" s="372">
        <f t="shared" si="11"/>
        <v>0</v>
      </c>
      <c r="Q13" s="372">
        <f t="shared" si="12"/>
        <v>0</v>
      </c>
      <c r="R13" s="374">
        <f>IFERROR(VLOOKUP(L13,rates!$A:$M,2,0)*M13,0)</f>
        <v>0</v>
      </c>
      <c r="S13" s="375">
        <f>IFERROR(VLOOKUP(L13,rates!$A:$M,3,0)*O13,0)</f>
        <v>0</v>
      </c>
      <c r="T13" s="375">
        <f>IFERROR(VLOOKUP(L13,rates!$A:$M,4,0)*Q13,0)</f>
        <v>0</v>
      </c>
      <c r="U13" s="376">
        <f t="shared" si="13"/>
        <v>0</v>
      </c>
      <c r="V13" s="377">
        <f>IFERROR(VLOOKUP(L13,rates!$A:$M,5,0)*M13,0)</f>
        <v>0</v>
      </c>
      <c r="W13" s="377">
        <f>IFERROR(VLOOKUP(L13,rates!$A:$M,6,0)*O13,0)</f>
        <v>0</v>
      </c>
      <c r="X13" s="377">
        <f>IFERROR(VLOOKUP(L13,rates!$A:$M,7,0)*Q13,0)</f>
        <v>0</v>
      </c>
      <c r="Y13" s="377">
        <f t="shared" si="14"/>
        <v>0</v>
      </c>
      <c r="Z13" s="377">
        <f>IFERROR(VLOOKUP(L13,rates!$A:$M,8,0)*M13,0)</f>
        <v>0</v>
      </c>
      <c r="AA13" s="377">
        <f>IFERROR(VLOOKUP(L13,rates!$A:$M,9,0)*O13,0)</f>
        <v>0</v>
      </c>
      <c r="AB13" s="377">
        <f>IFERROR(VLOOKUP(L13,rates!$A:$M,10,0)*Q13,0)</f>
        <v>0</v>
      </c>
      <c r="AC13" s="377">
        <f t="shared" si="15"/>
        <v>0</v>
      </c>
      <c r="AD13" s="377">
        <f>IF(Information!$C$4="School",U13,IF(Information!$C$4="HE",AC13,IF(Information!$C$4="FE - VET",Y13,IF(Information!$C$4="AE",Y13,IF(Information!$C$4="Youth",U13, IF(Information!$C$4="RE", 0))))))</f>
        <v>0</v>
      </c>
      <c r="AE13" s="377">
        <f>IFERROR(VLOOKUP(L13,rates!$A:$M,11,0)*M13,0)</f>
        <v>0</v>
      </c>
      <c r="AF13" s="377">
        <f>IFERROR(VLOOKUP(L13,rates!$A:$M,12,0)*O13,0)</f>
        <v>0</v>
      </c>
      <c r="AG13" s="377">
        <f>IFERROR(VLOOKUP(L13,rates!$A:$M,13,0)*Q13,0)</f>
        <v>0</v>
      </c>
      <c r="AH13" s="378">
        <f>IFERROR(IF(Information!$C$4="HE",SUM(AE13:AG13),0),0)</f>
        <v>0</v>
      </c>
      <c r="AI13" s="379">
        <f t="shared" si="16"/>
        <v>0</v>
      </c>
      <c r="AJ13" s="380">
        <f t="shared" si="17"/>
        <v>0</v>
      </c>
      <c r="AK13" s="380">
        <f t="shared" si="18"/>
        <v>0</v>
      </c>
      <c r="AL13" s="380">
        <f t="shared" si="19"/>
        <v>0</v>
      </c>
      <c r="AM13" s="390" t="str">
        <f>IFERROR(VLOOKUP(J13,countrygrouping!A:C,3,0)," ")</f>
        <v xml:space="preserve"> </v>
      </c>
      <c r="AN13" s="381">
        <f>IFERROR(IF(OR(Information!$C$4="School", Information!$C$4="Youth", Information!$C$4="AE", Information!$C$4="FE - VET"), VLOOKUP(AM13,distancebands!A:C,2,0),VLOOKUP(AM13,distancebands!A:C,3,0)),0)</f>
        <v>0</v>
      </c>
      <c r="AO13" s="381">
        <f>IFERROR(IF(Information!$C$4="HE",VLOOKUP(AM13,distancebands!$A:$L,6,0),0),0)</f>
        <v>0</v>
      </c>
      <c r="AP13" s="391">
        <f t="shared" si="20"/>
        <v>0</v>
      </c>
      <c r="AQ13" s="391">
        <f t="shared" si="0"/>
        <v>0</v>
      </c>
      <c r="AR13" s="382">
        <f t="shared" si="1"/>
        <v>0</v>
      </c>
      <c r="AS13" s="383"/>
    </row>
    <row r="14" spans="1:45" ht="24.75" customHeight="1">
      <c r="A14" s="384"/>
      <c r="B14" s="362"/>
      <c r="C14" s="363">
        <f t="shared" si="2"/>
        <v>0</v>
      </c>
      <c r="D14" s="385"/>
      <c r="E14" s="386">
        <f t="shared" si="3"/>
        <v>0</v>
      </c>
      <c r="F14" s="366"/>
      <c r="G14" s="387">
        <f t="shared" si="4"/>
        <v>0</v>
      </c>
      <c r="H14" s="388">
        <f t="shared" si="5"/>
        <v>0</v>
      </c>
      <c r="I14" s="389">
        <f t="shared" si="6"/>
        <v>0</v>
      </c>
      <c r="J14" s="370"/>
      <c r="K14" s="371" t="str">
        <f>IFERROR(VLOOKUP(J14,countrygrouping!A:B,2,0)," ")</f>
        <v xml:space="preserve"> </v>
      </c>
      <c r="L14" s="372" t="str">
        <f t="shared" si="7"/>
        <v xml:space="preserve"> </v>
      </c>
      <c r="M14" s="373">
        <f t="shared" si="8"/>
        <v>0</v>
      </c>
      <c r="N14" s="372">
        <f t="shared" si="9"/>
        <v>0</v>
      </c>
      <c r="O14" s="372">
        <f t="shared" si="10"/>
        <v>0</v>
      </c>
      <c r="P14" s="372">
        <f t="shared" si="11"/>
        <v>0</v>
      </c>
      <c r="Q14" s="372">
        <f t="shared" si="12"/>
        <v>0</v>
      </c>
      <c r="R14" s="374">
        <f>IFERROR(VLOOKUP(L14,rates!$A:$M,2,0)*M14,0)</f>
        <v>0</v>
      </c>
      <c r="S14" s="375">
        <f>IFERROR(VLOOKUP(L14,rates!$A:$M,3,0)*O14,0)</f>
        <v>0</v>
      </c>
      <c r="T14" s="375">
        <f>IFERROR(VLOOKUP(L14,rates!$A:$M,4,0)*Q14,0)</f>
        <v>0</v>
      </c>
      <c r="U14" s="376">
        <f t="shared" si="13"/>
        <v>0</v>
      </c>
      <c r="V14" s="377">
        <f>IFERROR(VLOOKUP(L14,rates!$A:$M,5,0)*M14,0)</f>
        <v>0</v>
      </c>
      <c r="W14" s="377">
        <f>IFERROR(VLOOKUP(L14,rates!$A:$M,6,0)*O14,0)</f>
        <v>0</v>
      </c>
      <c r="X14" s="377">
        <f>IFERROR(VLOOKUP(L14,rates!$A:$M,7,0)*Q14,0)</f>
        <v>0</v>
      </c>
      <c r="Y14" s="377">
        <f t="shared" si="14"/>
        <v>0</v>
      </c>
      <c r="Z14" s="377">
        <f>IFERROR(VLOOKUP(L14,rates!$A:$M,8,0)*M14,0)</f>
        <v>0</v>
      </c>
      <c r="AA14" s="377">
        <f>IFERROR(VLOOKUP(L14,rates!$A:$M,9,0)*O14,0)</f>
        <v>0</v>
      </c>
      <c r="AB14" s="377">
        <f>IFERROR(VLOOKUP(L14,rates!$A:$M,10,0)*Q14,0)</f>
        <v>0</v>
      </c>
      <c r="AC14" s="377">
        <f t="shared" si="15"/>
        <v>0</v>
      </c>
      <c r="AD14" s="377">
        <f>IF(Information!$C$4="School",U14,IF(Information!$C$4="HE",AC14,IF(Information!$C$4="FE - VET",Y14,IF(Information!$C$4="AE",Y14,IF(Information!$C$4="Youth",U14, IF(Information!$C$4="RE", 0))))))</f>
        <v>0</v>
      </c>
      <c r="AE14" s="377">
        <f>IFERROR(VLOOKUP(L14,rates!$A:$M,11,0)*M14,0)</f>
        <v>0</v>
      </c>
      <c r="AF14" s="377">
        <f>IFERROR(VLOOKUP(L14,rates!$A:$M,12,0)*O14,0)</f>
        <v>0</v>
      </c>
      <c r="AG14" s="377">
        <f>IFERROR(VLOOKUP(L14,rates!$A:$M,13,0)*Q14,0)</f>
        <v>0</v>
      </c>
      <c r="AH14" s="378">
        <f>IFERROR(IF(Information!$C$4="HE",SUM(AE14:AG14),0),0)</f>
        <v>0</v>
      </c>
      <c r="AI14" s="379">
        <f t="shared" si="16"/>
        <v>0</v>
      </c>
      <c r="AJ14" s="380">
        <f t="shared" si="17"/>
        <v>0</v>
      </c>
      <c r="AK14" s="380">
        <f t="shared" si="18"/>
        <v>0</v>
      </c>
      <c r="AL14" s="380">
        <f t="shared" si="19"/>
        <v>0</v>
      </c>
      <c r="AM14" s="390" t="str">
        <f>IFERROR(VLOOKUP(J14,countrygrouping!A:C,3,0)," ")</f>
        <v xml:space="preserve"> </v>
      </c>
      <c r="AN14" s="381">
        <f>IFERROR(IF(OR(Information!$C$4="School", Information!$C$4="Youth", Information!$C$4="AE", Information!$C$4="FE - VET"), VLOOKUP(AM14,distancebands!A:C,2,0),VLOOKUP(AM14,distancebands!A:C,3,0)),0)</f>
        <v>0</v>
      </c>
      <c r="AO14" s="381">
        <f>IFERROR(IF(Information!$C$4="HE",VLOOKUP(AM14,distancebands!$A:$L,6,0),0),0)</f>
        <v>0</v>
      </c>
      <c r="AP14" s="391">
        <f t="shared" si="20"/>
        <v>0</v>
      </c>
      <c r="AQ14" s="391">
        <f t="shared" si="0"/>
        <v>0</v>
      </c>
      <c r="AR14" s="382">
        <f t="shared" si="1"/>
        <v>0</v>
      </c>
      <c r="AS14" s="383"/>
    </row>
    <row r="15" spans="1:45" ht="24.75" customHeight="1">
      <c r="A15" s="384"/>
      <c r="B15" s="362"/>
      <c r="C15" s="363">
        <f t="shared" si="2"/>
        <v>0</v>
      </c>
      <c r="D15" s="385"/>
      <c r="E15" s="386">
        <f t="shared" si="3"/>
        <v>0</v>
      </c>
      <c r="F15" s="366"/>
      <c r="G15" s="387">
        <f t="shared" si="4"/>
        <v>0</v>
      </c>
      <c r="H15" s="388">
        <f t="shared" si="5"/>
        <v>0</v>
      </c>
      <c r="I15" s="389">
        <f t="shared" si="6"/>
        <v>0</v>
      </c>
      <c r="J15" s="370"/>
      <c r="K15" s="371" t="str">
        <f>IFERROR(VLOOKUP(J15,countrygrouping!A:B,2,0)," ")</f>
        <v xml:space="preserve"> </v>
      </c>
      <c r="L15" s="372" t="str">
        <f t="shared" si="7"/>
        <v xml:space="preserve"> </v>
      </c>
      <c r="M15" s="373">
        <f t="shared" si="8"/>
        <v>0</v>
      </c>
      <c r="N15" s="372">
        <f t="shared" si="9"/>
        <v>0</v>
      </c>
      <c r="O15" s="372">
        <f t="shared" si="10"/>
        <v>0</v>
      </c>
      <c r="P15" s="372">
        <f t="shared" si="11"/>
        <v>0</v>
      </c>
      <c r="Q15" s="372">
        <f t="shared" si="12"/>
        <v>0</v>
      </c>
      <c r="R15" s="374">
        <f>IFERROR(VLOOKUP(L15,rates!$A:$M,2,0)*M15,0)</f>
        <v>0</v>
      </c>
      <c r="S15" s="375">
        <f>IFERROR(VLOOKUP(L15,rates!$A:$M,3,0)*O15,0)</f>
        <v>0</v>
      </c>
      <c r="T15" s="375">
        <f>IFERROR(VLOOKUP(L15,rates!$A:$M,4,0)*Q15,0)</f>
        <v>0</v>
      </c>
      <c r="U15" s="376">
        <f t="shared" si="13"/>
        <v>0</v>
      </c>
      <c r="V15" s="377">
        <f>IFERROR(VLOOKUP(L15,rates!$A:$M,5,0)*M15,0)</f>
        <v>0</v>
      </c>
      <c r="W15" s="377">
        <f>IFERROR(VLOOKUP(L15,rates!$A:$M,6,0)*O15,0)</f>
        <v>0</v>
      </c>
      <c r="X15" s="377">
        <f>IFERROR(VLOOKUP(L15,rates!$A:$M,7,0)*Q15,0)</f>
        <v>0</v>
      </c>
      <c r="Y15" s="377">
        <f t="shared" si="14"/>
        <v>0</v>
      </c>
      <c r="Z15" s="377">
        <f>IFERROR(VLOOKUP(L15,rates!$A:$M,8,0)*M15,0)</f>
        <v>0</v>
      </c>
      <c r="AA15" s="377">
        <f>IFERROR(VLOOKUP(L15,rates!$A:$M,9,0)*O15,0)</f>
        <v>0</v>
      </c>
      <c r="AB15" s="377">
        <f>IFERROR(VLOOKUP(L15,rates!$A:$M,10,0)*Q15,0)</f>
        <v>0</v>
      </c>
      <c r="AC15" s="377">
        <f t="shared" si="15"/>
        <v>0</v>
      </c>
      <c r="AD15" s="377">
        <f>IF(Information!$C$4="School",U15,IF(Information!$C$4="HE",AC15,IF(Information!$C$4="FE - VET",Y15,IF(Information!$C$4="AE",Y15,IF(Information!$C$4="Youth",U15, IF(Information!$C$4="RE", 0))))))</f>
        <v>0</v>
      </c>
      <c r="AE15" s="377">
        <f>IFERROR(VLOOKUP(L15,rates!$A:$M,11,0)*M15,0)</f>
        <v>0</v>
      </c>
      <c r="AF15" s="377">
        <f>IFERROR(VLOOKUP(L15,rates!$A:$M,12,0)*O15,0)</f>
        <v>0</v>
      </c>
      <c r="AG15" s="377">
        <f>IFERROR(VLOOKUP(L15,rates!$A:$M,13,0)*Q15,0)</f>
        <v>0</v>
      </c>
      <c r="AH15" s="378">
        <f>IFERROR(IF(Information!$C$4="HE",SUM(AE15:AG15),0),0)</f>
        <v>0</v>
      </c>
      <c r="AI15" s="379">
        <f t="shared" si="16"/>
        <v>0</v>
      </c>
      <c r="AJ15" s="380">
        <f t="shared" si="17"/>
        <v>0</v>
      </c>
      <c r="AK15" s="380">
        <f t="shared" si="18"/>
        <v>0</v>
      </c>
      <c r="AL15" s="380">
        <f t="shared" si="19"/>
        <v>0</v>
      </c>
      <c r="AM15" s="390" t="str">
        <f>IFERROR(VLOOKUP(J15,countrygrouping!A:C,3,0)," ")</f>
        <v xml:space="preserve"> </v>
      </c>
      <c r="AN15" s="381">
        <f>IFERROR(IF(OR(Information!$C$4="School", Information!$C$4="Youth", Information!$C$4="AE", Information!$C$4="FE - VET"), VLOOKUP(AM15,distancebands!A:C,2,0),VLOOKUP(AM15,distancebands!A:C,3,0)),0)</f>
        <v>0</v>
      </c>
      <c r="AO15" s="381">
        <f>IFERROR(IF(Information!$C$4="HE",VLOOKUP(AM15,distancebands!$A:$L,6,0),0),0)</f>
        <v>0</v>
      </c>
      <c r="AP15" s="391">
        <f t="shared" si="20"/>
        <v>0</v>
      </c>
      <c r="AQ15" s="391">
        <f t="shared" si="0"/>
        <v>0</v>
      </c>
      <c r="AR15" s="382">
        <f t="shared" si="1"/>
        <v>0</v>
      </c>
      <c r="AS15" s="383"/>
    </row>
    <row r="16" spans="1:45" ht="24.75" customHeight="1">
      <c r="A16" s="384"/>
      <c r="B16" s="362"/>
      <c r="C16" s="363">
        <f t="shared" si="2"/>
        <v>0</v>
      </c>
      <c r="D16" s="385"/>
      <c r="E16" s="386">
        <f t="shared" si="3"/>
        <v>0</v>
      </c>
      <c r="F16" s="366"/>
      <c r="G16" s="387">
        <f t="shared" si="4"/>
        <v>0</v>
      </c>
      <c r="H16" s="388">
        <f t="shared" si="5"/>
        <v>0</v>
      </c>
      <c r="I16" s="389">
        <f t="shared" si="6"/>
        <v>0</v>
      </c>
      <c r="J16" s="370"/>
      <c r="K16" s="371" t="str">
        <f>IFERROR(VLOOKUP(J16,countrygrouping!A:B,2,0)," ")</f>
        <v xml:space="preserve"> </v>
      </c>
      <c r="L16" s="372" t="str">
        <f t="shared" si="7"/>
        <v xml:space="preserve"> </v>
      </c>
      <c r="M16" s="373">
        <f t="shared" si="8"/>
        <v>0</v>
      </c>
      <c r="N16" s="372">
        <f t="shared" si="9"/>
        <v>0</v>
      </c>
      <c r="O16" s="372">
        <f t="shared" si="10"/>
        <v>0</v>
      </c>
      <c r="P16" s="372">
        <f t="shared" si="11"/>
        <v>0</v>
      </c>
      <c r="Q16" s="372">
        <f t="shared" si="12"/>
        <v>0</v>
      </c>
      <c r="R16" s="374">
        <f>IFERROR(VLOOKUP(L16,rates!$A:$M,2,0)*M16,0)</f>
        <v>0</v>
      </c>
      <c r="S16" s="375">
        <f>IFERROR(VLOOKUP(L16,rates!$A:$M,3,0)*O16,0)</f>
        <v>0</v>
      </c>
      <c r="T16" s="375">
        <f>IFERROR(VLOOKUP(L16,rates!$A:$M,4,0)*Q16,0)</f>
        <v>0</v>
      </c>
      <c r="U16" s="376">
        <f t="shared" si="13"/>
        <v>0</v>
      </c>
      <c r="V16" s="377">
        <f>IFERROR(VLOOKUP(L16,rates!$A:$M,5,0)*M16,0)</f>
        <v>0</v>
      </c>
      <c r="W16" s="377">
        <f>IFERROR(VLOOKUP(L16,rates!$A:$M,6,0)*O16,0)</f>
        <v>0</v>
      </c>
      <c r="X16" s="377">
        <f>IFERROR(VLOOKUP(L16,rates!$A:$M,7,0)*Q16,0)</f>
        <v>0</v>
      </c>
      <c r="Y16" s="377">
        <f t="shared" si="14"/>
        <v>0</v>
      </c>
      <c r="Z16" s="377">
        <f>IFERROR(VLOOKUP(L16,rates!$A:$M,8,0)*M16,0)</f>
        <v>0</v>
      </c>
      <c r="AA16" s="377">
        <f>IFERROR(VLOOKUP(L16,rates!$A:$M,9,0)*O16,0)</f>
        <v>0</v>
      </c>
      <c r="AB16" s="377">
        <f>IFERROR(VLOOKUP(L16,rates!$A:$M,10,0)*Q16,0)</f>
        <v>0</v>
      </c>
      <c r="AC16" s="377">
        <f t="shared" si="15"/>
        <v>0</v>
      </c>
      <c r="AD16" s="377">
        <f>IF(Information!$C$4="School",U16,IF(Information!$C$4="HE",AC16,IF(Information!$C$4="FE - VET",Y16,IF(Information!$C$4="AE",Y16,IF(Information!$C$4="Youth",U16, IF(Information!$C$4="RE", 0))))))</f>
        <v>0</v>
      </c>
      <c r="AE16" s="377">
        <f>IFERROR(VLOOKUP(L16,rates!$A:$M,11,0)*M16,0)</f>
        <v>0</v>
      </c>
      <c r="AF16" s="377">
        <f>IFERROR(VLOOKUP(L16,rates!$A:$M,12,0)*O16,0)</f>
        <v>0</v>
      </c>
      <c r="AG16" s="377">
        <f>IFERROR(VLOOKUP(L16,rates!$A:$M,13,0)*Q16,0)</f>
        <v>0</v>
      </c>
      <c r="AH16" s="378">
        <f>IFERROR(IF(Information!$C$4="HE",SUM(AE16:AG16),0),0)</f>
        <v>0</v>
      </c>
      <c r="AI16" s="379">
        <f t="shared" si="16"/>
        <v>0</v>
      </c>
      <c r="AJ16" s="380">
        <f t="shared" si="17"/>
        <v>0</v>
      </c>
      <c r="AK16" s="380">
        <f t="shared" si="18"/>
        <v>0</v>
      </c>
      <c r="AL16" s="380">
        <f t="shared" si="19"/>
        <v>0</v>
      </c>
      <c r="AM16" s="390" t="str">
        <f>IFERROR(VLOOKUP(J16,countrygrouping!A:C,3,0)," ")</f>
        <v xml:space="preserve"> </v>
      </c>
      <c r="AN16" s="381">
        <f>IFERROR(IF(OR(Information!$C$4="School", Information!$C$4="Youth", Information!$C$4="AE", Information!$C$4="FE - VET"), VLOOKUP(AM16,distancebands!A:C,2,0),VLOOKUP(AM16,distancebands!A:C,3,0)),0)</f>
        <v>0</v>
      </c>
      <c r="AO16" s="381">
        <f>IFERROR(IF(Information!$C$4="HE",VLOOKUP(AM16,distancebands!$A:$L,6,0),0),0)</f>
        <v>0</v>
      </c>
      <c r="AP16" s="391">
        <f t="shared" si="20"/>
        <v>0</v>
      </c>
      <c r="AQ16" s="391">
        <f t="shared" si="0"/>
        <v>0</v>
      </c>
      <c r="AR16" s="382">
        <f t="shared" si="1"/>
        <v>0</v>
      </c>
      <c r="AS16" s="383"/>
    </row>
    <row r="17" spans="1:45" ht="24.75" customHeight="1">
      <c r="A17" s="384"/>
      <c r="B17" s="362"/>
      <c r="C17" s="363">
        <f t="shared" si="2"/>
        <v>0</v>
      </c>
      <c r="D17" s="385"/>
      <c r="E17" s="386">
        <f t="shared" si="3"/>
        <v>0</v>
      </c>
      <c r="F17" s="366"/>
      <c r="G17" s="387">
        <f t="shared" si="4"/>
        <v>0</v>
      </c>
      <c r="H17" s="388">
        <f t="shared" si="5"/>
        <v>0</v>
      </c>
      <c r="I17" s="389">
        <f t="shared" si="6"/>
        <v>0</v>
      </c>
      <c r="J17" s="370"/>
      <c r="K17" s="371" t="str">
        <f>IFERROR(VLOOKUP(J17,countrygrouping!A:B,2,0)," ")</f>
        <v xml:space="preserve"> </v>
      </c>
      <c r="L17" s="372" t="str">
        <f t="shared" si="7"/>
        <v xml:space="preserve"> </v>
      </c>
      <c r="M17" s="373">
        <f t="shared" si="8"/>
        <v>0</v>
      </c>
      <c r="N17" s="372">
        <f t="shared" si="9"/>
        <v>0</v>
      </c>
      <c r="O17" s="372">
        <f t="shared" si="10"/>
        <v>0</v>
      </c>
      <c r="P17" s="372">
        <f t="shared" si="11"/>
        <v>0</v>
      </c>
      <c r="Q17" s="372">
        <f t="shared" si="12"/>
        <v>0</v>
      </c>
      <c r="R17" s="374">
        <f>IFERROR(VLOOKUP(L17,rates!$A:$M,2,0)*M17,0)</f>
        <v>0</v>
      </c>
      <c r="S17" s="375">
        <f>IFERROR(VLOOKUP(L17,rates!$A:$M,3,0)*O17,0)</f>
        <v>0</v>
      </c>
      <c r="T17" s="375">
        <f>IFERROR(VLOOKUP(L17,rates!$A:$M,4,0)*Q17,0)</f>
        <v>0</v>
      </c>
      <c r="U17" s="376">
        <f t="shared" si="13"/>
        <v>0</v>
      </c>
      <c r="V17" s="377">
        <f>IFERROR(VLOOKUP(L17,rates!$A:$M,5,0)*M17,0)</f>
        <v>0</v>
      </c>
      <c r="W17" s="377">
        <f>IFERROR(VLOOKUP(L17,rates!$A:$M,6,0)*O17,0)</f>
        <v>0</v>
      </c>
      <c r="X17" s="377">
        <f>IFERROR(VLOOKUP(L17,rates!$A:$M,7,0)*Q17,0)</f>
        <v>0</v>
      </c>
      <c r="Y17" s="377">
        <f t="shared" si="14"/>
        <v>0</v>
      </c>
      <c r="Z17" s="377">
        <f>IFERROR(VLOOKUP(L17,rates!$A:$M,8,0)*M17,0)</f>
        <v>0</v>
      </c>
      <c r="AA17" s="377">
        <f>IFERROR(VLOOKUP(L17,rates!$A:$M,9,0)*O17,0)</f>
        <v>0</v>
      </c>
      <c r="AB17" s="377">
        <f>IFERROR(VLOOKUP(L17,rates!$A:$M,10,0)*Q17,0)</f>
        <v>0</v>
      </c>
      <c r="AC17" s="377">
        <f t="shared" si="15"/>
        <v>0</v>
      </c>
      <c r="AD17" s="377">
        <f>IF(Information!$C$4="School",U17,IF(Information!$C$4="HE",AC17,IF(Information!$C$4="FE - VET",Y17,IF(Information!$C$4="AE",Y17,IF(Information!$C$4="Youth",U17, IF(Information!$C$4="RE", 0))))))</f>
        <v>0</v>
      </c>
      <c r="AE17" s="377">
        <f>IFERROR(VLOOKUP(L17,rates!$A:$M,11,0)*M17,0)</f>
        <v>0</v>
      </c>
      <c r="AF17" s="377">
        <f>IFERROR(VLOOKUP(L17,rates!$A:$M,12,0)*O17,0)</f>
        <v>0</v>
      </c>
      <c r="AG17" s="377">
        <f>IFERROR(VLOOKUP(L17,rates!$A:$M,13,0)*Q17,0)</f>
        <v>0</v>
      </c>
      <c r="AH17" s="378">
        <f>IFERROR(IF(Information!$C$4="HE",SUM(AE17:AG17),0),0)</f>
        <v>0</v>
      </c>
      <c r="AI17" s="379">
        <f t="shared" si="16"/>
        <v>0</v>
      </c>
      <c r="AJ17" s="380">
        <f t="shared" si="17"/>
        <v>0</v>
      </c>
      <c r="AK17" s="380">
        <f t="shared" si="18"/>
        <v>0</v>
      </c>
      <c r="AL17" s="380">
        <f t="shared" si="19"/>
        <v>0</v>
      </c>
      <c r="AM17" s="390" t="str">
        <f>IFERROR(VLOOKUP(J17,countrygrouping!A:C,3,0)," ")</f>
        <v xml:space="preserve"> </v>
      </c>
      <c r="AN17" s="381">
        <f>IFERROR(IF(OR(Information!$C$4="School", Information!$C$4="Youth", Information!$C$4="AE", Information!$C$4="FE - VET"), VLOOKUP(AM17,distancebands!A:C,2,0),VLOOKUP(AM17,distancebands!A:C,3,0)),0)</f>
        <v>0</v>
      </c>
      <c r="AO17" s="381">
        <f>IFERROR(IF(Information!$C$4="HE",VLOOKUP(AM17,distancebands!$A:$L,6,0),0),0)</f>
        <v>0</v>
      </c>
      <c r="AP17" s="391">
        <f t="shared" si="20"/>
        <v>0</v>
      </c>
      <c r="AQ17" s="391">
        <f t="shared" si="0"/>
        <v>0</v>
      </c>
      <c r="AR17" s="382">
        <f t="shared" si="1"/>
        <v>0</v>
      </c>
      <c r="AS17" s="383"/>
    </row>
    <row r="18" spans="1:45" ht="24.75" customHeight="1">
      <c r="A18" s="384"/>
      <c r="B18" s="362"/>
      <c r="C18" s="363">
        <f t="shared" si="2"/>
        <v>0</v>
      </c>
      <c r="D18" s="385"/>
      <c r="E18" s="386">
        <f t="shared" si="3"/>
        <v>0</v>
      </c>
      <c r="F18" s="366"/>
      <c r="G18" s="387">
        <f t="shared" si="4"/>
        <v>0</v>
      </c>
      <c r="H18" s="388">
        <f t="shared" si="5"/>
        <v>0</v>
      </c>
      <c r="I18" s="389">
        <f t="shared" si="6"/>
        <v>0</v>
      </c>
      <c r="J18" s="370"/>
      <c r="K18" s="371" t="str">
        <f>IFERROR(VLOOKUP(J18,countrygrouping!A:B,2,0)," ")</f>
        <v xml:space="preserve"> </v>
      </c>
      <c r="L18" s="372" t="str">
        <f t="shared" si="7"/>
        <v xml:space="preserve"> </v>
      </c>
      <c r="M18" s="373">
        <f t="shared" si="8"/>
        <v>0</v>
      </c>
      <c r="N18" s="372">
        <f t="shared" si="9"/>
        <v>0</v>
      </c>
      <c r="O18" s="372">
        <f t="shared" si="10"/>
        <v>0</v>
      </c>
      <c r="P18" s="372">
        <f t="shared" si="11"/>
        <v>0</v>
      </c>
      <c r="Q18" s="372">
        <f t="shared" si="12"/>
        <v>0</v>
      </c>
      <c r="R18" s="374">
        <f>IFERROR(VLOOKUP(L18,rates!$A:$M,2,0)*M18,0)</f>
        <v>0</v>
      </c>
      <c r="S18" s="375">
        <f>IFERROR(VLOOKUP(L18,rates!$A:$M,3,0)*O18,0)</f>
        <v>0</v>
      </c>
      <c r="T18" s="375">
        <f>IFERROR(VLOOKUP(L18,rates!$A:$M,4,0)*Q18,0)</f>
        <v>0</v>
      </c>
      <c r="U18" s="376">
        <f t="shared" si="13"/>
        <v>0</v>
      </c>
      <c r="V18" s="377">
        <f>IFERROR(VLOOKUP(L18,rates!$A:$M,5,0)*M18,0)</f>
        <v>0</v>
      </c>
      <c r="W18" s="377">
        <f>IFERROR(VLOOKUP(L18,rates!$A:$M,6,0)*O18,0)</f>
        <v>0</v>
      </c>
      <c r="X18" s="377">
        <f>IFERROR(VLOOKUP(L18,rates!$A:$M,7,0)*Q18,0)</f>
        <v>0</v>
      </c>
      <c r="Y18" s="377">
        <f t="shared" si="14"/>
        <v>0</v>
      </c>
      <c r="Z18" s="377">
        <f>IFERROR(VLOOKUP(L18,rates!$A:$M,8,0)*M18,0)</f>
        <v>0</v>
      </c>
      <c r="AA18" s="377">
        <f>IFERROR(VLOOKUP(L18,rates!$A:$M,9,0)*O18,0)</f>
        <v>0</v>
      </c>
      <c r="AB18" s="377">
        <f>IFERROR(VLOOKUP(L18,rates!$A:$M,10,0)*Q18,0)</f>
        <v>0</v>
      </c>
      <c r="AC18" s="377">
        <f t="shared" si="15"/>
        <v>0</v>
      </c>
      <c r="AD18" s="377">
        <f>IF(Information!$C$4="School",U18,IF(Information!$C$4="HE",AC18,IF(Information!$C$4="FE - VET",Y18,IF(Information!$C$4="AE",Y18,IF(Information!$C$4="Youth",U18, IF(Information!$C$4="RE", 0))))))</f>
        <v>0</v>
      </c>
      <c r="AE18" s="377">
        <f>IFERROR(VLOOKUP(L18,rates!$A:$M,11,0)*M18,0)</f>
        <v>0</v>
      </c>
      <c r="AF18" s="377">
        <f>IFERROR(VLOOKUP(L18,rates!$A:$M,12,0)*O18,0)</f>
        <v>0</v>
      </c>
      <c r="AG18" s="377">
        <f>IFERROR(VLOOKUP(L18,rates!$A:$M,13,0)*Q18,0)</f>
        <v>0</v>
      </c>
      <c r="AH18" s="378">
        <f>IFERROR(IF(Information!$C$4="HE",SUM(AE18:AG18),0),0)</f>
        <v>0</v>
      </c>
      <c r="AI18" s="379">
        <f t="shared" si="16"/>
        <v>0</v>
      </c>
      <c r="AJ18" s="380">
        <f t="shared" si="17"/>
        <v>0</v>
      </c>
      <c r="AK18" s="380">
        <f t="shared" si="18"/>
        <v>0</v>
      </c>
      <c r="AL18" s="380">
        <f t="shared" si="19"/>
        <v>0</v>
      </c>
      <c r="AM18" s="390" t="str">
        <f>IFERROR(VLOOKUP(J18,countrygrouping!A:C,3,0)," ")</f>
        <v xml:space="preserve"> </v>
      </c>
      <c r="AN18" s="381">
        <f>IFERROR(IF(OR(Information!$C$4="School", Information!$C$4="Youth", Information!$C$4="AE", Information!$C$4="FE - VET"), VLOOKUP(AM18,distancebands!A:C,2,0),VLOOKUP(AM18,distancebands!A:C,3,0)),0)</f>
        <v>0</v>
      </c>
      <c r="AO18" s="381">
        <f>IFERROR(IF(Information!$C$4="HE",VLOOKUP(AM18,distancebands!$A:$L,6,0),0),0)</f>
        <v>0</v>
      </c>
      <c r="AP18" s="391">
        <f t="shared" si="20"/>
        <v>0</v>
      </c>
      <c r="AQ18" s="391">
        <f t="shared" si="0"/>
        <v>0</v>
      </c>
      <c r="AR18" s="382">
        <f t="shared" si="1"/>
        <v>0</v>
      </c>
      <c r="AS18" s="383"/>
    </row>
    <row r="19" spans="1:45" ht="24.75" customHeight="1">
      <c r="A19" s="384"/>
      <c r="B19" s="362"/>
      <c r="C19" s="363">
        <f t="shared" si="2"/>
        <v>0</v>
      </c>
      <c r="D19" s="385"/>
      <c r="E19" s="386">
        <f t="shared" si="3"/>
        <v>0</v>
      </c>
      <c r="F19" s="366"/>
      <c r="G19" s="387">
        <f t="shared" si="4"/>
        <v>0</v>
      </c>
      <c r="H19" s="388">
        <f t="shared" si="5"/>
        <v>0</v>
      </c>
      <c r="I19" s="389">
        <f t="shared" si="6"/>
        <v>0</v>
      </c>
      <c r="J19" s="370"/>
      <c r="K19" s="371" t="str">
        <f>IFERROR(VLOOKUP(J19,countrygrouping!A:B,2,0)," ")</f>
        <v xml:space="preserve"> </v>
      </c>
      <c r="L19" s="372" t="str">
        <f t="shared" si="7"/>
        <v xml:space="preserve"> </v>
      </c>
      <c r="M19" s="373">
        <f t="shared" si="8"/>
        <v>0</v>
      </c>
      <c r="N19" s="372">
        <f t="shared" si="9"/>
        <v>0</v>
      </c>
      <c r="O19" s="372">
        <f t="shared" si="10"/>
        <v>0</v>
      </c>
      <c r="P19" s="372">
        <f t="shared" si="11"/>
        <v>0</v>
      </c>
      <c r="Q19" s="372">
        <f t="shared" si="12"/>
        <v>0</v>
      </c>
      <c r="R19" s="374">
        <f>IFERROR(VLOOKUP(L19,rates!$A:$M,2,0)*M19,0)</f>
        <v>0</v>
      </c>
      <c r="S19" s="375">
        <f>IFERROR(VLOOKUP(L19,rates!$A:$M,3,0)*O19,0)</f>
        <v>0</v>
      </c>
      <c r="T19" s="375">
        <f>IFERROR(VLOOKUP(L19,rates!$A:$M,4,0)*Q19,0)</f>
        <v>0</v>
      </c>
      <c r="U19" s="376">
        <f t="shared" si="13"/>
        <v>0</v>
      </c>
      <c r="V19" s="377">
        <f>IFERROR(VLOOKUP(L19,rates!$A:$M,5,0)*M19,0)</f>
        <v>0</v>
      </c>
      <c r="W19" s="377">
        <f>IFERROR(VLOOKUP(L19,rates!$A:$M,6,0)*O19,0)</f>
        <v>0</v>
      </c>
      <c r="X19" s="377">
        <f>IFERROR(VLOOKUP(L19,rates!$A:$M,7,0)*Q19,0)</f>
        <v>0</v>
      </c>
      <c r="Y19" s="377">
        <f t="shared" si="14"/>
        <v>0</v>
      </c>
      <c r="Z19" s="377">
        <f>IFERROR(VLOOKUP(L19,rates!$A:$M,8,0)*M19,0)</f>
        <v>0</v>
      </c>
      <c r="AA19" s="377">
        <f>IFERROR(VLOOKUP(L19,rates!$A:$M,9,0)*O19,0)</f>
        <v>0</v>
      </c>
      <c r="AB19" s="377">
        <f>IFERROR(VLOOKUP(L19,rates!$A:$M,10,0)*Q19,0)</f>
        <v>0</v>
      </c>
      <c r="AC19" s="377">
        <f t="shared" si="15"/>
        <v>0</v>
      </c>
      <c r="AD19" s="377">
        <f>IF(Information!$C$4="School",U19,IF(Information!$C$4="HE",AC19,IF(Information!$C$4="FE - VET",Y19,IF(Information!$C$4="AE",Y19,IF(Information!$C$4="Youth",U19, IF(Information!$C$4="RE", 0))))))</f>
        <v>0</v>
      </c>
      <c r="AE19" s="377">
        <f>IFERROR(VLOOKUP(L19,rates!$A:$M,11,0)*M19,0)</f>
        <v>0</v>
      </c>
      <c r="AF19" s="377">
        <f>IFERROR(VLOOKUP(L19,rates!$A:$M,12,0)*O19,0)</f>
        <v>0</v>
      </c>
      <c r="AG19" s="377">
        <f>IFERROR(VLOOKUP(L19,rates!$A:$M,13,0)*Q19,0)</f>
        <v>0</v>
      </c>
      <c r="AH19" s="378">
        <f>IFERROR(IF(Information!$C$4="HE",SUM(AE19:AG19),0),0)</f>
        <v>0</v>
      </c>
      <c r="AI19" s="379">
        <f t="shared" si="16"/>
        <v>0</v>
      </c>
      <c r="AJ19" s="380">
        <f t="shared" si="17"/>
        <v>0</v>
      </c>
      <c r="AK19" s="380">
        <f t="shared" si="18"/>
        <v>0</v>
      </c>
      <c r="AL19" s="380">
        <f t="shared" si="19"/>
        <v>0</v>
      </c>
      <c r="AM19" s="390" t="str">
        <f>IFERROR(VLOOKUP(J19,countrygrouping!A:C,3,0)," ")</f>
        <v xml:space="preserve"> </v>
      </c>
      <c r="AN19" s="381">
        <f>IFERROR(IF(OR(Information!$C$4="School", Information!$C$4="Youth", Information!$C$4="AE", Information!$C$4="FE - VET"), VLOOKUP(AM19,distancebands!A:C,2,0),VLOOKUP(AM19,distancebands!A:C,3,0)),0)</f>
        <v>0</v>
      </c>
      <c r="AO19" s="381">
        <f>IFERROR(IF(Information!$C$4="HE",VLOOKUP(AM19,distancebands!$A:$L,6,0),0),0)</f>
        <v>0</v>
      </c>
      <c r="AP19" s="391">
        <f t="shared" si="20"/>
        <v>0</v>
      </c>
      <c r="AQ19" s="391">
        <f t="shared" si="0"/>
        <v>0</v>
      </c>
      <c r="AR19" s="382">
        <f t="shared" si="1"/>
        <v>0</v>
      </c>
      <c r="AS19" s="383"/>
    </row>
    <row r="20" spans="1:45" ht="24.75" customHeight="1">
      <c r="A20" s="384"/>
      <c r="B20" s="362"/>
      <c r="C20" s="363">
        <f t="shared" si="2"/>
        <v>0</v>
      </c>
      <c r="D20" s="385"/>
      <c r="E20" s="386">
        <f t="shared" si="3"/>
        <v>0</v>
      </c>
      <c r="F20" s="366"/>
      <c r="G20" s="387">
        <f t="shared" si="4"/>
        <v>0</v>
      </c>
      <c r="H20" s="388">
        <f t="shared" si="5"/>
        <v>0</v>
      </c>
      <c r="I20" s="389">
        <f t="shared" si="6"/>
        <v>0</v>
      </c>
      <c r="J20" s="370"/>
      <c r="K20" s="371" t="str">
        <f>IFERROR(VLOOKUP(J20,countrygrouping!A:B,2,0)," ")</f>
        <v xml:space="preserve"> </v>
      </c>
      <c r="L20" s="372" t="str">
        <f t="shared" si="7"/>
        <v xml:space="preserve"> </v>
      </c>
      <c r="M20" s="373">
        <f t="shared" si="8"/>
        <v>0</v>
      </c>
      <c r="N20" s="372">
        <f t="shared" si="9"/>
        <v>0</v>
      </c>
      <c r="O20" s="372">
        <f t="shared" si="10"/>
        <v>0</v>
      </c>
      <c r="P20" s="372">
        <f t="shared" si="11"/>
        <v>0</v>
      </c>
      <c r="Q20" s="372">
        <f t="shared" si="12"/>
        <v>0</v>
      </c>
      <c r="R20" s="374">
        <f>IFERROR(VLOOKUP(L20,rates!$A:$M,2,0)*M20,0)</f>
        <v>0</v>
      </c>
      <c r="S20" s="375">
        <f>IFERROR(VLOOKUP(L20,rates!$A:$M,3,0)*O20,0)</f>
        <v>0</v>
      </c>
      <c r="T20" s="375">
        <f>IFERROR(VLOOKUP(L20,rates!$A:$M,4,0)*Q20,0)</f>
        <v>0</v>
      </c>
      <c r="U20" s="376">
        <f t="shared" si="13"/>
        <v>0</v>
      </c>
      <c r="V20" s="377">
        <f>IFERROR(VLOOKUP(L20,rates!$A:$M,5,0)*M20,0)</f>
        <v>0</v>
      </c>
      <c r="W20" s="377">
        <f>IFERROR(VLOOKUP(L20,rates!$A:$M,6,0)*O20,0)</f>
        <v>0</v>
      </c>
      <c r="X20" s="377">
        <f>IFERROR(VLOOKUP(L20,rates!$A:$M,7,0)*Q20,0)</f>
        <v>0</v>
      </c>
      <c r="Y20" s="377">
        <f t="shared" si="14"/>
        <v>0</v>
      </c>
      <c r="Z20" s="377">
        <f>IFERROR(VLOOKUP(L20,rates!$A:$M,8,0)*M20,0)</f>
        <v>0</v>
      </c>
      <c r="AA20" s="377">
        <f>IFERROR(VLOOKUP(L20,rates!$A:$M,9,0)*O20,0)</f>
        <v>0</v>
      </c>
      <c r="AB20" s="377">
        <f>IFERROR(VLOOKUP(L20,rates!$A:$M,10,0)*Q20,0)</f>
        <v>0</v>
      </c>
      <c r="AC20" s="377">
        <f t="shared" si="15"/>
        <v>0</v>
      </c>
      <c r="AD20" s="377">
        <f>IF(Information!$C$4="School",U20,IF(Information!$C$4="HE",AC20,IF(Information!$C$4="FE - VET",Y20,IF(Information!$C$4="AE",Y20,IF(Information!$C$4="Youth",U20, IF(Information!$C$4="RE", 0))))))</f>
        <v>0</v>
      </c>
      <c r="AE20" s="377">
        <f>IFERROR(VLOOKUP(L20,rates!$A:$M,11,0)*M20,0)</f>
        <v>0</v>
      </c>
      <c r="AF20" s="377">
        <f>IFERROR(VLOOKUP(L20,rates!$A:$M,12,0)*O20,0)</f>
        <v>0</v>
      </c>
      <c r="AG20" s="377">
        <f>IFERROR(VLOOKUP(L20,rates!$A:$M,13,0)*Q20,0)</f>
        <v>0</v>
      </c>
      <c r="AH20" s="378">
        <f>IFERROR(IF(Information!$C$4="HE",SUM(AE20:AG20),0),0)</f>
        <v>0</v>
      </c>
      <c r="AI20" s="379">
        <f t="shared" si="16"/>
        <v>0</v>
      </c>
      <c r="AJ20" s="380">
        <f t="shared" si="17"/>
        <v>0</v>
      </c>
      <c r="AK20" s="380">
        <f t="shared" si="18"/>
        <v>0</v>
      </c>
      <c r="AL20" s="380">
        <f t="shared" si="19"/>
        <v>0</v>
      </c>
      <c r="AM20" s="390" t="str">
        <f>IFERROR(VLOOKUP(J20,countrygrouping!A:C,3,0)," ")</f>
        <v xml:space="preserve"> </v>
      </c>
      <c r="AN20" s="381">
        <f>IFERROR(IF(OR(Information!$C$4="School", Information!$C$4="Youth", Information!$C$4="AE", Information!$C$4="FE - VET"), VLOOKUP(AM20,distancebands!A:C,2,0),VLOOKUP(AM20,distancebands!A:C,3,0)),0)</f>
        <v>0</v>
      </c>
      <c r="AO20" s="381">
        <f>IFERROR(IF(Information!$C$4="HE",VLOOKUP(AM20,distancebands!$A:$L,6,0),0),0)</f>
        <v>0</v>
      </c>
      <c r="AP20" s="391">
        <f t="shared" si="20"/>
        <v>0</v>
      </c>
      <c r="AQ20" s="391">
        <f t="shared" si="0"/>
        <v>0</v>
      </c>
      <c r="AR20" s="382">
        <f t="shared" si="1"/>
        <v>0</v>
      </c>
      <c r="AS20" s="383"/>
    </row>
    <row r="21" spans="1:45" ht="24.75" customHeight="1">
      <c r="A21" s="384"/>
      <c r="B21" s="362"/>
      <c r="C21" s="363">
        <f t="shared" si="2"/>
        <v>0</v>
      </c>
      <c r="D21" s="385"/>
      <c r="E21" s="386">
        <f t="shared" si="3"/>
        <v>0</v>
      </c>
      <c r="F21" s="366"/>
      <c r="G21" s="387">
        <f t="shared" si="4"/>
        <v>0</v>
      </c>
      <c r="H21" s="388">
        <f t="shared" si="5"/>
        <v>0</v>
      </c>
      <c r="I21" s="389">
        <f t="shared" si="6"/>
        <v>0</v>
      </c>
      <c r="J21" s="370"/>
      <c r="K21" s="371" t="str">
        <f>IFERROR(VLOOKUP(J21,countrygrouping!A:B,2,0)," ")</f>
        <v xml:space="preserve"> </v>
      </c>
      <c r="L21" s="372" t="str">
        <f t="shared" si="7"/>
        <v xml:space="preserve"> </v>
      </c>
      <c r="M21" s="373">
        <f t="shared" si="8"/>
        <v>0</v>
      </c>
      <c r="N21" s="372">
        <f t="shared" si="9"/>
        <v>0</v>
      </c>
      <c r="O21" s="372">
        <f t="shared" si="10"/>
        <v>0</v>
      </c>
      <c r="P21" s="372">
        <f t="shared" si="11"/>
        <v>0</v>
      </c>
      <c r="Q21" s="372">
        <f t="shared" si="12"/>
        <v>0</v>
      </c>
      <c r="R21" s="374">
        <f>IFERROR(VLOOKUP(L21,rates!$A:$M,2,0)*M21,0)</f>
        <v>0</v>
      </c>
      <c r="S21" s="375">
        <f>IFERROR(VLOOKUP(L21,rates!$A:$M,3,0)*O21,0)</f>
        <v>0</v>
      </c>
      <c r="T21" s="375">
        <f>IFERROR(VLOOKUP(L21,rates!$A:$M,4,0)*Q21,0)</f>
        <v>0</v>
      </c>
      <c r="U21" s="376">
        <f t="shared" si="13"/>
        <v>0</v>
      </c>
      <c r="V21" s="377">
        <f>IFERROR(VLOOKUP(L21,rates!$A:$M,5,0)*M21,0)</f>
        <v>0</v>
      </c>
      <c r="W21" s="377">
        <f>IFERROR(VLOOKUP(L21,rates!$A:$M,6,0)*O21,0)</f>
        <v>0</v>
      </c>
      <c r="X21" s="377">
        <f>IFERROR(VLOOKUP(L21,rates!$A:$M,7,0)*Q21,0)</f>
        <v>0</v>
      </c>
      <c r="Y21" s="377">
        <f t="shared" si="14"/>
        <v>0</v>
      </c>
      <c r="Z21" s="377">
        <f>IFERROR(VLOOKUP(L21,rates!$A:$M,8,0)*M21,0)</f>
        <v>0</v>
      </c>
      <c r="AA21" s="377">
        <f>IFERROR(VLOOKUP(L21,rates!$A:$M,9,0)*O21,0)</f>
        <v>0</v>
      </c>
      <c r="AB21" s="377">
        <f>IFERROR(VLOOKUP(L21,rates!$A:$M,10,0)*Q21,0)</f>
        <v>0</v>
      </c>
      <c r="AC21" s="377">
        <f t="shared" si="15"/>
        <v>0</v>
      </c>
      <c r="AD21" s="377">
        <f>IF(Information!$C$4="School",U21,IF(Information!$C$4="HE",AC21,IF(Information!$C$4="FE - VET",Y21,IF(Information!$C$4="AE",Y21,IF(Information!$C$4="Youth",U21, IF(Information!$C$4="RE", 0))))))</f>
        <v>0</v>
      </c>
      <c r="AE21" s="377">
        <f>IFERROR(VLOOKUP(L21,rates!$A:$M,11,0)*M21,0)</f>
        <v>0</v>
      </c>
      <c r="AF21" s="377">
        <f>IFERROR(VLOOKUP(L21,rates!$A:$M,12,0)*O21,0)</f>
        <v>0</v>
      </c>
      <c r="AG21" s="377">
        <f>IFERROR(VLOOKUP(L21,rates!$A:$M,13,0)*Q21,0)</f>
        <v>0</v>
      </c>
      <c r="AH21" s="378">
        <f>IFERROR(IF(Information!$C$4="HE",SUM(AE21:AG21),0),0)</f>
        <v>0</v>
      </c>
      <c r="AI21" s="379">
        <f t="shared" si="16"/>
        <v>0</v>
      </c>
      <c r="AJ21" s="380">
        <f t="shared" si="17"/>
        <v>0</v>
      </c>
      <c r="AK21" s="380">
        <f t="shared" si="18"/>
        <v>0</v>
      </c>
      <c r="AL21" s="380">
        <f t="shared" si="19"/>
        <v>0</v>
      </c>
      <c r="AM21" s="390" t="str">
        <f>IFERROR(VLOOKUP(J21,countrygrouping!A:C,3,0)," ")</f>
        <v xml:space="preserve"> </v>
      </c>
      <c r="AN21" s="381">
        <f>IFERROR(IF(OR(Information!$C$4="School", Information!$C$4="Youth", Information!$C$4="AE", Information!$C$4="FE - VET"), VLOOKUP(AM21,distancebands!A:C,2,0),VLOOKUP(AM21,distancebands!A:C,3,0)),0)</f>
        <v>0</v>
      </c>
      <c r="AO21" s="381">
        <f>IFERROR(IF(Information!$C$4="HE",VLOOKUP(AM21,distancebands!$A:$L,6,0),0),0)</f>
        <v>0</v>
      </c>
      <c r="AP21" s="391">
        <f t="shared" si="20"/>
        <v>0</v>
      </c>
      <c r="AQ21" s="391">
        <f t="shared" si="0"/>
        <v>0</v>
      </c>
      <c r="AR21" s="382">
        <f t="shared" si="1"/>
        <v>0</v>
      </c>
      <c r="AS21" s="383"/>
    </row>
    <row r="22" spans="1:45" ht="24.75" customHeight="1">
      <c r="A22" s="384"/>
      <c r="B22" s="362"/>
      <c r="C22" s="363">
        <f t="shared" si="2"/>
        <v>0</v>
      </c>
      <c r="D22" s="385"/>
      <c r="E22" s="386">
        <f t="shared" si="3"/>
        <v>0</v>
      </c>
      <c r="F22" s="366"/>
      <c r="G22" s="387">
        <f t="shared" si="4"/>
        <v>0</v>
      </c>
      <c r="H22" s="388">
        <f t="shared" si="5"/>
        <v>0</v>
      </c>
      <c r="I22" s="389">
        <f t="shared" si="6"/>
        <v>0</v>
      </c>
      <c r="J22" s="370"/>
      <c r="K22" s="371" t="str">
        <f>IFERROR(VLOOKUP(J22,countrygrouping!A:B,2,0)," ")</f>
        <v xml:space="preserve"> </v>
      </c>
      <c r="L22" s="372" t="str">
        <f t="shared" si="7"/>
        <v xml:space="preserve"> </v>
      </c>
      <c r="M22" s="373">
        <f t="shared" si="8"/>
        <v>0</v>
      </c>
      <c r="N22" s="372">
        <f t="shared" si="9"/>
        <v>0</v>
      </c>
      <c r="O22" s="372">
        <f t="shared" si="10"/>
        <v>0</v>
      </c>
      <c r="P22" s="372">
        <f t="shared" si="11"/>
        <v>0</v>
      </c>
      <c r="Q22" s="372">
        <f t="shared" si="12"/>
        <v>0</v>
      </c>
      <c r="R22" s="374">
        <f>IFERROR(VLOOKUP(L22,rates!$A:$M,2,0)*M22,0)</f>
        <v>0</v>
      </c>
      <c r="S22" s="375">
        <f>IFERROR(VLOOKUP(L22,rates!$A:$M,3,0)*O22,0)</f>
        <v>0</v>
      </c>
      <c r="T22" s="375">
        <f>IFERROR(VLOOKUP(L22,rates!$A:$M,4,0)*Q22,0)</f>
        <v>0</v>
      </c>
      <c r="U22" s="376">
        <f t="shared" si="13"/>
        <v>0</v>
      </c>
      <c r="V22" s="377">
        <f>IFERROR(VLOOKUP(L22,rates!$A:$M,5,0)*M22,0)</f>
        <v>0</v>
      </c>
      <c r="W22" s="377">
        <f>IFERROR(VLOOKUP(L22,rates!$A:$M,6,0)*O22,0)</f>
        <v>0</v>
      </c>
      <c r="X22" s="377">
        <f>IFERROR(VLOOKUP(L22,rates!$A:$M,7,0)*Q22,0)</f>
        <v>0</v>
      </c>
      <c r="Y22" s="377">
        <f t="shared" si="14"/>
        <v>0</v>
      </c>
      <c r="Z22" s="377">
        <f>IFERROR(VLOOKUP(L22,rates!$A:$M,8,0)*M22,0)</f>
        <v>0</v>
      </c>
      <c r="AA22" s="377">
        <f>IFERROR(VLOOKUP(L22,rates!$A:$M,9,0)*O22,0)</f>
        <v>0</v>
      </c>
      <c r="AB22" s="377">
        <f>IFERROR(VLOOKUP(L22,rates!$A:$M,10,0)*Q22,0)</f>
        <v>0</v>
      </c>
      <c r="AC22" s="377">
        <f t="shared" si="15"/>
        <v>0</v>
      </c>
      <c r="AD22" s="377">
        <f>IF(Information!$C$4="School",U22,IF(Information!$C$4="HE",AC22,IF(Information!$C$4="FE - VET",Y22,IF(Information!$C$4="AE",Y22,IF(Information!$C$4="Youth",U22, IF(Information!$C$4="RE", 0))))))</f>
        <v>0</v>
      </c>
      <c r="AE22" s="377">
        <f>IFERROR(VLOOKUP(L22,rates!$A:$M,11,0)*M22,0)</f>
        <v>0</v>
      </c>
      <c r="AF22" s="377">
        <f>IFERROR(VLOOKUP(L22,rates!$A:$M,12,0)*O22,0)</f>
        <v>0</v>
      </c>
      <c r="AG22" s="377">
        <f>IFERROR(VLOOKUP(L22,rates!$A:$M,13,0)*Q22,0)</f>
        <v>0</v>
      </c>
      <c r="AH22" s="378">
        <f>IFERROR(IF(Information!$C$4="HE",SUM(AE22:AG22),0),0)</f>
        <v>0</v>
      </c>
      <c r="AI22" s="379">
        <f t="shared" si="16"/>
        <v>0</v>
      </c>
      <c r="AJ22" s="380">
        <f t="shared" si="17"/>
        <v>0</v>
      </c>
      <c r="AK22" s="380">
        <f t="shared" si="18"/>
        <v>0</v>
      </c>
      <c r="AL22" s="380">
        <f t="shared" si="19"/>
        <v>0</v>
      </c>
      <c r="AM22" s="390" t="str">
        <f>IFERROR(VLOOKUP(J22,countrygrouping!A:C,3,0)," ")</f>
        <v xml:space="preserve"> </v>
      </c>
      <c r="AN22" s="381">
        <f>IFERROR(IF(OR(Information!$C$4="School", Information!$C$4="Youth", Information!$C$4="AE", Information!$C$4="FE - VET"), VLOOKUP(AM22,distancebands!A:C,2,0),VLOOKUP(AM22,distancebands!A:C,3,0)),0)</f>
        <v>0</v>
      </c>
      <c r="AO22" s="381">
        <f>IFERROR(IF(Information!$C$4="HE",VLOOKUP(AM22,distancebands!$A:$L,6,0),0),0)</f>
        <v>0</v>
      </c>
      <c r="AP22" s="391">
        <f t="shared" si="20"/>
        <v>0</v>
      </c>
      <c r="AQ22" s="391">
        <f t="shared" si="0"/>
        <v>0</v>
      </c>
      <c r="AR22" s="382">
        <f t="shared" si="1"/>
        <v>0</v>
      </c>
      <c r="AS22" s="383"/>
    </row>
    <row r="23" spans="1:45" ht="24.75" customHeight="1">
      <c r="A23" s="384"/>
      <c r="B23" s="362"/>
      <c r="C23" s="363">
        <f t="shared" si="2"/>
        <v>0</v>
      </c>
      <c r="D23" s="385"/>
      <c r="E23" s="386">
        <f t="shared" si="3"/>
        <v>0</v>
      </c>
      <c r="F23" s="366"/>
      <c r="G23" s="387">
        <f t="shared" si="4"/>
        <v>0</v>
      </c>
      <c r="H23" s="388">
        <f t="shared" si="5"/>
        <v>0</v>
      </c>
      <c r="I23" s="389">
        <f t="shared" si="6"/>
        <v>0</v>
      </c>
      <c r="J23" s="370"/>
      <c r="K23" s="371" t="str">
        <f>IFERROR(VLOOKUP(J23,countrygrouping!A:B,2,0)," ")</f>
        <v xml:space="preserve"> </v>
      </c>
      <c r="L23" s="372" t="str">
        <f t="shared" si="7"/>
        <v xml:space="preserve"> </v>
      </c>
      <c r="M23" s="373">
        <f t="shared" si="8"/>
        <v>0</v>
      </c>
      <c r="N23" s="372">
        <f t="shared" si="9"/>
        <v>0</v>
      </c>
      <c r="O23" s="372">
        <f t="shared" si="10"/>
        <v>0</v>
      </c>
      <c r="P23" s="372">
        <f t="shared" si="11"/>
        <v>0</v>
      </c>
      <c r="Q23" s="372">
        <f t="shared" si="12"/>
        <v>0</v>
      </c>
      <c r="R23" s="374">
        <f>IFERROR(VLOOKUP(L23,rates!$A:$M,2,0)*M23,0)</f>
        <v>0</v>
      </c>
      <c r="S23" s="375">
        <f>IFERROR(VLOOKUP(L23,rates!$A:$M,3,0)*O23,0)</f>
        <v>0</v>
      </c>
      <c r="T23" s="375">
        <f>IFERROR(VLOOKUP(L23,rates!$A:$M,4,0)*Q23,0)</f>
        <v>0</v>
      </c>
      <c r="U23" s="376">
        <f t="shared" si="13"/>
        <v>0</v>
      </c>
      <c r="V23" s="377">
        <f>IFERROR(VLOOKUP(L23,rates!$A:$M,5,0)*M23,0)</f>
        <v>0</v>
      </c>
      <c r="W23" s="377">
        <f>IFERROR(VLOOKUP(L23,rates!$A:$M,6,0)*O23,0)</f>
        <v>0</v>
      </c>
      <c r="X23" s="377">
        <f>IFERROR(VLOOKUP(L23,rates!$A:$M,7,0)*Q23,0)</f>
        <v>0</v>
      </c>
      <c r="Y23" s="377">
        <f t="shared" si="14"/>
        <v>0</v>
      </c>
      <c r="Z23" s="377">
        <f>IFERROR(VLOOKUP(L23,rates!$A:$M,8,0)*M23,0)</f>
        <v>0</v>
      </c>
      <c r="AA23" s="377">
        <f>IFERROR(VLOOKUP(L23,rates!$A:$M,9,0)*O23,0)</f>
        <v>0</v>
      </c>
      <c r="AB23" s="377">
        <f>IFERROR(VLOOKUP(L23,rates!$A:$M,10,0)*Q23,0)</f>
        <v>0</v>
      </c>
      <c r="AC23" s="377">
        <f t="shared" si="15"/>
        <v>0</v>
      </c>
      <c r="AD23" s="377">
        <f>IF(Information!$C$4="School",U23,IF(Information!$C$4="HE",AC23,IF(Information!$C$4="FE - VET",Y23,IF(Information!$C$4="AE",Y23,IF(Information!$C$4="Youth",U23, IF(Information!$C$4="RE", 0))))))</f>
        <v>0</v>
      </c>
      <c r="AE23" s="377">
        <f>IFERROR(VLOOKUP(L23,rates!$A:$M,11,0)*M23,0)</f>
        <v>0</v>
      </c>
      <c r="AF23" s="377">
        <f>IFERROR(VLOOKUP(L23,rates!$A:$M,12,0)*O23,0)</f>
        <v>0</v>
      </c>
      <c r="AG23" s="377">
        <f>IFERROR(VLOOKUP(L23,rates!$A:$M,13,0)*Q23,0)</f>
        <v>0</v>
      </c>
      <c r="AH23" s="378">
        <f>IFERROR(IF(Information!$C$4="HE",SUM(AE23:AG23),0),0)</f>
        <v>0</v>
      </c>
      <c r="AI23" s="379">
        <f t="shared" si="16"/>
        <v>0</v>
      </c>
      <c r="AJ23" s="380">
        <f t="shared" si="17"/>
        <v>0</v>
      </c>
      <c r="AK23" s="380">
        <f t="shared" si="18"/>
        <v>0</v>
      </c>
      <c r="AL23" s="380">
        <f t="shared" si="19"/>
        <v>0</v>
      </c>
      <c r="AM23" s="390" t="str">
        <f>IFERROR(VLOOKUP(J23,countrygrouping!A:C,3,0)," ")</f>
        <v xml:space="preserve"> </v>
      </c>
      <c r="AN23" s="381">
        <f>IFERROR(IF(OR(Information!$C$4="School", Information!$C$4="Youth", Information!$C$4="AE", Information!$C$4="FE - VET"), VLOOKUP(AM23,distancebands!A:C,2,0),VLOOKUP(AM23,distancebands!A:C,3,0)),0)</f>
        <v>0</v>
      </c>
      <c r="AO23" s="381">
        <f>IFERROR(IF(Information!$C$4="HE",VLOOKUP(AM23,distancebands!$A:$L,6,0),0),0)</f>
        <v>0</v>
      </c>
      <c r="AP23" s="391">
        <f t="shared" si="20"/>
        <v>0</v>
      </c>
      <c r="AQ23" s="391">
        <f t="shared" si="0"/>
        <v>0</v>
      </c>
      <c r="AR23" s="382">
        <f t="shared" si="1"/>
        <v>0</v>
      </c>
      <c r="AS23" s="383"/>
    </row>
    <row r="24" spans="1:45" ht="24.75" customHeight="1">
      <c r="A24" s="384"/>
      <c r="B24" s="362"/>
      <c r="C24" s="363">
        <f t="shared" si="2"/>
        <v>0</v>
      </c>
      <c r="D24" s="385"/>
      <c r="E24" s="386">
        <f t="shared" si="3"/>
        <v>0</v>
      </c>
      <c r="F24" s="366"/>
      <c r="G24" s="387">
        <f t="shared" si="4"/>
        <v>0</v>
      </c>
      <c r="H24" s="388">
        <f t="shared" si="5"/>
        <v>0</v>
      </c>
      <c r="I24" s="389">
        <f t="shared" si="6"/>
        <v>0</v>
      </c>
      <c r="J24" s="370"/>
      <c r="K24" s="371" t="str">
        <f>IFERROR(VLOOKUP(J24,countrygrouping!A:B,2,0)," ")</f>
        <v xml:space="preserve"> </v>
      </c>
      <c r="L24" s="372" t="str">
        <f t="shared" si="7"/>
        <v xml:space="preserve"> </v>
      </c>
      <c r="M24" s="373">
        <f t="shared" si="8"/>
        <v>0</v>
      </c>
      <c r="N24" s="372">
        <f t="shared" si="9"/>
        <v>0</v>
      </c>
      <c r="O24" s="372">
        <f t="shared" si="10"/>
        <v>0</v>
      </c>
      <c r="P24" s="372">
        <f t="shared" si="11"/>
        <v>0</v>
      </c>
      <c r="Q24" s="372">
        <f t="shared" si="12"/>
        <v>0</v>
      </c>
      <c r="R24" s="374">
        <f>IFERROR(VLOOKUP(L24,rates!$A:$M,2,0)*M24,0)</f>
        <v>0</v>
      </c>
      <c r="S24" s="375">
        <f>IFERROR(VLOOKUP(L24,rates!$A:$M,3,0)*O24,0)</f>
        <v>0</v>
      </c>
      <c r="T24" s="375">
        <f>IFERROR(VLOOKUP(L24,rates!$A:$M,4,0)*Q24,0)</f>
        <v>0</v>
      </c>
      <c r="U24" s="376">
        <f t="shared" si="13"/>
        <v>0</v>
      </c>
      <c r="V24" s="377">
        <f>IFERROR(VLOOKUP(L24,rates!$A:$M,5,0)*M24,0)</f>
        <v>0</v>
      </c>
      <c r="W24" s="377">
        <f>IFERROR(VLOOKUP(L24,rates!$A:$M,6,0)*O24,0)</f>
        <v>0</v>
      </c>
      <c r="X24" s="377">
        <f>IFERROR(VLOOKUP(L24,rates!$A:$M,7,0)*Q24,0)</f>
        <v>0</v>
      </c>
      <c r="Y24" s="377">
        <f t="shared" si="14"/>
        <v>0</v>
      </c>
      <c r="Z24" s="377">
        <f>IFERROR(VLOOKUP(L24,rates!$A:$M,8,0)*M24,0)</f>
        <v>0</v>
      </c>
      <c r="AA24" s="377">
        <f>IFERROR(VLOOKUP(L24,rates!$A:$M,9,0)*O24,0)</f>
        <v>0</v>
      </c>
      <c r="AB24" s="377">
        <f>IFERROR(VLOOKUP(L24,rates!$A:$M,10,0)*Q24,0)</f>
        <v>0</v>
      </c>
      <c r="AC24" s="377">
        <f t="shared" si="15"/>
        <v>0</v>
      </c>
      <c r="AD24" s="377">
        <f>IF(Information!$C$4="School",U24,IF(Information!$C$4="HE",AC24,IF(Information!$C$4="FE - VET",Y24,IF(Information!$C$4="AE",Y24,IF(Information!$C$4="Youth",U24, IF(Information!$C$4="RE", 0))))))</f>
        <v>0</v>
      </c>
      <c r="AE24" s="377">
        <f>IFERROR(VLOOKUP(L24,rates!$A:$M,11,0)*M24,0)</f>
        <v>0</v>
      </c>
      <c r="AF24" s="377">
        <f>IFERROR(VLOOKUP(L24,rates!$A:$M,12,0)*O24,0)</f>
        <v>0</v>
      </c>
      <c r="AG24" s="377">
        <f>IFERROR(VLOOKUP(L24,rates!$A:$M,13,0)*Q24,0)</f>
        <v>0</v>
      </c>
      <c r="AH24" s="378">
        <f>IFERROR(IF(Information!$C$4="HE",SUM(AE24:AG24),0),0)</f>
        <v>0</v>
      </c>
      <c r="AI24" s="379">
        <f t="shared" si="16"/>
        <v>0</v>
      </c>
      <c r="AJ24" s="380">
        <f t="shared" si="17"/>
        <v>0</v>
      </c>
      <c r="AK24" s="380">
        <f t="shared" si="18"/>
        <v>0</v>
      </c>
      <c r="AL24" s="380">
        <f t="shared" si="19"/>
        <v>0</v>
      </c>
      <c r="AM24" s="390" t="str">
        <f>IFERROR(VLOOKUP(J24,countrygrouping!A:C,3,0)," ")</f>
        <v xml:space="preserve"> </v>
      </c>
      <c r="AN24" s="381">
        <f>IFERROR(IF(OR(Information!$C$4="School", Information!$C$4="Youth", Information!$C$4="AE", Information!$C$4="FE - VET"), VLOOKUP(AM24,distancebands!A:C,2,0),VLOOKUP(AM24,distancebands!A:C,3,0)),0)</f>
        <v>0</v>
      </c>
      <c r="AO24" s="381">
        <f>IFERROR(IF(Information!$C$4="HE",VLOOKUP(AM24,distancebands!$A:$L,6,0),0),0)</f>
        <v>0</v>
      </c>
      <c r="AP24" s="391">
        <f t="shared" si="20"/>
        <v>0</v>
      </c>
      <c r="AQ24" s="391">
        <f t="shared" si="0"/>
        <v>0</v>
      </c>
      <c r="AR24" s="382">
        <f t="shared" si="1"/>
        <v>0</v>
      </c>
      <c r="AS24" s="383"/>
    </row>
    <row r="25" spans="1:45" ht="24.75" customHeight="1">
      <c r="A25" s="384"/>
      <c r="B25" s="362"/>
      <c r="C25" s="363">
        <f t="shared" si="2"/>
        <v>0</v>
      </c>
      <c r="D25" s="385"/>
      <c r="E25" s="386">
        <f t="shared" si="3"/>
        <v>0</v>
      </c>
      <c r="F25" s="366"/>
      <c r="G25" s="387">
        <f t="shared" si="4"/>
        <v>0</v>
      </c>
      <c r="H25" s="388">
        <f t="shared" si="5"/>
        <v>0</v>
      </c>
      <c r="I25" s="389">
        <f t="shared" si="6"/>
        <v>0</v>
      </c>
      <c r="J25" s="370"/>
      <c r="K25" s="371" t="str">
        <f>IFERROR(VLOOKUP(J25,countrygrouping!A:B,2,0)," ")</f>
        <v xml:space="preserve"> </v>
      </c>
      <c r="L25" s="372" t="str">
        <f t="shared" si="7"/>
        <v xml:space="preserve"> </v>
      </c>
      <c r="M25" s="373">
        <f t="shared" si="8"/>
        <v>0</v>
      </c>
      <c r="N25" s="372">
        <f t="shared" si="9"/>
        <v>0</v>
      </c>
      <c r="O25" s="372">
        <f t="shared" si="10"/>
        <v>0</v>
      </c>
      <c r="P25" s="372">
        <f t="shared" si="11"/>
        <v>0</v>
      </c>
      <c r="Q25" s="372">
        <f t="shared" si="12"/>
        <v>0</v>
      </c>
      <c r="R25" s="374">
        <f>IFERROR(VLOOKUP(L25,rates!$A:$M,2,0)*M25,0)</f>
        <v>0</v>
      </c>
      <c r="S25" s="375">
        <f>IFERROR(VLOOKUP(L25,rates!$A:$M,3,0)*O25,0)</f>
        <v>0</v>
      </c>
      <c r="T25" s="375">
        <f>IFERROR(VLOOKUP(L25,rates!$A:$M,4,0)*Q25,0)</f>
        <v>0</v>
      </c>
      <c r="U25" s="376">
        <f t="shared" si="13"/>
        <v>0</v>
      </c>
      <c r="V25" s="377">
        <f>IFERROR(VLOOKUP(L25,rates!$A:$M,5,0)*M25,0)</f>
        <v>0</v>
      </c>
      <c r="W25" s="377">
        <f>IFERROR(VLOOKUP(L25,rates!$A:$M,6,0)*O25,0)</f>
        <v>0</v>
      </c>
      <c r="X25" s="377">
        <f>IFERROR(VLOOKUP(L25,rates!$A:$M,7,0)*Q25,0)</f>
        <v>0</v>
      </c>
      <c r="Y25" s="377">
        <f t="shared" si="14"/>
        <v>0</v>
      </c>
      <c r="Z25" s="377">
        <f>IFERROR(VLOOKUP(L25,rates!$A:$M,8,0)*M25,0)</f>
        <v>0</v>
      </c>
      <c r="AA25" s="377">
        <f>IFERROR(VLOOKUP(L25,rates!$A:$M,9,0)*O25,0)</f>
        <v>0</v>
      </c>
      <c r="AB25" s="377">
        <f>IFERROR(VLOOKUP(L25,rates!$A:$M,10,0)*Q25,0)</f>
        <v>0</v>
      </c>
      <c r="AC25" s="377">
        <f t="shared" si="15"/>
        <v>0</v>
      </c>
      <c r="AD25" s="377">
        <f>IF(Information!$C$4="School",U25,IF(Information!$C$4="HE",AC25,IF(Information!$C$4="FE - VET",Y25,IF(Information!$C$4="AE",Y25,IF(Information!$C$4="Youth",U25, IF(Information!$C$4="RE", 0))))))</f>
        <v>0</v>
      </c>
      <c r="AE25" s="377">
        <f>IFERROR(VLOOKUP(L25,rates!$A:$M,11,0)*M25,0)</f>
        <v>0</v>
      </c>
      <c r="AF25" s="377">
        <f>IFERROR(VLOOKUP(L25,rates!$A:$M,12,0)*O25,0)</f>
        <v>0</v>
      </c>
      <c r="AG25" s="377">
        <f>IFERROR(VLOOKUP(L25,rates!$A:$M,13,0)*Q25,0)</f>
        <v>0</v>
      </c>
      <c r="AH25" s="378">
        <f>IFERROR(IF(Information!$C$4="HE",SUM(AE25:AG25),0),0)</f>
        <v>0</v>
      </c>
      <c r="AI25" s="379">
        <f t="shared" si="16"/>
        <v>0</v>
      </c>
      <c r="AJ25" s="380">
        <f t="shared" si="17"/>
        <v>0</v>
      </c>
      <c r="AK25" s="380">
        <f t="shared" si="18"/>
        <v>0</v>
      </c>
      <c r="AL25" s="380">
        <f t="shared" si="19"/>
        <v>0</v>
      </c>
      <c r="AM25" s="390" t="str">
        <f>IFERROR(VLOOKUP(J25,countrygrouping!A:C,3,0)," ")</f>
        <v xml:space="preserve"> </v>
      </c>
      <c r="AN25" s="381">
        <f>IFERROR(IF(OR(Information!$C$4="School", Information!$C$4="Youth", Information!$C$4="AE", Information!$C$4="FE - VET"), VLOOKUP(AM25,distancebands!A:C,2,0),VLOOKUP(AM25,distancebands!A:C,3,0)),0)</f>
        <v>0</v>
      </c>
      <c r="AO25" s="381">
        <f>IFERROR(IF(Information!$C$4="HE",VLOOKUP(AM25,distancebands!$A:$L,6,0),0),0)</f>
        <v>0</v>
      </c>
      <c r="AP25" s="391">
        <f t="shared" si="20"/>
        <v>0</v>
      </c>
      <c r="AQ25" s="391">
        <f t="shared" si="0"/>
        <v>0</v>
      </c>
      <c r="AR25" s="382">
        <f t="shared" si="1"/>
        <v>0</v>
      </c>
      <c r="AS25" s="383"/>
    </row>
    <row r="26" spans="1:45" ht="24.75" customHeight="1">
      <c r="A26" s="384"/>
      <c r="B26" s="362"/>
      <c r="C26" s="363">
        <f t="shared" si="2"/>
        <v>0</v>
      </c>
      <c r="D26" s="385"/>
      <c r="E26" s="386">
        <f t="shared" si="3"/>
        <v>0</v>
      </c>
      <c r="F26" s="366"/>
      <c r="G26" s="387">
        <f t="shared" si="4"/>
        <v>0</v>
      </c>
      <c r="H26" s="388">
        <f t="shared" si="5"/>
        <v>0</v>
      </c>
      <c r="I26" s="389">
        <f t="shared" si="6"/>
        <v>0</v>
      </c>
      <c r="J26" s="370"/>
      <c r="K26" s="371" t="str">
        <f>IFERROR(VLOOKUP(J26,countrygrouping!A:B,2,0)," ")</f>
        <v xml:space="preserve"> </v>
      </c>
      <c r="L26" s="372" t="str">
        <f t="shared" si="7"/>
        <v xml:space="preserve"> </v>
      </c>
      <c r="M26" s="373">
        <f t="shared" si="8"/>
        <v>0</v>
      </c>
      <c r="N26" s="372">
        <f t="shared" si="9"/>
        <v>0</v>
      </c>
      <c r="O26" s="372">
        <f t="shared" si="10"/>
        <v>0</v>
      </c>
      <c r="P26" s="372">
        <f t="shared" si="11"/>
        <v>0</v>
      </c>
      <c r="Q26" s="372">
        <f t="shared" si="12"/>
        <v>0</v>
      </c>
      <c r="R26" s="374">
        <f>IFERROR(VLOOKUP(L26,rates!$A:$M,2,0)*M26,0)</f>
        <v>0</v>
      </c>
      <c r="S26" s="375">
        <f>IFERROR(VLOOKUP(L26,rates!$A:$M,3,0)*O26,0)</f>
        <v>0</v>
      </c>
      <c r="T26" s="375">
        <f>IFERROR(VLOOKUP(L26,rates!$A:$M,4,0)*Q26,0)</f>
        <v>0</v>
      </c>
      <c r="U26" s="376">
        <f t="shared" si="13"/>
        <v>0</v>
      </c>
      <c r="V26" s="377">
        <f>IFERROR(VLOOKUP(L26,rates!$A:$M,5,0)*M26,0)</f>
        <v>0</v>
      </c>
      <c r="W26" s="377">
        <f>IFERROR(VLOOKUP(L26,rates!$A:$M,6,0)*O26,0)</f>
        <v>0</v>
      </c>
      <c r="X26" s="377">
        <f>IFERROR(VLOOKUP(L26,rates!$A:$M,7,0)*Q26,0)</f>
        <v>0</v>
      </c>
      <c r="Y26" s="377">
        <f t="shared" si="14"/>
        <v>0</v>
      </c>
      <c r="Z26" s="377">
        <f>IFERROR(VLOOKUP(L26,rates!$A:$M,8,0)*M26,0)</f>
        <v>0</v>
      </c>
      <c r="AA26" s="377">
        <f>IFERROR(VLOOKUP(L26,rates!$A:$M,9,0)*O26,0)</f>
        <v>0</v>
      </c>
      <c r="AB26" s="377">
        <f>IFERROR(VLOOKUP(L26,rates!$A:$M,10,0)*Q26,0)</f>
        <v>0</v>
      </c>
      <c r="AC26" s="377">
        <f t="shared" si="15"/>
        <v>0</v>
      </c>
      <c r="AD26" s="377">
        <f>IF(Information!$C$4="School",U26,IF(Information!$C$4="HE",AC26,IF(Information!$C$4="FE - VET",Y26,IF(Information!$C$4="AE",Y26,IF(Information!$C$4="Youth",U26, IF(Information!$C$4="RE", 0))))))</f>
        <v>0</v>
      </c>
      <c r="AE26" s="377">
        <f>IFERROR(VLOOKUP(L26,rates!$A:$M,11,0)*M26,0)</f>
        <v>0</v>
      </c>
      <c r="AF26" s="377">
        <f>IFERROR(VLOOKUP(L26,rates!$A:$M,12,0)*O26,0)</f>
        <v>0</v>
      </c>
      <c r="AG26" s="377">
        <f>IFERROR(VLOOKUP(L26,rates!$A:$M,13,0)*Q26,0)</f>
        <v>0</v>
      </c>
      <c r="AH26" s="378">
        <f>IFERROR(IF(Information!$C$4="HE",SUM(AE26:AG26),0),0)</f>
        <v>0</v>
      </c>
      <c r="AI26" s="379">
        <f t="shared" si="16"/>
        <v>0</v>
      </c>
      <c r="AJ26" s="380">
        <f t="shared" si="17"/>
        <v>0</v>
      </c>
      <c r="AK26" s="380">
        <f t="shared" si="18"/>
        <v>0</v>
      </c>
      <c r="AL26" s="380">
        <f t="shared" si="19"/>
        <v>0</v>
      </c>
      <c r="AM26" s="390" t="str">
        <f>IFERROR(VLOOKUP(J26,countrygrouping!A:C,3,0)," ")</f>
        <v xml:space="preserve"> </v>
      </c>
      <c r="AN26" s="381">
        <f>IFERROR(IF(OR(Information!$C$4="School", Information!$C$4="Youth", Information!$C$4="AE", Information!$C$4="FE - VET"), VLOOKUP(AM26,distancebands!A:C,2,0),VLOOKUP(AM26,distancebands!A:C,3,0)),0)</f>
        <v>0</v>
      </c>
      <c r="AO26" s="381">
        <f>IFERROR(IF(Information!$C$4="HE",VLOOKUP(AM26,distancebands!$A:$L,6,0),0),0)</f>
        <v>0</v>
      </c>
      <c r="AP26" s="391">
        <f t="shared" si="20"/>
        <v>0</v>
      </c>
      <c r="AQ26" s="391">
        <f t="shared" si="0"/>
        <v>0</v>
      </c>
      <c r="AR26" s="382">
        <f t="shared" si="1"/>
        <v>0</v>
      </c>
      <c r="AS26" s="383"/>
    </row>
    <row r="27" spans="1:45" ht="24.75" customHeight="1">
      <c r="A27" s="384"/>
      <c r="B27" s="362"/>
      <c r="C27" s="363">
        <f t="shared" si="2"/>
        <v>0</v>
      </c>
      <c r="D27" s="385"/>
      <c r="E27" s="386">
        <f t="shared" si="3"/>
        <v>0</v>
      </c>
      <c r="F27" s="366"/>
      <c r="G27" s="387">
        <f t="shared" si="4"/>
        <v>0</v>
      </c>
      <c r="H27" s="388">
        <f t="shared" si="5"/>
        <v>0</v>
      </c>
      <c r="I27" s="389">
        <f t="shared" si="6"/>
        <v>0</v>
      </c>
      <c r="J27" s="370"/>
      <c r="K27" s="371" t="str">
        <f>IFERROR(VLOOKUP(J27,countrygrouping!A:B,2,0)," ")</f>
        <v xml:space="preserve"> </v>
      </c>
      <c r="L27" s="372" t="str">
        <f t="shared" si="7"/>
        <v xml:space="preserve"> </v>
      </c>
      <c r="M27" s="373">
        <f t="shared" si="8"/>
        <v>0</v>
      </c>
      <c r="N27" s="372">
        <f t="shared" si="9"/>
        <v>0</v>
      </c>
      <c r="O27" s="372">
        <f t="shared" si="10"/>
        <v>0</v>
      </c>
      <c r="P27" s="372">
        <f t="shared" si="11"/>
        <v>0</v>
      </c>
      <c r="Q27" s="372">
        <f t="shared" si="12"/>
        <v>0</v>
      </c>
      <c r="R27" s="374">
        <f>IFERROR(VLOOKUP(L27,rates!$A:$M,2,0)*M27,0)</f>
        <v>0</v>
      </c>
      <c r="S27" s="375">
        <f>IFERROR(VLOOKUP(L27,rates!$A:$M,3,0)*O27,0)</f>
        <v>0</v>
      </c>
      <c r="T27" s="375">
        <f>IFERROR(VLOOKUP(L27,rates!$A:$M,4,0)*Q27,0)</f>
        <v>0</v>
      </c>
      <c r="U27" s="376">
        <f t="shared" si="13"/>
        <v>0</v>
      </c>
      <c r="V27" s="377">
        <f>IFERROR(VLOOKUP(L27,rates!$A:$M,5,0)*M27,0)</f>
        <v>0</v>
      </c>
      <c r="W27" s="377">
        <f>IFERROR(VLOOKUP(L27,rates!$A:$M,6,0)*O27,0)</f>
        <v>0</v>
      </c>
      <c r="X27" s="377">
        <f>IFERROR(VLOOKUP(L27,rates!$A:$M,7,0)*Q27,0)</f>
        <v>0</v>
      </c>
      <c r="Y27" s="377">
        <f t="shared" si="14"/>
        <v>0</v>
      </c>
      <c r="Z27" s="377">
        <f>IFERROR(VLOOKUP(L27,rates!$A:$M,8,0)*M27,0)</f>
        <v>0</v>
      </c>
      <c r="AA27" s="377">
        <f>IFERROR(VLOOKUP(L27,rates!$A:$M,9,0)*O27,0)</f>
        <v>0</v>
      </c>
      <c r="AB27" s="377">
        <f>IFERROR(VLOOKUP(L27,rates!$A:$M,10,0)*Q27,0)</f>
        <v>0</v>
      </c>
      <c r="AC27" s="377">
        <f t="shared" si="15"/>
        <v>0</v>
      </c>
      <c r="AD27" s="377">
        <f>IF(Information!$C$4="School",U27,IF(Information!$C$4="HE",AC27,IF(Information!$C$4="FE - VET",Y27,IF(Information!$C$4="AE",Y27,IF(Information!$C$4="Youth",U27, IF(Information!$C$4="RE", 0))))))</f>
        <v>0</v>
      </c>
      <c r="AE27" s="377">
        <f>IFERROR(VLOOKUP(L27,rates!$A:$M,11,0)*M27,0)</f>
        <v>0</v>
      </c>
      <c r="AF27" s="377">
        <f>IFERROR(VLOOKUP(L27,rates!$A:$M,12,0)*O27,0)</f>
        <v>0</v>
      </c>
      <c r="AG27" s="377">
        <f>IFERROR(VLOOKUP(L27,rates!$A:$M,13,0)*Q27,0)</f>
        <v>0</v>
      </c>
      <c r="AH27" s="378">
        <f>IFERROR(IF(Information!$C$4="HE",SUM(AE27:AG27),0),0)</f>
        <v>0</v>
      </c>
      <c r="AI27" s="379">
        <f t="shared" si="16"/>
        <v>0</v>
      </c>
      <c r="AJ27" s="380">
        <f t="shared" si="17"/>
        <v>0</v>
      </c>
      <c r="AK27" s="380">
        <f t="shared" si="18"/>
        <v>0</v>
      </c>
      <c r="AL27" s="380">
        <f t="shared" si="19"/>
        <v>0</v>
      </c>
      <c r="AM27" s="390" t="str">
        <f>IFERROR(VLOOKUP(J27,countrygrouping!A:C,3,0)," ")</f>
        <v xml:space="preserve"> </v>
      </c>
      <c r="AN27" s="381">
        <f>IFERROR(IF(OR(Information!$C$4="School", Information!$C$4="Youth", Information!$C$4="AE", Information!$C$4="FE - VET"), VLOOKUP(AM27,distancebands!A:C,2,0),VLOOKUP(AM27,distancebands!A:C,3,0)),0)</f>
        <v>0</v>
      </c>
      <c r="AO27" s="381">
        <f>IFERROR(IF(Information!$C$4="HE",VLOOKUP(AM27,distancebands!$A:$L,6,0),0),0)</f>
        <v>0</v>
      </c>
      <c r="AP27" s="391">
        <f t="shared" si="20"/>
        <v>0</v>
      </c>
      <c r="AQ27" s="391">
        <f t="shared" si="0"/>
        <v>0</v>
      </c>
      <c r="AR27" s="382">
        <f t="shared" si="1"/>
        <v>0</v>
      </c>
      <c r="AS27" s="383"/>
    </row>
    <row r="28" spans="1:45" ht="24.75" customHeight="1">
      <c r="A28" s="384"/>
      <c r="B28" s="362"/>
      <c r="C28" s="363">
        <f t="shared" si="2"/>
        <v>0</v>
      </c>
      <c r="D28" s="385"/>
      <c r="E28" s="386">
        <f t="shared" si="3"/>
        <v>0</v>
      </c>
      <c r="F28" s="366"/>
      <c r="G28" s="387">
        <f t="shared" si="4"/>
        <v>0</v>
      </c>
      <c r="H28" s="388">
        <f t="shared" si="5"/>
        <v>0</v>
      </c>
      <c r="I28" s="389">
        <f t="shared" si="6"/>
        <v>0</v>
      </c>
      <c r="J28" s="370"/>
      <c r="K28" s="371" t="str">
        <f>IFERROR(VLOOKUP(J28,countrygrouping!A:B,2,0)," ")</f>
        <v xml:space="preserve"> </v>
      </c>
      <c r="L28" s="372" t="str">
        <f t="shared" si="7"/>
        <v xml:space="preserve"> </v>
      </c>
      <c r="M28" s="373">
        <f t="shared" si="8"/>
        <v>0</v>
      </c>
      <c r="N28" s="372">
        <f t="shared" si="9"/>
        <v>0</v>
      </c>
      <c r="O28" s="372">
        <f t="shared" si="10"/>
        <v>0</v>
      </c>
      <c r="P28" s="372">
        <f t="shared" si="11"/>
        <v>0</v>
      </c>
      <c r="Q28" s="372">
        <f t="shared" si="12"/>
        <v>0</v>
      </c>
      <c r="R28" s="374">
        <f>IFERROR(VLOOKUP(L28,rates!$A:$M,2,0)*M28,0)</f>
        <v>0</v>
      </c>
      <c r="S28" s="375">
        <f>IFERROR(VLOOKUP(L28,rates!$A:$M,3,0)*O28,0)</f>
        <v>0</v>
      </c>
      <c r="T28" s="375">
        <f>IFERROR(VLOOKUP(L28,rates!$A:$M,4,0)*Q28,0)</f>
        <v>0</v>
      </c>
      <c r="U28" s="376">
        <f t="shared" si="13"/>
        <v>0</v>
      </c>
      <c r="V28" s="377">
        <f>IFERROR(VLOOKUP(L28,rates!$A:$M,5,0)*M28,0)</f>
        <v>0</v>
      </c>
      <c r="W28" s="377">
        <f>IFERROR(VLOOKUP(L28,rates!$A:$M,6,0)*O28,0)</f>
        <v>0</v>
      </c>
      <c r="X28" s="377">
        <f>IFERROR(VLOOKUP(L28,rates!$A:$M,7,0)*Q28,0)</f>
        <v>0</v>
      </c>
      <c r="Y28" s="377">
        <f t="shared" si="14"/>
        <v>0</v>
      </c>
      <c r="Z28" s="377">
        <f>IFERROR(VLOOKUP(L28,rates!$A:$M,8,0)*M28,0)</f>
        <v>0</v>
      </c>
      <c r="AA28" s="377">
        <f>IFERROR(VLOOKUP(L28,rates!$A:$M,9,0)*O28,0)</f>
        <v>0</v>
      </c>
      <c r="AB28" s="377">
        <f>IFERROR(VLOOKUP(L28,rates!$A:$M,10,0)*Q28,0)</f>
        <v>0</v>
      </c>
      <c r="AC28" s="377">
        <f t="shared" si="15"/>
        <v>0</v>
      </c>
      <c r="AD28" s="377">
        <f>IF(Information!$C$4="School",U28,IF(Information!$C$4="HE",AC28,IF(Information!$C$4="FE - VET",Y28,IF(Information!$C$4="AE",Y28,IF(Information!$C$4="Youth",U28, IF(Information!$C$4="RE", 0))))))</f>
        <v>0</v>
      </c>
      <c r="AE28" s="377">
        <f>IFERROR(VLOOKUP(L28,rates!$A:$M,11,0)*M28,0)</f>
        <v>0</v>
      </c>
      <c r="AF28" s="377">
        <f>IFERROR(VLOOKUP(L28,rates!$A:$M,12,0)*O28,0)</f>
        <v>0</v>
      </c>
      <c r="AG28" s="377">
        <f>IFERROR(VLOOKUP(L28,rates!$A:$M,13,0)*Q28,0)</f>
        <v>0</v>
      </c>
      <c r="AH28" s="378">
        <f>IFERROR(IF(Information!$C$4="HE",SUM(AE28:AG28),0),0)</f>
        <v>0</v>
      </c>
      <c r="AI28" s="379">
        <f t="shared" si="16"/>
        <v>0</v>
      </c>
      <c r="AJ28" s="380">
        <f t="shared" si="17"/>
        <v>0</v>
      </c>
      <c r="AK28" s="380">
        <f t="shared" si="18"/>
        <v>0</v>
      </c>
      <c r="AL28" s="380">
        <f t="shared" si="19"/>
        <v>0</v>
      </c>
      <c r="AM28" s="390" t="str">
        <f>IFERROR(VLOOKUP(J28,countrygrouping!A:C,3,0)," ")</f>
        <v xml:space="preserve"> </v>
      </c>
      <c r="AN28" s="381">
        <f>IFERROR(IF(OR(Information!$C$4="School", Information!$C$4="Youth", Information!$C$4="AE", Information!$C$4="FE - VET"), VLOOKUP(AM28,distancebands!A:C,2,0),VLOOKUP(AM28,distancebands!A:C,3,0)),0)</f>
        <v>0</v>
      </c>
      <c r="AO28" s="381">
        <f>IFERROR(IF(Information!$C$4="HE",VLOOKUP(AM28,distancebands!$A:$L,6,0),0),0)</f>
        <v>0</v>
      </c>
      <c r="AP28" s="391">
        <f t="shared" si="20"/>
        <v>0</v>
      </c>
      <c r="AQ28" s="391">
        <f t="shared" si="0"/>
        <v>0</v>
      </c>
      <c r="AR28" s="382">
        <f t="shared" si="1"/>
        <v>0</v>
      </c>
      <c r="AS28" s="383"/>
    </row>
    <row r="29" spans="1:45" ht="24.75" customHeight="1">
      <c r="A29" s="384"/>
      <c r="B29" s="362"/>
      <c r="C29" s="363">
        <f t="shared" si="2"/>
        <v>0</v>
      </c>
      <c r="D29" s="385"/>
      <c r="E29" s="386">
        <f t="shared" si="3"/>
        <v>0</v>
      </c>
      <c r="F29" s="366"/>
      <c r="G29" s="387">
        <f t="shared" si="4"/>
        <v>0</v>
      </c>
      <c r="H29" s="388">
        <f t="shared" si="5"/>
        <v>0</v>
      </c>
      <c r="I29" s="389">
        <f t="shared" si="6"/>
        <v>0</v>
      </c>
      <c r="J29" s="370"/>
      <c r="K29" s="371" t="str">
        <f>IFERROR(VLOOKUP(J29,countrygrouping!A:B,2,0)," ")</f>
        <v xml:space="preserve"> </v>
      </c>
      <c r="L29" s="372" t="str">
        <f t="shared" si="7"/>
        <v xml:space="preserve"> </v>
      </c>
      <c r="M29" s="373">
        <f t="shared" si="8"/>
        <v>0</v>
      </c>
      <c r="N29" s="372">
        <f t="shared" si="9"/>
        <v>0</v>
      </c>
      <c r="O29" s="372">
        <f t="shared" si="10"/>
        <v>0</v>
      </c>
      <c r="P29" s="372">
        <f t="shared" si="11"/>
        <v>0</v>
      </c>
      <c r="Q29" s="372">
        <f t="shared" si="12"/>
        <v>0</v>
      </c>
      <c r="R29" s="374">
        <f>IFERROR(VLOOKUP(L29,rates!$A:$M,2,0)*M29,0)</f>
        <v>0</v>
      </c>
      <c r="S29" s="375">
        <f>IFERROR(VLOOKUP(L29,rates!$A:$M,3,0)*O29,0)</f>
        <v>0</v>
      </c>
      <c r="T29" s="375">
        <f>IFERROR(VLOOKUP(L29,rates!$A:$M,4,0)*Q29,0)</f>
        <v>0</v>
      </c>
      <c r="U29" s="376">
        <f t="shared" si="13"/>
        <v>0</v>
      </c>
      <c r="V29" s="377">
        <f>IFERROR(VLOOKUP(L29,rates!$A:$M,5,0)*M29,0)</f>
        <v>0</v>
      </c>
      <c r="W29" s="377">
        <f>IFERROR(VLOOKUP(L29,rates!$A:$M,6,0)*O29,0)</f>
        <v>0</v>
      </c>
      <c r="X29" s="377">
        <f>IFERROR(VLOOKUP(L29,rates!$A:$M,7,0)*Q29,0)</f>
        <v>0</v>
      </c>
      <c r="Y29" s="377">
        <f t="shared" si="14"/>
        <v>0</v>
      </c>
      <c r="Z29" s="377">
        <f>IFERROR(VLOOKUP(L29,rates!$A:$M,8,0)*M29,0)</f>
        <v>0</v>
      </c>
      <c r="AA29" s="377">
        <f>IFERROR(VLOOKUP(L29,rates!$A:$M,9,0)*O29,0)</f>
        <v>0</v>
      </c>
      <c r="AB29" s="377">
        <f>IFERROR(VLOOKUP(L29,rates!$A:$M,10,0)*Q29,0)</f>
        <v>0</v>
      </c>
      <c r="AC29" s="377">
        <f t="shared" si="15"/>
        <v>0</v>
      </c>
      <c r="AD29" s="377">
        <f>IF(Information!$C$4="School",U29,IF(Information!$C$4="HE",AC29,IF(Information!$C$4="FE - VET",Y29,IF(Information!$C$4="AE",Y29,IF(Information!$C$4="Youth",U29, IF(Information!$C$4="RE", 0))))))</f>
        <v>0</v>
      </c>
      <c r="AE29" s="377">
        <f>IFERROR(VLOOKUP(L29,rates!$A:$M,11,0)*M29,0)</f>
        <v>0</v>
      </c>
      <c r="AF29" s="377">
        <f>IFERROR(VLOOKUP(L29,rates!$A:$M,12,0)*O29,0)</f>
        <v>0</v>
      </c>
      <c r="AG29" s="377">
        <f>IFERROR(VLOOKUP(L29,rates!$A:$M,13,0)*Q29,0)</f>
        <v>0</v>
      </c>
      <c r="AH29" s="378">
        <f>IFERROR(IF(Information!$C$4="HE",SUM(AE29:AG29),0),0)</f>
        <v>0</v>
      </c>
      <c r="AI29" s="379">
        <f t="shared" si="16"/>
        <v>0</v>
      </c>
      <c r="AJ29" s="380">
        <f t="shared" si="17"/>
        <v>0</v>
      </c>
      <c r="AK29" s="380">
        <f t="shared" si="18"/>
        <v>0</v>
      </c>
      <c r="AL29" s="380">
        <f t="shared" si="19"/>
        <v>0</v>
      </c>
      <c r="AM29" s="390" t="str">
        <f>IFERROR(VLOOKUP(J29,countrygrouping!A:C,3,0)," ")</f>
        <v xml:space="preserve"> </v>
      </c>
      <c r="AN29" s="381">
        <f>IFERROR(IF(OR(Information!$C$4="School", Information!$C$4="Youth", Information!$C$4="AE", Information!$C$4="FE - VET"), VLOOKUP(AM29,distancebands!A:C,2,0),VLOOKUP(AM29,distancebands!A:C,3,0)),0)</f>
        <v>0</v>
      </c>
      <c r="AO29" s="381">
        <f>IFERROR(IF(Information!$C$4="HE",VLOOKUP(AM29,distancebands!$A:$L,6,0),0),0)</f>
        <v>0</v>
      </c>
      <c r="AP29" s="391">
        <f t="shared" si="20"/>
        <v>0</v>
      </c>
      <c r="AQ29" s="391">
        <f t="shared" si="0"/>
        <v>0</v>
      </c>
      <c r="AR29" s="382">
        <f t="shared" si="1"/>
        <v>0</v>
      </c>
      <c r="AS29" s="383"/>
    </row>
    <row r="30" spans="1:45" ht="24.75" customHeight="1">
      <c r="A30" s="384"/>
      <c r="B30" s="362"/>
      <c r="C30" s="363">
        <f t="shared" si="2"/>
        <v>0</v>
      </c>
      <c r="D30" s="385"/>
      <c r="E30" s="386">
        <f t="shared" si="3"/>
        <v>0</v>
      </c>
      <c r="F30" s="366"/>
      <c r="G30" s="387">
        <f t="shared" si="4"/>
        <v>0</v>
      </c>
      <c r="H30" s="388">
        <f t="shared" si="5"/>
        <v>0</v>
      </c>
      <c r="I30" s="389">
        <f t="shared" si="6"/>
        <v>0</v>
      </c>
      <c r="J30" s="370"/>
      <c r="K30" s="371" t="str">
        <f>IFERROR(VLOOKUP(J30,countrygrouping!A:B,2,0)," ")</f>
        <v xml:space="preserve"> </v>
      </c>
      <c r="L30" s="372" t="str">
        <f t="shared" si="7"/>
        <v xml:space="preserve"> </v>
      </c>
      <c r="M30" s="373">
        <f t="shared" si="8"/>
        <v>0</v>
      </c>
      <c r="N30" s="372">
        <f t="shared" si="9"/>
        <v>0</v>
      </c>
      <c r="O30" s="372">
        <f t="shared" si="10"/>
        <v>0</v>
      </c>
      <c r="P30" s="372">
        <f t="shared" si="11"/>
        <v>0</v>
      </c>
      <c r="Q30" s="372">
        <f t="shared" si="12"/>
        <v>0</v>
      </c>
      <c r="R30" s="374">
        <f>IFERROR(VLOOKUP(L30,rates!$A:$M,2,0)*M30,0)</f>
        <v>0</v>
      </c>
      <c r="S30" s="375">
        <f>IFERROR(VLOOKUP(L30,rates!$A:$M,3,0)*O30,0)</f>
        <v>0</v>
      </c>
      <c r="T30" s="375">
        <f>IFERROR(VLOOKUP(L30,rates!$A:$M,4,0)*Q30,0)</f>
        <v>0</v>
      </c>
      <c r="U30" s="376">
        <f t="shared" si="13"/>
        <v>0</v>
      </c>
      <c r="V30" s="377">
        <f>IFERROR(VLOOKUP(L30,rates!$A:$M,5,0)*M30,0)</f>
        <v>0</v>
      </c>
      <c r="W30" s="377">
        <f>IFERROR(VLOOKUP(L30,rates!$A:$M,6,0)*O30,0)</f>
        <v>0</v>
      </c>
      <c r="X30" s="377">
        <f>IFERROR(VLOOKUP(L30,rates!$A:$M,7,0)*Q30,0)</f>
        <v>0</v>
      </c>
      <c r="Y30" s="377">
        <f t="shared" si="14"/>
        <v>0</v>
      </c>
      <c r="Z30" s="377">
        <f>IFERROR(VLOOKUP(L30,rates!$A:$M,8,0)*M30,0)</f>
        <v>0</v>
      </c>
      <c r="AA30" s="377">
        <f>IFERROR(VLOOKUP(L30,rates!$A:$M,9,0)*O30,0)</f>
        <v>0</v>
      </c>
      <c r="AB30" s="377">
        <f>IFERROR(VLOOKUP(L30,rates!$A:$M,10,0)*Q30,0)</f>
        <v>0</v>
      </c>
      <c r="AC30" s="377">
        <f t="shared" si="15"/>
        <v>0</v>
      </c>
      <c r="AD30" s="377">
        <f>IF(Information!$C$4="School",U30,IF(Information!$C$4="HE",AC30,IF(Information!$C$4="FE - VET",Y30,IF(Information!$C$4="AE",Y30,IF(Information!$C$4="Youth",U30, IF(Information!$C$4="RE", 0))))))</f>
        <v>0</v>
      </c>
      <c r="AE30" s="377">
        <f>IFERROR(VLOOKUP(L30,rates!$A:$M,11,0)*M30,0)</f>
        <v>0</v>
      </c>
      <c r="AF30" s="377">
        <f>IFERROR(VLOOKUP(L30,rates!$A:$M,12,0)*O30,0)</f>
        <v>0</v>
      </c>
      <c r="AG30" s="377">
        <f>IFERROR(VLOOKUP(L30,rates!$A:$M,13,0)*Q30,0)</f>
        <v>0</v>
      </c>
      <c r="AH30" s="378">
        <f>IFERROR(IF(Information!$C$4="HE",SUM(AE30:AG30),0),0)</f>
        <v>0</v>
      </c>
      <c r="AI30" s="379">
        <f t="shared" si="16"/>
        <v>0</v>
      </c>
      <c r="AJ30" s="380">
        <f t="shared" si="17"/>
        <v>0</v>
      </c>
      <c r="AK30" s="380">
        <f t="shared" si="18"/>
        <v>0</v>
      </c>
      <c r="AL30" s="380">
        <f t="shared" si="19"/>
        <v>0</v>
      </c>
      <c r="AM30" s="390" t="str">
        <f>IFERROR(VLOOKUP(J30,countrygrouping!A:C,3,0)," ")</f>
        <v xml:space="preserve"> </v>
      </c>
      <c r="AN30" s="381">
        <f>IFERROR(IF(OR(Information!$C$4="School", Information!$C$4="Youth", Information!$C$4="AE", Information!$C$4="FE - VET"), VLOOKUP(AM30,distancebands!A:C,2,0),VLOOKUP(AM30,distancebands!A:C,3,0)),0)</f>
        <v>0</v>
      </c>
      <c r="AO30" s="381">
        <f>IFERROR(IF(Information!$C$4="HE",VLOOKUP(AM30,distancebands!$A:$L,6,0),0),0)</f>
        <v>0</v>
      </c>
      <c r="AP30" s="391">
        <f t="shared" si="20"/>
        <v>0</v>
      </c>
      <c r="AQ30" s="391">
        <f t="shared" si="0"/>
        <v>0</v>
      </c>
      <c r="AR30" s="382">
        <f t="shared" si="1"/>
        <v>0</v>
      </c>
      <c r="AS30" s="383"/>
    </row>
    <row r="31" spans="1:45" ht="24.75" customHeight="1">
      <c r="A31" s="384"/>
      <c r="B31" s="362"/>
      <c r="C31" s="363">
        <f t="shared" si="2"/>
        <v>0</v>
      </c>
      <c r="D31" s="385"/>
      <c r="E31" s="386">
        <f t="shared" si="3"/>
        <v>0</v>
      </c>
      <c r="F31" s="366"/>
      <c r="G31" s="387">
        <f t="shared" si="4"/>
        <v>0</v>
      </c>
      <c r="H31" s="388">
        <f t="shared" si="5"/>
        <v>0</v>
      </c>
      <c r="I31" s="389">
        <f t="shared" si="6"/>
        <v>0</v>
      </c>
      <c r="J31" s="370"/>
      <c r="K31" s="371" t="str">
        <f>IFERROR(VLOOKUP(J31,countrygrouping!A:B,2,0)," ")</f>
        <v xml:space="preserve"> </v>
      </c>
      <c r="L31" s="372" t="str">
        <f t="shared" si="7"/>
        <v xml:space="preserve"> </v>
      </c>
      <c r="M31" s="373">
        <f t="shared" si="8"/>
        <v>0</v>
      </c>
      <c r="N31" s="372">
        <f t="shared" si="9"/>
        <v>0</v>
      </c>
      <c r="O31" s="372">
        <f t="shared" si="10"/>
        <v>0</v>
      </c>
      <c r="P31" s="372">
        <f t="shared" si="11"/>
        <v>0</v>
      </c>
      <c r="Q31" s="372">
        <f t="shared" si="12"/>
        <v>0</v>
      </c>
      <c r="R31" s="374">
        <f>IFERROR(VLOOKUP(L31,rates!$A:$M,2,0)*M31,0)</f>
        <v>0</v>
      </c>
      <c r="S31" s="375">
        <f>IFERROR(VLOOKUP(L31,rates!$A:$M,3,0)*O31,0)</f>
        <v>0</v>
      </c>
      <c r="T31" s="375">
        <f>IFERROR(VLOOKUP(L31,rates!$A:$M,4,0)*Q31,0)</f>
        <v>0</v>
      </c>
      <c r="U31" s="376">
        <f t="shared" si="13"/>
        <v>0</v>
      </c>
      <c r="V31" s="377">
        <f>IFERROR(VLOOKUP(L31,rates!$A:$M,5,0)*M31,0)</f>
        <v>0</v>
      </c>
      <c r="W31" s="377">
        <f>IFERROR(VLOOKUP(L31,rates!$A:$M,6,0)*O31,0)</f>
        <v>0</v>
      </c>
      <c r="X31" s="377">
        <f>IFERROR(VLOOKUP(L31,rates!$A:$M,7,0)*Q31,0)</f>
        <v>0</v>
      </c>
      <c r="Y31" s="377">
        <f t="shared" si="14"/>
        <v>0</v>
      </c>
      <c r="Z31" s="377">
        <f>IFERROR(VLOOKUP(L31,rates!$A:$M,8,0)*M31,0)</f>
        <v>0</v>
      </c>
      <c r="AA31" s="377">
        <f>IFERROR(VLOOKUP(L31,rates!$A:$M,9,0)*O31,0)</f>
        <v>0</v>
      </c>
      <c r="AB31" s="377">
        <f>IFERROR(VLOOKUP(L31,rates!$A:$M,10,0)*Q31,0)</f>
        <v>0</v>
      </c>
      <c r="AC31" s="377">
        <f t="shared" si="15"/>
        <v>0</v>
      </c>
      <c r="AD31" s="377">
        <f>IF(Information!$C$4="School",U31,IF(Information!$C$4="HE",AC31,IF(Information!$C$4="FE - VET",Y31,IF(Information!$C$4="AE",Y31,IF(Information!$C$4="Youth",U31, IF(Information!$C$4="RE", 0))))))</f>
        <v>0</v>
      </c>
      <c r="AE31" s="377">
        <f>IFERROR(VLOOKUP(L31,rates!$A:$M,11,0)*M31,0)</f>
        <v>0</v>
      </c>
      <c r="AF31" s="377">
        <f>IFERROR(VLOOKUP(L31,rates!$A:$M,12,0)*O31,0)</f>
        <v>0</v>
      </c>
      <c r="AG31" s="377">
        <f>IFERROR(VLOOKUP(L31,rates!$A:$M,13,0)*Q31,0)</f>
        <v>0</v>
      </c>
      <c r="AH31" s="378">
        <f>IFERROR(IF(Information!$C$4="HE",SUM(AE31:AG31),0),0)</f>
        <v>0</v>
      </c>
      <c r="AI31" s="379">
        <f t="shared" si="16"/>
        <v>0</v>
      </c>
      <c r="AJ31" s="380">
        <f t="shared" si="17"/>
        <v>0</v>
      </c>
      <c r="AK31" s="380">
        <f t="shared" si="18"/>
        <v>0</v>
      </c>
      <c r="AL31" s="380">
        <f t="shared" si="19"/>
        <v>0</v>
      </c>
      <c r="AM31" s="390" t="str">
        <f>IFERROR(VLOOKUP(J31,countrygrouping!A:C,3,0)," ")</f>
        <v xml:space="preserve"> </v>
      </c>
      <c r="AN31" s="381">
        <f>IFERROR(IF(OR(Information!$C$4="School", Information!$C$4="Youth", Information!$C$4="AE", Information!$C$4="FE - VET"), VLOOKUP(AM31,distancebands!A:C,2,0),VLOOKUP(AM31,distancebands!A:C,3,0)),0)</f>
        <v>0</v>
      </c>
      <c r="AO31" s="381">
        <f>IFERROR(IF(Information!$C$4="HE",VLOOKUP(AM31,distancebands!$A:$L,6,0),0),0)</f>
        <v>0</v>
      </c>
      <c r="AP31" s="391">
        <f t="shared" si="20"/>
        <v>0</v>
      </c>
      <c r="AQ31" s="391">
        <f t="shared" si="0"/>
        <v>0</v>
      </c>
      <c r="AR31" s="382">
        <f t="shared" si="1"/>
        <v>0</v>
      </c>
      <c r="AS31" s="383"/>
    </row>
    <row r="32" spans="1:45" ht="24.75" customHeight="1">
      <c r="A32" s="384"/>
      <c r="B32" s="362"/>
      <c r="C32" s="363">
        <f t="shared" si="2"/>
        <v>0</v>
      </c>
      <c r="D32" s="385"/>
      <c r="E32" s="386">
        <f t="shared" si="3"/>
        <v>0</v>
      </c>
      <c r="F32" s="366"/>
      <c r="G32" s="387">
        <f t="shared" si="4"/>
        <v>0</v>
      </c>
      <c r="H32" s="388">
        <f t="shared" si="5"/>
        <v>0</v>
      </c>
      <c r="I32" s="389">
        <f t="shared" si="6"/>
        <v>0</v>
      </c>
      <c r="J32" s="370"/>
      <c r="K32" s="371" t="str">
        <f>IFERROR(VLOOKUP(J32,countrygrouping!A:B,2,0)," ")</f>
        <v xml:space="preserve"> </v>
      </c>
      <c r="L32" s="372" t="str">
        <f t="shared" si="7"/>
        <v xml:space="preserve"> </v>
      </c>
      <c r="M32" s="373">
        <f t="shared" si="8"/>
        <v>0</v>
      </c>
      <c r="N32" s="372">
        <f t="shared" si="9"/>
        <v>0</v>
      </c>
      <c r="O32" s="372">
        <f t="shared" si="10"/>
        <v>0</v>
      </c>
      <c r="P32" s="372">
        <f t="shared" si="11"/>
        <v>0</v>
      </c>
      <c r="Q32" s="372">
        <f t="shared" si="12"/>
        <v>0</v>
      </c>
      <c r="R32" s="374">
        <f>IFERROR(VLOOKUP(L32,rates!$A:$M,2,0)*M32,0)</f>
        <v>0</v>
      </c>
      <c r="S32" s="375">
        <f>IFERROR(VLOOKUP(L32,rates!$A:$M,3,0)*O32,0)</f>
        <v>0</v>
      </c>
      <c r="T32" s="375">
        <f>IFERROR(VLOOKUP(L32,rates!$A:$M,4,0)*Q32,0)</f>
        <v>0</v>
      </c>
      <c r="U32" s="376">
        <f t="shared" si="13"/>
        <v>0</v>
      </c>
      <c r="V32" s="377">
        <f>IFERROR(VLOOKUP(L32,rates!$A:$M,5,0)*M32,0)</f>
        <v>0</v>
      </c>
      <c r="W32" s="377">
        <f>IFERROR(VLOOKUP(L32,rates!$A:$M,6,0)*O32,0)</f>
        <v>0</v>
      </c>
      <c r="X32" s="377">
        <f>IFERROR(VLOOKUP(L32,rates!$A:$M,7,0)*Q32,0)</f>
        <v>0</v>
      </c>
      <c r="Y32" s="377">
        <f t="shared" si="14"/>
        <v>0</v>
      </c>
      <c r="Z32" s="377">
        <f>IFERROR(VLOOKUP(L32,rates!$A:$M,8,0)*M32,0)</f>
        <v>0</v>
      </c>
      <c r="AA32" s="377">
        <f>IFERROR(VLOOKUP(L32,rates!$A:$M,9,0)*O32,0)</f>
        <v>0</v>
      </c>
      <c r="AB32" s="377">
        <f>IFERROR(VLOOKUP(L32,rates!$A:$M,10,0)*Q32,0)</f>
        <v>0</v>
      </c>
      <c r="AC32" s="377">
        <f t="shared" si="15"/>
        <v>0</v>
      </c>
      <c r="AD32" s="377">
        <f>IF(Information!$C$4="School",U32,IF(Information!$C$4="HE",AC32,IF(Information!$C$4="FE - VET",Y32,IF(Information!$C$4="AE",Y32,IF(Information!$C$4="Youth",U32, IF(Information!$C$4="RE", 0))))))</f>
        <v>0</v>
      </c>
      <c r="AE32" s="377">
        <f>IFERROR(VLOOKUP(L32,rates!$A:$M,11,0)*M32,0)</f>
        <v>0</v>
      </c>
      <c r="AF32" s="377">
        <f>IFERROR(VLOOKUP(L32,rates!$A:$M,12,0)*O32,0)</f>
        <v>0</v>
      </c>
      <c r="AG32" s="377">
        <f>IFERROR(VLOOKUP(L32,rates!$A:$M,13,0)*Q32,0)</f>
        <v>0</v>
      </c>
      <c r="AH32" s="378">
        <f>IFERROR(IF(Information!$C$4="HE",SUM(AE32:AG32),0),0)</f>
        <v>0</v>
      </c>
      <c r="AI32" s="379">
        <f t="shared" si="16"/>
        <v>0</v>
      </c>
      <c r="AJ32" s="380">
        <f t="shared" si="17"/>
        <v>0</v>
      </c>
      <c r="AK32" s="380">
        <f t="shared" si="18"/>
        <v>0</v>
      </c>
      <c r="AL32" s="380">
        <f t="shared" si="19"/>
        <v>0</v>
      </c>
      <c r="AM32" s="390" t="str">
        <f>IFERROR(VLOOKUP(J32,countrygrouping!A:C,3,0)," ")</f>
        <v xml:space="preserve"> </v>
      </c>
      <c r="AN32" s="381">
        <f>IFERROR(IF(OR(Information!$C$4="School", Information!$C$4="Youth", Information!$C$4="AE", Information!$C$4="FE - VET"), VLOOKUP(AM32,distancebands!A:C,2,0),VLOOKUP(AM32,distancebands!A:C,3,0)),0)</f>
        <v>0</v>
      </c>
      <c r="AO32" s="381">
        <f>IFERROR(IF(Information!$C$4="HE",VLOOKUP(AM32,distancebands!$A:$L,6,0),0),0)</f>
        <v>0</v>
      </c>
      <c r="AP32" s="391">
        <f t="shared" si="20"/>
        <v>0</v>
      </c>
      <c r="AQ32" s="391">
        <f t="shared" si="0"/>
        <v>0</v>
      </c>
      <c r="AR32" s="382">
        <f t="shared" si="1"/>
        <v>0</v>
      </c>
      <c r="AS32" s="383"/>
    </row>
    <row r="33" spans="1:45" ht="24.75" customHeight="1">
      <c r="A33" s="384"/>
      <c r="B33" s="362"/>
      <c r="C33" s="363">
        <f t="shared" si="2"/>
        <v>0</v>
      </c>
      <c r="D33" s="385"/>
      <c r="E33" s="386">
        <f t="shared" si="3"/>
        <v>0</v>
      </c>
      <c r="F33" s="366"/>
      <c r="G33" s="387">
        <f t="shared" si="4"/>
        <v>0</v>
      </c>
      <c r="H33" s="388">
        <f t="shared" si="5"/>
        <v>0</v>
      </c>
      <c r="I33" s="389">
        <f t="shared" si="6"/>
        <v>0</v>
      </c>
      <c r="J33" s="370"/>
      <c r="K33" s="371" t="str">
        <f>IFERROR(VLOOKUP(J33,countrygrouping!A:B,2,0)," ")</f>
        <v xml:space="preserve"> </v>
      </c>
      <c r="L33" s="372" t="str">
        <f t="shared" si="7"/>
        <v xml:space="preserve"> </v>
      </c>
      <c r="M33" s="373">
        <f t="shared" si="8"/>
        <v>0</v>
      </c>
      <c r="N33" s="372">
        <f t="shared" si="9"/>
        <v>0</v>
      </c>
      <c r="O33" s="372">
        <f t="shared" si="10"/>
        <v>0</v>
      </c>
      <c r="P33" s="372">
        <f t="shared" si="11"/>
        <v>0</v>
      </c>
      <c r="Q33" s="372">
        <f t="shared" si="12"/>
        <v>0</v>
      </c>
      <c r="R33" s="374">
        <f>IFERROR(VLOOKUP(L33,rates!$A:$M,2,0)*M33,0)</f>
        <v>0</v>
      </c>
      <c r="S33" s="375">
        <f>IFERROR(VLOOKUP(L33,rates!$A:$M,3,0)*O33,0)</f>
        <v>0</v>
      </c>
      <c r="T33" s="375">
        <f>IFERROR(VLOOKUP(L33,rates!$A:$M,4,0)*Q33,0)</f>
        <v>0</v>
      </c>
      <c r="U33" s="376">
        <f t="shared" si="13"/>
        <v>0</v>
      </c>
      <c r="V33" s="377">
        <f>IFERROR(VLOOKUP(L33,rates!$A:$M,5,0)*M33,0)</f>
        <v>0</v>
      </c>
      <c r="W33" s="377">
        <f>IFERROR(VLOOKUP(L33,rates!$A:$M,6,0)*O33,0)</f>
        <v>0</v>
      </c>
      <c r="X33" s="377">
        <f>IFERROR(VLOOKUP(L33,rates!$A:$M,7,0)*Q33,0)</f>
        <v>0</v>
      </c>
      <c r="Y33" s="377">
        <f t="shared" si="14"/>
        <v>0</v>
      </c>
      <c r="Z33" s="377">
        <f>IFERROR(VLOOKUP(L33,rates!$A:$M,8,0)*M33,0)</f>
        <v>0</v>
      </c>
      <c r="AA33" s="377">
        <f>IFERROR(VLOOKUP(L33,rates!$A:$M,9,0)*O33,0)</f>
        <v>0</v>
      </c>
      <c r="AB33" s="377">
        <f>IFERROR(VLOOKUP(L33,rates!$A:$M,10,0)*Q33,0)</f>
        <v>0</v>
      </c>
      <c r="AC33" s="377">
        <f t="shared" si="15"/>
        <v>0</v>
      </c>
      <c r="AD33" s="377">
        <f>IF(Information!$C$4="School",U33,IF(Information!$C$4="HE",AC33,IF(Information!$C$4="FE - VET",Y33,IF(Information!$C$4="AE",Y33,IF(Information!$C$4="Youth",U33, IF(Information!$C$4="RE", 0))))))</f>
        <v>0</v>
      </c>
      <c r="AE33" s="377">
        <f>IFERROR(VLOOKUP(L33,rates!$A:$M,11,0)*M33,0)</f>
        <v>0</v>
      </c>
      <c r="AF33" s="377">
        <f>IFERROR(VLOOKUP(L33,rates!$A:$M,12,0)*O33,0)</f>
        <v>0</v>
      </c>
      <c r="AG33" s="377">
        <f>IFERROR(VLOOKUP(L33,rates!$A:$M,13,0)*Q33,0)</f>
        <v>0</v>
      </c>
      <c r="AH33" s="378">
        <f>IFERROR(IF(Information!$C$4="HE",SUM(AE33:AG33),0),0)</f>
        <v>0</v>
      </c>
      <c r="AI33" s="379">
        <f t="shared" si="16"/>
        <v>0</v>
      </c>
      <c r="AJ33" s="380">
        <f t="shared" si="17"/>
        <v>0</v>
      </c>
      <c r="AK33" s="380">
        <f t="shared" si="18"/>
        <v>0</v>
      </c>
      <c r="AL33" s="380">
        <f t="shared" si="19"/>
        <v>0</v>
      </c>
      <c r="AM33" s="390" t="str">
        <f>IFERROR(VLOOKUP(J33,countrygrouping!A:C,3,0)," ")</f>
        <v xml:space="preserve"> </v>
      </c>
      <c r="AN33" s="381">
        <f>IFERROR(IF(OR(Information!$C$4="School", Information!$C$4="Youth", Information!$C$4="AE", Information!$C$4="FE - VET"), VLOOKUP(AM33,distancebands!A:C,2,0),VLOOKUP(AM33,distancebands!A:C,3,0)),0)</f>
        <v>0</v>
      </c>
      <c r="AO33" s="381">
        <f>IFERROR(IF(Information!$C$4="HE",VLOOKUP(AM33,distancebands!$A:$L,6,0),0),0)</f>
        <v>0</v>
      </c>
      <c r="AP33" s="391">
        <f t="shared" si="20"/>
        <v>0</v>
      </c>
      <c r="AQ33" s="391">
        <f t="shared" si="0"/>
        <v>0</v>
      </c>
      <c r="AR33" s="382">
        <f t="shared" si="1"/>
        <v>0</v>
      </c>
      <c r="AS33" s="383"/>
    </row>
    <row r="34" spans="1:45" ht="24.75" customHeight="1">
      <c r="A34" s="384"/>
      <c r="B34" s="362"/>
      <c r="C34" s="363">
        <f t="shared" si="2"/>
        <v>0</v>
      </c>
      <c r="D34" s="385"/>
      <c r="E34" s="386">
        <f t="shared" si="3"/>
        <v>0</v>
      </c>
      <c r="F34" s="366"/>
      <c r="G34" s="387">
        <f t="shared" si="4"/>
        <v>0</v>
      </c>
      <c r="H34" s="388">
        <f t="shared" si="5"/>
        <v>0</v>
      </c>
      <c r="I34" s="389">
        <f t="shared" si="6"/>
        <v>0</v>
      </c>
      <c r="J34" s="370"/>
      <c r="K34" s="371" t="str">
        <f>IFERROR(VLOOKUP(J34,countrygrouping!A:B,2,0)," ")</f>
        <v xml:space="preserve"> </v>
      </c>
      <c r="L34" s="372" t="str">
        <f t="shared" si="7"/>
        <v xml:space="preserve"> </v>
      </c>
      <c r="M34" s="373">
        <f t="shared" si="8"/>
        <v>0</v>
      </c>
      <c r="N34" s="372">
        <f t="shared" si="9"/>
        <v>0</v>
      </c>
      <c r="O34" s="372">
        <f t="shared" si="10"/>
        <v>0</v>
      </c>
      <c r="P34" s="372">
        <f t="shared" si="11"/>
        <v>0</v>
      </c>
      <c r="Q34" s="372">
        <f t="shared" si="12"/>
        <v>0</v>
      </c>
      <c r="R34" s="374">
        <f>IFERROR(VLOOKUP(L34,rates!$A:$M,2,0)*M34,0)</f>
        <v>0</v>
      </c>
      <c r="S34" s="375">
        <f>IFERROR(VLOOKUP(L34,rates!$A:$M,3,0)*O34,0)</f>
        <v>0</v>
      </c>
      <c r="T34" s="375">
        <f>IFERROR(VLOOKUP(L34,rates!$A:$M,4,0)*Q34,0)</f>
        <v>0</v>
      </c>
      <c r="U34" s="376">
        <f t="shared" si="13"/>
        <v>0</v>
      </c>
      <c r="V34" s="377">
        <f>IFERROR(VLOOKUP(L34,rates!$A:$M,5,0)*M34,0)</f>
        <v>0</v>
      </c>
      <c r="W34" s="377">
        <f>IFERROR(VLOOKUP(L34,rates!$A:$M,6,0)*O34,0)</f>
        <v>0</v>
      </c>
      <c r="X34" s="377">
        <f>IFERROR(VLOOKUP(L34,rates!$A:$M,7,0)*Q34,0)</f>
        <v>0</v>
      </c>
      <c r="Y34" s="377">
        <f t="shared" si="14"/>
        <v>0</v>
      </c>
      <c r="Z34" s="377">
        <f>IFERROR(VLOOKUP(L34,rates!$A:$M,8,0)*M34,0)</f>
        <v>0</v>
      </c>
      <c r="AA34" s="377">
        <f>IFERROR(VLOOKUP(L34,rates!$A:$M,9,0)*O34,0)</f>
        <v>0</v>
      </c>
      <c r="AB34" s="377">
        <f>IFERROR(VLOOKUP(L34,rates!$A:$M,10,0)*Q34,0)</f>
        <v>0</v>
      </c>
      <c r="AC34" s="377">
        <f t="shared" si="15"/>
        <v>0</v>
      </c>
      <c r="AD34" s="377">
        <f>IF(Information!$C$4="School",U34,IF(Information!$C$4="HE",AC34,IF(Information!$C$4="FE - VET",Y34,IF(Information!$C$4="AE",Y34,IF(Information!$C$4="Youth",U34, IF(Information!$C$4="RE", 0))))))</f>
        <v>0</v>
      </c>
      <c r="AE34" s="377">
        <f>IFERROR(VLOOKUP(L34,rates!$A:$M,11,0)*M34,0)</f>
        <v>0</v>
      </c>
      <c r="AF34" s="377">
        <f>IFERROR(VLOOKUP(L34,rates!$A:$M,12,0)*O34,0)</f>
        <v>0</v>
      </c>
      <c r="AG34" s="377">
        <f>IFERROR(VLOOKUP(L34,rates!$A:$M,13,0)*Q34,0)</f>
        <v>0</v>
      </c>
      <c r="AH34" s="378">
        <f>IFERROR(IF(Information!$C$4="HE",SUM(AE34:AG34),0),0)</f>
        <v>0</v>
      </c>
      <c r="AI34" s="379">
        <f t="shared" si="16"/>
        <v>0</v>
      </c>
      <c r="AJ34" s="380">
        <f t="shared" si="17"/>
        <v>0</v>
      </c>
      <c r="AK34" s="380">
        <f t="shared" si="18"/>
        <v>0</v>
      </c>
      <c r="AL34" s="380">
        <f t="shared" si="19"/>
        <v>0</v>
      </c>
      <c r="AM34" s="390" t="str">
        <f>IFERROR(VLOOKUP(J34,countrygrouping!A:C,3,0)," ")</f>
        <v xml:space="preserve"> </v>
      </c>
      <c r="AN34" s="381">
        <f>IFERROR(IF(OR(Information!$C$4="School", Information!$C$4="Youth", Information!$C$4="AE", Information!$C$4="FE - VET"), VLOOKUP(AM34,distancebands!A:C,2,0),VLOOKUP(AM34,distancebands!A:C,3,0)),0)</f>
        <v>0</v>
      </c>
      <c r="AO34" s="381">
        <f>IFERROR(IF(Information!$C$4="HE",VLOOKUP(AM34,distancebands!$A:$L,6,0),0),0)</f>
        <v>0</v>
      </c>
      <c r="AP34" s="391">
        <f t="shared" si="20"/>
        <v>0</v>
      </c>
      <c r="AQ34" s="391">
        <f t="shared" si="0"/>
        <v>0</v>
      </c>
      <c r="AR34" s="382">
        <f t="shared" si="1"/>
        <v>0</v>
      </c>
      <c r="AS34" s="383"/>
    </row>
    <row r="35" spans="1:45" ht="24.75" customHeight="1">
      <c r="A35" s="384"/>
      <c r="B35" s="362"/>
      <c r="C35" s="363">
        <f t="shared" si="2"/>
        <v>0</v>
      </c>
      <c r="D35" s="385"/>
      <c r="E35" s="386">
        <f t="shared" si="3"/>
        <v>0</v>
      </c>
      <c r="F35" s="366"/>
      <c r="G35" s="387">
        <f t="shared" si="4"/>
        <v>0</v>
      </c>
      <c r="H35" s="388">
        <f t="shared" si="5"/>
        <v>0</v>
      </c>
      <c r="I35" s="389">
        <f t="shared" si="6"/>
        <v>0</v>
      </c>
      <c r="J35" s="370"/>
      <c r="K35" s="371" t="str">
        <f>IFERROR(VLOOKUP(J35,countrygrouping!A:B,2,0)," ")</f>
        <v xml:space="preserve"> </v>
      </c>
      <c r="L35" s="372" t="str">
        <f t="shared" si="7"/>
        <v xml:space="preserve"> </v>
      </c>
      <c r="M35" s="373">
        <f t="shared" si="8"/>
        <v>0</v>
      </c>
      <c r="N35" s="372">
        <f t="shared" si="9"/>
        <v>0</v>
      </c>
      <c r="O35" s="372">
        <f t="shared" si="10"/>
        <v>0</v>
      </c>
      <c r="P35" s="372">
        <f t="shared" si="11"/>
        <v>0</v>
      </c>
      <c r="Q35" s="372">
        <f t="shared" si="12"/>
        <v>0</v>
      </c>
      <c r="R35" s="374">
        <f>IFERROR(VLOOKUP(L35,rates!$A:$M,2,0)*M35,0)</f>
        <v>0</v>
      </c>
      <c r="S35" s="375">
        <f>IFERROR(VLOOKUP(L35,rates!$A:$M,3,0)*O35,0)</f>
        <v>0</v>
      </c>
      <c r="T35" s="375">
        <f>IFERROR(VLOOKUP(L35,rates!$A:$M,4,0)*Q35,0)</f>
        <v>0</v>
      </c>
      <c r="U35" s="376">
        <f t="shared" si="13"/>
        <v>0</v>
      </c>
      <c r="V35" s="377">
        <f>IFERROR(VLOOKUP(L35,rates!$A:$M,5,0)*M35,0)</f>
        <v>0</v>
      </c>
      <c r="W35" s="377">
        <f>IFERROR(VLOOKUP(L35,rates!$A:$M,6,0)*O35,0)</f>
        <v>0</v>
      </c>
      <c r="X35" s="377">
        <f>IFERROR(VLOOKUP(L35,rates!$A:$M,7,0)*Q35,0)</f>
        <v>0</v>
      </c>
      <c r="Y35" s="377">
        <f t="shared" si="14"/>
        <v>0</v>
      </c>
      <c r="Z35" s="377">
        <f>IFERROR(VLOOKUP(L35,rates!$A:$M,8,0)*M35,0)</f>
        <v>0</v>
      </c>
      <c r="AA35" s="377">
        <f>IFERROR(VLOOKUP(L35,rates!$A:$M,9,0)*O35,0)</f>
        <v>0</v>
      </c>
      <c r="AB35" s="377">
        <f>IFERROR(VLOOKUP(L35,rates!$A:$M,10,0)*Q35,0)</f>
        <v>0</v>
      </c>
      <c r="AC35" s="377">
        <f t="shared" si="15"/>
        <v>0</v>
      </c>
      <c r="AD35" s="377">
        <f>IF(Information!$C$4="School",U35,IF(Information!$C$4="HE",AC35,IF(Information!$C$4="FE - VET",Y35,IF(Information!$C$4="AE",Y35,IF(Information!$C$4="Youth",U35, IF(Information!$C$4="RE", 0))))))</f>
        <v>0</v>
      </c>
      <c r="AE35" s="377">
        <f>IFERROR(VLOOKUP(L35,rates!$A:$M,11,0)*M35,0)</f>
        <v>0</v>
      </c>
      <c r="AF35" s="377">
        <f>IFERROR(VLOOKUP(L35,rates!$A:$M,12,0)*O35,0)</f>
        <v>0</v>
      </c>
      <c r="AG35" s="377">
        <f>IFERROR(VLOOKUP(L35,rates!$A:$M,13,0)*Q35,0)</f>
        <v>0</v>
      </c>
      <c r="AH35" s="378">
        <f>IFERROR(IF(Information!$C$4="HE",SUM(AE35:AG35),0),0)</f>
        <v>0</v>
      </c>
      <c r="AI35" s="379">
        <f t="shared" si="16"/>
        <v>0</v>
      </c>
      <c r="AJ35" s="380">
        <f t="shared" si="17"/>
        <v>0</v>
      </c>
      <c r="AK35" s="380">
        <f t="shared" si="18"/>
        <v>0</v>
      </c>
      <c r="AL35" s="380">
        <f t="shared" si="19"/>
        <v>0</v>
      </c>
      <c r="AM35" s="390" t="str">
        <f>IFERROR(VLOOKUP(J35,countrygrouping!A:C,3,0)," ")</f>
        <v xml:space="preserve"> </v>
      </c>
      <c r="AN35" s="381">
        <f>IFERROR(IF(OR(Information!$C$4="School", Information!$C$4="Youth", Information!$C$4="AE", Information!$C$4="FE - VET"), VLOOKUP(AM35,distancebands!A:C,2,0),VLOOKUP(AM35,distancebands!A:C,3,0)),0)</f>
        <v>0</v>
      </c>
      <c r="AO35" s="381">
        <f>IFERROR(IF(Information!$C$4="HE",VLOOKUP(AM35,distancebands!$A:$L,6,0),0),0)</f>
        <v>0</v>
      </c>
      <c r="AP35" s="391">
        <f t="shared" si="20"/>
        <v>0</v>
      </c>
      <c r="AQ35" s="391">
        <f t="shared" si="0"/>
        <v>0</v>
      </c>
      <c r="AR35" s="382">
        <f t="shared" si="1"/>
        <v>0</v>
      </c>
      <c r="AS35" s="383"/>
    </row>
    <row r="36" spans="1:45" ht="24.75" customHeight="1">
      <c r="A36" s="384"/>
      <c r="B36" s="362"/>
      <c r="C36" s="363">
        <f t="shared" si="2"/>
        <v>0</v>
      </c>
      <c r="D36" s="385"/>
      <c r="E36" s="386">
        <f t="shared" si="3"/>
        <v>0</v>
      </c>
      <c r="F36" s="366"/>
      <c r="G36" s="387">
        <f t="shared" si="4"/>
        <v>0</v>
      </c>
      <c r="H36" s="388">
        <f t="shared" si="5"/>
        <v>0</v>
      </c>
      <c r="I36" s="389">
        <f t="shared" si="6"/>
        <v>0</v>
      </c>
      <c r="J36" s="370"/>
      <c r="K36" s="371" t="str">
        <f>IFERROR(VLOOKUP(J36,countrygrouping!A:B,2,0)," ")</f>
        <v xml:space="preserve"> </v>
      </c>
      <c r="L36" s="372" t="str">
        <f t="shared" si="7"/>
        <v xml:space="preserve"> </v>
      </c>
      <c r="M36" s="373">
        <f t="shared" si="8"/>
        <v>0</v>
      </c>
      <c r="N36" s="372">
        <f t="shared" si="9"/>
        <v>0</v>
      </c>
      <c r="O36" s="372">
        <f t="shared" si="10"/>
        <v>0</v>
      </c>
      <c r="P36" s="372">
        <f t="shared" si="11"/>
        <v>0</v>
      </c>
      <c r="Q36" s="372">
        <f t="shared" si="12"/>
        <v>0</v>
      </c>
      <c r="R36" s="374">
        <f>IFERROR(VLOOKUP(L36,rates!$A:$M,2,0)*M36,0)</f>
        <v>0</v>
      </c>
      <c r="S36" s="375">
        <f>IFERROR(VLOOKUP(L36,rates!$A:$M,3,0)*O36,0)</f>
        <v>0</v>
      </c>
      <c r="T36" s="375">
        <f>IFERROR(VLOOKUP(L36,rates!$A:$M,4,0)*Q36,0)</f>
        <v>0</v>
      </c>
      <c r="U36" s="376">
        <f t="shared" si="13"/>
        <v>0</v>
      </c>
      <c r="V36" s="377">
        <f>IFERROR(VLOOKUP(L36,rates!$A:$M,5,0)*M36,0)</f>
        <v>0</v>
      </c>
      <c r="W36" s="377">
        <f>IFERROR(VLOOKUP(L36,rates!$A:$M,6,0)*O36,0)</f>
        <v>0</v>
      </c>
      <c r="X36" s="377">
        <f>IFERROR(VLOOKUP(L36,rates!$A:$M,7,0)*Q36,0)</f>
        <v>0</v>
      </c>
      <c r="Y36" s="377">
        <f t="shared" si="14"/>
        <v>0</v>
      </c>
      <c r="Z36" s="377">
        <f>IFERROR(VLOOKUP(L36,rates!$A:$M,8,0)*M36,0)</f>
        <v>0</v>
      </c>
      <c r="AA36" s="377">
        <f>IFERROR(VLOOKUP(L36,rates!$A:$M,9,0)*O36,0)</f>
        <v>0</v>
      </c>
      <c r="AB36" s="377">
        <f>IFERROR(VLOOKUP(L36,rates!$A:$M,10,0)*Q36,0)</f>
        <v>0</v>
      </c>
      <c r="AC36" s="377">
        <f t="shared" si="15"/>
        <v>0</v>
      </c>
      <c r="AD36" s="377">
        <f>IF(Information!$C$4="School",U36,IF(Information!$C$4="HE",AC36,IF(Information!$C$4="FE - VET",Y36,IF(Information!$C$4="AE",Y36,IF(Information!$C$4="Youth",U36, IF(Information!$C$4="RE", 0))))))</f>
        <v>0</v>
      </c>
      <c r="AE36" s="377">
        <f>IFERROR(VLOOKUP(L36,rates!$A:$M,11,0)*M36,0)</f>
        <v>0</v>
      </c>
      <c r="AF36" s="377">
        <f>IFERROR(VLOOKUP(L36,rates!$A:$M,12,0)*O36,0)</f>
        <v>0</v>
      </c>
      <c r="AG36" s="377">
        <f>IFERROR(VLOOKUP(L36,rates!$A:$M,13,0)*Q36,0)</f>
        <v>0</v>
      </c>
      <c r="AH36" s="378">
        <f>IFERROR(IF(Information!$C$4="HE",SUM(AE36:AG36),0),0)</f>
        <v>0</v>
      </c>
      <c r="AI36" s="379">
        <f t="shared" si="16"/>
        <v>0</v>
      </c>
      <c r="AJ36" s="380">
        <f t="shared" si="17"/>
        <v>0</v>
      </c>
      <c r="AK36" s="380">
        <f t="shared" si="18"/>
        <v>0</v>
      </c>
      <c r="AL36" s="380">
        <f t="shared" si="19"/>
        <v>0</v>
      </c>
      <c r="AM36" s="390" t="str">
        <f>IFERROR(VLOOKUP(J36,countrygrouping!A:C,3,0)," ")</f>
        <v xml:space="preserve"> </v>
      </c>
      <c r="AN36" s="381">
        <f>IFERROR(IF(OR(Information!$C$4="School", Information!$C$4="Youth", Information!$C$4="AE", Information!$C$4="FE - VET"), VLOOKUP(AM36,distancebands!A:C,2,0),VLOOKUP(AM36,distancebands!A:C,3,0)),0)</f>
        <v>0</v>
      </c>
      <c r="AO36" s="381">
        <f>IFERROR(IF(Information!$C$4="HE",VLOOKUP(AM36,distancebands!$A:$L,6,0),0),0)</f>
        <v>0</v>
      </c>
      <c r="AP36" s="391">
        <f t="shared" si="20"/>
        <v>0</v>
      </c>
      <c r="AQ36" s="391">
        <f t="shared" ref="AQ36:AQ67" si="21">IFERROR(D36*AN36,0)</f>
        <v>0</v>
      </c>
      <c r="AR36" s="382">
        <f t="shared" ref="AR36:AR67" si="22">AP36+AQ36</f>
        <v>0</v>
      </c>
      <c r="AS36" s="383"/>
    </row>
    <row r="37" spans="1:45" ht="24.75" customHeight="1">
      <c r="A37" s="384"/>
      <c r="B37" s="362"/>
      <c r="C37" s="363">
        <f t="shared" si="2"/>
        <v>0</v>
      </c>
      <c r="D37" s="385"/>
      <c r="E37" s="386">
        <f t="shared" si="3"/>
        <v>0</v>
      </c>
      <c r="F37" s="366"/>
      <c r="G37" s="387">
        <f t="shared" si="4"/>
        <v>0</v>
      </c>
      <c r="H37" s="388">
        <f t="shared" si="5"/>
        <v>0</v>
      </c>
      <c r="I37" s="389">
        <f t="shared" si="6"/>
        <v>0</v>
      </c>
      <c r="J37" s="370"/>
      <c r="K37" s="371" t="str">
        <f>IFERROR(VLOOKUP(J37,countrygrouping!A:B,2,0)," ")</f>
        <v xml:space="preserve"> </v>
      </c>
      <c r="L37" s="372" t="str">
        <f t="shared" si="7"/>
        <v xml:space="preserve"> </v>
      </c>
      <c r="M37" s="373">
        <f t="shared" si="8"/>
        <v>0</v>
      </c>
      <c r="N37" s="372">
        <f t="shared" si="9"/>
        <v>0</v>
      </c>
      <c r="O37" s="372">
        <f t="shared" si="10"/>
        <v>0</v>
      </c>
      <c r="P37" s="372">
        <f t="shared" si="11"/>
        <v>0</v>
      </c>
      <c r="Q37" s="372">
        <f t="shared" si="12"/>
        <v>0</v>
      </c>
      <c r="R37" s="374">
        <f>IFERROR(VLOOKUP(L37,rates!$A:$M,2,0)*M37,0)</f>
        <v>0</v>
      </c>
      <c r="S37" s="375">
        <f>IFERROR(VLOOKUP(L37,rates!$A:$M,3,0)*O37,0)</f>
        <v>0</v>
      </c>
      <c r="T37" s="375">
        <f>IFERROR(VLOOKUP(L37,rates!$A:$M,4,0)*Q37,0)</f>
        <v>0</v>
      </c>
      <c r="U37" s="376">
        <f t="shared" si="13"/>
        <v>0</v>
      </c>
      <c r="V37" s="377">
        <f>IFERROR(VLOOKUP(L37,rates!$A:$M,5,0)*M37,0)</f>
        <v>0</v>
      </c>
      <c r="W37" s="377">
        <f>IFERROR(VLOOKUP(L37,rates!$A:$M,6,0)*O37,0)</f>
        <v>0</v>
      </c>
      <c r="X37" s="377">
        <f>IFERROR(VLOOKUP(L37,rates!$A:$M,7,0)*Q37,0)</f>
        <v>0</v>
      </c>
      <c r="Y37" s="377">
        <f t="shared" si="14"/>
        <v>0</v>
      </c>
      <c r="Z37" s="377">
        <f>IFERROR(VLOOKUP(L37,rates!$A:$M,8,0)*M37,0)</f>
        <v>0</v>
      </c>
      <c r="AA37" s="377">
        <f>IFERROR(VLOOKUP(L37,rates!$A:$M,9,0)*O37,0)</f>
        <v>0</v>
      </c>
      <c r="AB37" s="377">
        <f>IFERROR(VLOOKUP(L37,rates!$A:$M,10,0)*Q37,0)</f>
        <v>0</v>
      </c>
      <c r="AC37" s="377">
        <f t="shared" si="15"/>
        <v>0</v>
      </c>
      <c r="AD37" s="377">
        <f>IF(Information!$C$4="School",U37,IF(Information!$C$4="HE",AC37,IF(Information!$C$4="FE - VET",Y37,IF(Information!$C$4="AE",Y37,IF(Information!$C$4="Youth",U37, IF(Information!$C$4="RE", 0))))))</f>
        <v>0</v>
      </c>
      <c r="AE37" s="377">
        <f>IFERROR(VLOOKUP(L37,rates!$A:$M,11,0)*M37,0)</f>
        <v>0</v>
      </c>
      <c r="AF37" s="377">
        <f>IFERROR(VLOOKUP(L37,rates!$A:$M,12,0)*O37,0)</f>
        <v>0</v>
      </c>
      <c r="AG37" s="377">
        <f>IFERROR(VLOOKUP(L37,rates!$A:$M,13,0)*Q37,0)</f>
        <v>0</v>
      </c>
      <c r="AH37" s="378">
        <f>IFERROR(IF(Information!$C$4="HE",SUM(AE37:AG37),0),0)</f>
        <v>0</v>
      </c>
      <c r="AI37" s="379">
        <f t="shared" si="16"/>
        <v>0</v>
      </c>
      <c r="AJ37" s="380">
        <f t="shared" si="17"/>
        <v>0</v>
      </c>
      <c r="AK37" s="380">
        <f t="shared" si="18"/>
        <v>0</v>
      </c>
      <c r="AL37" s="380">
        <f t="shared" ref="AL37:AL68" si="23">IFERROR(AD37*E37,0)</f>
        <v>0</v>
      </c>
      <c r="AM37" s="390" t="str">
        <f>IFERROR(VLOOKUP(J37,countrygrouping!A:C,3,0)," ")</f>
        <v xml:space="preserve"> </v>
      </c>
      <c r="AN37" s="381">
        <f>IFERROR(IF(OR(Information!$C$4="School", Information!$C$4="Youth", Information!$C$4="AE", Information!$C$4="FE - VET"), VLOOKUP(AM37,distancebands!A:C,2,0),VLOOKUP(AM37,distancebands!A:C,3,0)),0)</f>
        <v>0</v>
      </c>
      <c r="AO37" s="381">
        <f>IFERROR(IF(Information!$C$4="HE",VLOOKUP(AM37,distancebands!$A:$L,6,0),0),0)</f>
        <v>0</v>
      </c>
      <c r="AP37" s="391">
        <f t="shared" ref="AP37:AP68" si="24">IFERROR(A37*AN37,0)</f>
        <v>0</v>
      </c>
      <c r="AQ37" s="391">
        <f t="shared" si="21"/>
        <v>0</v>
      </c>
      <c r="AR37" s="382">
        <f t="shared" si="22"/>
        <v>0</v>
      </c>
      <c r="AS37" s="383"/>
    </row>
    <row r="38" spans="1:45" ht="24.75" customHeight="1">
      <c r="A38" s="384"/>
      <c r="B38" s="362"/>
      <c r="C38" s="363">
        <f t="shared" si="2"/>
        <v>0</v>
      </c>
      <c r="D38" s="385"/>
      <c r="E38" s="386">
        <f t="shared" si="3"/>
        <v>0</v>
      </c>
      <c r="F38" s="366"/>
      <c r="G38" s="387">
        <f t="shared" si="4"/>
        <v>0</v>
      </c>
      <c r="H38" s="388">
        <f t="shared" si="5"/>
        <v>0</v>
      </c>
      <c r="I38" s="389">
        <f t="shared" si="6"/>
        <v>0</v>
      </c>
      <c r="J38" s="370"/>
      <c r="K38" s="371" t="str">
        <f>IFERROR(VLOOKUP(J38,countrygrouping!A:B,2,0)," ")</f>
        <v xml:space="preserve"> </v>
      </c>
      <c r="L38" s="372" t="str">
        <f t="shared" si="7"/>
        <v xml:space="preserve"> </v>
      </c>
      <c r="M38" s="373">
        <f t="shared" si="8"/>
        <v>0</v>
      </c>
      <c r="N38" s="372">
        <f t="shared" si="9"/>
        <v>0</v>
      </c>
      <c r="O38" s="372">
        <f t="shared" si="10"/>
        <v>0</v>
      </c>
      <c r="P38" s="372">
        <f t="shared" si="11"/>
        <v>0</v>
      </c>
      <c r="Q38" s="372">
        <f t="shared" si="12"/>
        <v>0</v>
      </c>
      <c r="R38" s="374">
        <f>IFERROR(VLOOKUP(L38,rates!$A:$M,2,0)*M38,0)</f>
        <v>0</v>
      </c>
      <c r="S38" s="375">
        <f>IFERROR(VLOOKUP(L38,rates!$A:$M,3,0)*O38,0)</f>
        <v>0</v>
      </c>
      <c r="T38" s="375">
        <f>IFERROR(VLOOKUP(L38,rates!$A:$M,4,0)*Q38,0)</f>
        <v>0</v>
      </c>
      <c r="U38" s="376">
        <f t="shared" si="13"/>
        <v>0</v>
      </c>
      <c r="V38" s="377">
        <f>IFERROR(VLOOKUP(L38,rates!$A:$M,5,0)*M38,0)</f>
        <v>0</v>
      </c>
      <c r="W38" s="377">
        <f>IFERROR(VLOOKUP(L38,rates!$A:$M,6,0)*O38,0)</f>
        <v>0</v>
      </c>
      <c r="X38" s="377">
        <f>IFERROR(VLOOKUP(L38,rates!$A:$M,7,0)*Q38,0)</f>
        <v>0</v>
      </c>
      <c r="Y38" s="377">
        <f t="shared" si="14"/>
        <v>0</v>
      </c>
      <c r="Z38" s="377">
        <f>IFERROR(VLOOKUP(L38,rates!$A:$M,8,0)*M38,0)</f>
        <v>0</v>
      </c>
      <c r="AA38" s="377">
        <f>IFERROR(VLOOKUP(L38,rates!$A:$M,9,0)*O38,0)</f>
        <v>0</v>
      </c>
      <c r="AB38" s="377">
        <f>IFERROR(VLOOKUP(L38,rates!$A:$M,10,0)*Q38,0)</f>
        <v>0</v>
      </c>
      <c r="AC38" s="377">
        <f t="shared" si="15"/>
        <v>0</v>
      </c>
      <c r="AD38" s="377">
        <f>IF(Information!$C$4="School",U38,IF(Information!$C$4="HE",AC38,IF(Information!$C$4="FE - VET",Y38,IF(Information!$C$4="AE",Y38,IF(Information!$C$4="Youth",U38, IF(Information!$C$4="RE", 0))))))</f>
        <v>0</v>
      </c>
      <c r="AE38" s="377">
        <f>IFERROR(VLOOKUP(L38,rates!$A:$M,11,0)*M38,0)</f>
        <v>0</v>
      </c>
      <c r="AF38" s="377">
        <f>IFERROR(VLOOKUP(L38,rates!$A:$M,12,0)*O38,0)</f>
        <v>0</v>
      </c>
      <c r="AG38" s="377">
        <f>IFERROR(VLOOKUP(L38,rates!$A:$M,13,0)*Q38,0)</f>
        <v>0</v>
      </c>
      <c r="AH38" s="378">
        <f>IFERROR(IF(Information!$C$4="HE",SUM(AE38:AG38),0),0)</f>
        <v>0</v>
      </c>
      <c r="AI38" s="379">
        <f t="shared" si="16"/>
        <v>0</v>
      </c>
      <c r="AJ38" s="380">
        <f t="shared" si="17"/>
        <v>0</v>
      </c>
      <c r="AK38" s="380">
        <f t="shared" si="18"/>
        <v>0</v>
      </c>
      <c r="AL38" s="380">
        <f t="shared" si="23"/>
        <v>0</v>
      </c>
      <c r="AM38" s="390" t="str">
        <f>IFERROR(VLOOKUP(J38,countrygrouping!A:C,3,0)," ")</f>
        <v xml:space="preserve"> </v>
      </c>
      <c r="AN38" s="381">
        <f>IFERROR(IF(OR(Information!$C$4="School", Information!$C$4="Youth", Information!$C$4="AE", Information!$C$4="FE - VET"), VLOOKUP(AM38,distancebands!A:C,2,0),VLOOKUP(AM38,distancebands!A:C,3,0)),0)</f>
        <v>0</v>
      </c>
      <c r="AO38" s="381">
        <f>IFERROR(IF(Information!$C$4="HE",VLOOKUP(AM38,distancebands!$A:$L,6,0),0),0)</f>
        <v>0</v>
      </c>
      <c r="AP38" s="391">
        <f t="shared" si="24"/>
        <v>0</v>
      </c>
      <c r="AQ38" s="391">
        <f t="shared" si="21"/>
        <v>0</v>
      </c>
      <c r="AR38" s="382">
        <f t="shared" si="22"/>
        <v>0</v>
      </c>
      <c r="AS38" s="383"/>
    </row>
    <row r="39" spans="1:45" ht="24.75" customHeight="1">
      <c r="A39" s="384"/>
      <c r="B39" s="362"/>
      <c r="C39" s="363">
        <f t="shared" si="2"/>
        <v>0</v>
      </c>
      <c r="D39" s="385"/>
      <c r="E39" s="386">
        <f t="shared" si="3"/>
        <v>0</v>
      </c>
      <c r="F39" s="366"/>
      <c r="G39" s="387">
        <f t="shared" si="4"/>
        <v>0</v>
      </c>
      <c r="H39" s="388">
        <f t="shared" si="5"/>
        <v>0</v>
      </c>
      <c r="I39" s="389">
        <f t="shared" si="6"/>
        <v>0</v>
      </c>
      <c r="J39" s="370"/>
      <c r="K39" s="371" t="str">
        <f>IFERROR(VLOOKUP(J39,countrygrouping!A:B,2,0)," ")</f>
        <v xml:space="preserve"> </v>
      </c>
      <c r="L39" s="372" t="str">
        <f t="shared" si="7"/>
        <v xml:space="preserve"> </v>
      </c>
      <c r="M39" s="373">
        <f t="shared" si="8"/>
        <v>0</v>
      </c>
      <c r="N39" s="372">
        <f t="shared" si="9"/>
        <v>0</v>
      </c>
      <c r="O39" s="372">
        <f t="shared" si="10"/>
        <v>0</v>
      </c>
      <c r="P39" s="372">
        <f t="shared" si="11"/>
        <v>0</v>
      </c>
      <c r="Q39" s="372">
        <f t="shared" si="12"/>
        <v>0</v>
      </c>
      <c r="R39" s="374">
        <f>IFERROR(VLOOKUP(L39,rates!$A:$M,2,0)*M39,0)</f>
        <v>0</v>
      </c>
      <c r="S39" s="375">
        <f>IFERROR(VLOOKUP(L39,rates!$A:$M,3,0)*O39,0)</f>
        <v>0</v>
      </c>
      <c r="T39" s="375">
        <f>IFERROR(VLOOKUP(L39,rates!$A:$M,4,0)*Q39,0)</f>
        <v>0</v>
      </c>
      <c r="U39" s="376">
        <f t="shared" si="13"/>
        <v>0</v>
      </c>
      <c r="V39" s="377">
        <f>IFERROR(VLOOKUP(L39,rates!$A:$M,5,0)*M39,0)</f>
        <v>0</v>
      </c>
      <c r="W39" s="377">
        <f>IFERROR(VLOOKUP(L39,rates!$A:$M,6,0)*O39,0)</f>
        <v>0</v>
      </c>
      <c r="X39" s="377">
        <f>IFERROR(VLOOKUP(L39,rates!$A:$M,7,0)*Q39,0)</f>
        <v>0</v>
      </c>
      <c r="Y39" s="377">
        <f t="shared" si="14"/>
        <v>0</v>
      </c>
      <c r="Z39" s="377">
        <f>IFERROR(VLOOKUP(L39,rates!$A:$M,8,0)*M39,0)</f>
        <v>0</v>
      </c>
      <c r="AA39" s="377">
        <f>IFERROR(VLOOKUP(L39,rates!$A:$M,9,0)*O39,0)</f>
        <v>0</v>
      </c>
      <c r="AB39" s="377">
        <f>IFERROR(VLOOKUP(L39,rates!$A:$M,10,0)*Q39,0)</f>
        <v>0</v>
      </c>
      <c r="AC39" s="377">
        <f t="shared" si="15"/>
        <v>0</v>
      </c>
      <c r="AD39" s="377">
        <f>IF(Information!$C$4="School",U39,IF(Information!$C$4="HE",AC39,IF(Information!$C$4="FE - VET",Y39,IF(Information!$C$4="AE",Y39,IF(Information!$C$4="Youth",U39, IF(Information!$C$4="RE", 0))))))</f>
        <v>0</v>
      </c>
      <c r="AE39" s="377">
        <f>IFERROR(VLOOKUP(L39,rates!$A:$M,11,0)*M39,0)</f>
        <v>0</v>
      </c>
      <c r="AF39" s="377">
        <f>IFERROR(VLOOKUP(L39,rates!$A:$M,12,0)*O39,0)</f>
        <v>0</v>
      </c>
      <c r="AG39" s="377">
        <f>IFERROR(VLOOKUP(L39,rates!$A:$M,13,0)*Q39,0)</f>
        <v>0</v>
      </c>
      <c r="AH39" s="378">
        <f>IFERROR(IF(Information!$C$4="HE",SUM(AE39:AG39),0),0)</f>
        <v>0</v>
      </c>
      <c r="AI39" s="379">
        <f t="shared" si="16"/>
        <v>0</v>
      </c>
      <c r="AJ39" s="380">
        <f t="shared" si="17"/>
        <v>0</v>
      </c>
      <c r="AK39" s="380">
        <f t="shared" si="18"/>
        <v>0</v>
      </c>
      <c r="AL39" s="380">
        <f t="shared" si="23"/>
        <v>0</v>
      </c>
      <c r="AM39" s="390" t="str">
        <f>IFERROR(VLOOKUP(J39,countrygrouping!A:C,3,0)," ")</f>
        <v xml:space="preserve"> </v>
      </c>
      <c r="AN39" s="381">
        <f>IFERROR(IF(OR(Information!$C$4="School", Information!$C$4="Youth", Information!$C$4="AE", Information!$C$4="FE - VET"), VLOOKUP(AM39,distancebands!A:C,2,0),VLOOKUP(AM39,distancebands!A:C,3,0)),0)</f>
        <v>0</v>
      </c>
      <c r="AO39" s="381">
        <f>IFERROR(IF(Information!$C$4="HE",VLOOKUP(AM39,distancebands!$A:$L,6,0),0),0)</f>
        <v>0</v>
      </c>
      <c r="AP39" s="391">
        <f t="shared" si="24"/>
        <v>0</v>
      </c>
      <c r="AQ39" s="391">
        <f t="shared" si="21"/>
        <v>0</v>
      </c>
      <c r="AR39" s="382">
        <f t="shared" si="22"/>
        <v>0</v>
      </c>
      <c r="AS39" s="383"/>
    </row>
    <row r="40" spans="1:45" ht="24.75" customHeight="1">
      <c r="A40" s="384"/>
      <c r="B40" s="362"/>
      <c r="C40" s="363">
        <f t="shared" si="2"/>
        <v>0</v>
      </c>
      <c r="D40" s="385"/>
      <c r="E40" s="386">
        <f t="shared" si="3"/>
        <v>0</v>
      </c>
      <c r="F40" s="366"/>
      <c r="G40" s="387">
        <f t="shared" si="4"/>
        <v>0</v>
      </c>
      <c r="H40" s="388">
        <f t="shared" si="5"/>
        <v>0</v>
      </c>
      <c r="I40" s="389">
        <f t="shared" si="6"/>
        <v>0</v>
      </c>
      <c r="J40" s="370"/>
      <c r="K40" s="371" t="str">
        <f>IFERROR(VLOOKUP(J40,countrygrouping!A:B,2,0)," ")</f>
        <v xml:space="preserve"> </v>
      </c>
      <c r="L40" s="372" t="str">
        <f t="shared" si="7"/>
        <v xml:space="preserve"> </v>
      </c>
      <c r="M40" s="373">
        <f t="shared" si="8"/>
        <v>0</v>
      </c>
      <c r="N40" s="372">
        <f t="shared" si="9"/>
        <v>0</v>
      </c>
      <c r="O40" s="372">
        <f t="shared" si="10"/>
        <v>0</v>
      </c>
      <c r="P40" s="372">
        <f t="shared" si="11"/>
        <v>0</v>
      </c>
      <c r="Q40" s="372">
        <f t="shared" si="12"/>
        <v>0</v>
      </c>
      <c r="R40" s="374">
        <f>IFERROR(VLOOKUP(L40,rates!$A:$M,2,0)*M40,0)</f>
        <v>0</v>
      </c>
      <c r="S40" s="375">
        <f>IFERROR(VLOOKUP(L40,rates!$A:$M,3,0)*O40,0)</f>
        <v>0</v>
      </c>
      <c r="T40" s="375">
        <f>IFERROR(VLOOKUP(L40,rates!$A:$M,4,0)*Q40,0)</f>
        <v>0</v>
      </c>
      <c r="U40" s="376">
        <f t="shared" si="13"/>
        <v>0</v>
      </c>
      <c r="V40" s="377">
        <f>IFERROR(VLOOKUP(L40,rates!$A:$M,5,0)*M40,0)</f>
        <v>0</v>
      </c>
      <c r="W40" s="377">
        <f>IFERROR(VLOOKUP(L40,rates!$A:$M,6,0)*O40,0)</f>
        <v>0</v>
      </c>
      <c r="X40" s="377">
        <f>IFERROR(VLOOKUP(L40,rates!$A:$M,7,0)*Q40,0)</f>
        <v>0</v>
      </c>
      <c r="Y40" s="377">
        <f t="shared" si="14"/>
        <v>0</v>
      </c>
      <c r="Z40" s="377">
        <f>IFERROR(VLOOKUP(L40,rates!$A:$M,8,0)*M40,0)</f>
        <v>0</v>
      </c>
      <c r="AA40" s="377">
        <f>IFERROR(VLOOKUP(L40,rates!$A:$M,9,0)*O40,0)</f>
        <v>0</v>
      </c>
      <c r="AB40" s="377">
        <f>IFERROR(VLOOKUP(L40,rates!$A:$M,10,0)*Q40,0)</f>
        <v>0</v>
      </c>
      <c r="AC40" s="377">
        <f t="shared" si="15"/>
        <v>0</v>
      </c>
      <c r="AD40" s="377">
        <f>IF(Information!$C$4="School",U40,IF(Information!$C$4="HE",AC40,IF(Information!$C$4="FE - VET",Y40,IF(Information!$C$4="AE",Y40,IF(Information!$C$4="Youth",U40, IF(Information!$C$4="RE", 0))))))</f>
        <v>0</v>
      </c>
      <c r="AE40" s="377">
        <f>IFERROR(VLOOKUP(L40,rates!$A:$M,11,0)*M40,0)</f>
        <v>0</v>
      </c>
      <c r="AF40" s="377">
        <f>IFERROR(VLOOKUP(L40,rates!$A:$M,12,0)*O40,0)</f>
        <v>0</v>
      </c>
      <c r="AG40" s="377">
        <f>IFERROR(VLOOKUP(L40,rates!$A:$M,13,0)*Q40,0)</f>
        <v>0</v>
      </c>
      <c r="AH40" s="378">
        <f>IFERROR(IF(Information!$C$4="HE",SUM(AE40:AG40),0),0)</f>
        <v>0</v>
      </c>
      <c r="AI40" s="379">
        <f t="shared" si="16"/>
        <v>0</v>
      </c>
      <c r="AJ40" s="380">
        <f t="shared" si="17"/>
        <v>0</v>
      </c>
      <c r="AK40" s="380">
        <f t="shared" si="18"/>
        <v>0</v>
      </c>
      <c r="AL40" s="380">
        <f t="shared" si="23"/>
        <v>0</v>
      </c>
      <c r="AM40" s="390" t="str">
        <f>IFERROR(VLOOKUP(J40,countrygrouping!A:C,3,0)," ")</f>
        <v xml:space="preserve"> </v>
      </c>
      <c r="AN40" s="381">
        <f>IFERROR(IF(OR(Information!$C$4="School", Information!$C$4="Youth", Information!$C$4="AE", Information!$C$4="FE - VET"), VLOOKUP(AM40,distancebands!A:C,2,0),VLOOKUP(AM40,distancebands!A:C,3,0)),0)</f>
        <v>0</v>
      </c>
      <c r="AO40" s="381">
        <f>IFERROR(IF(Information!$C$4="HE",VLOOKUP(AM40,distancebands!$A:$L,6,0),0),0)</f>
        <v>0</v>
      </c>
      <c r="AP40" s="391">
        <f t="shared" si="24"/>
        <v>0</v>
      </c>
      <c r="AQ40" s="391">
        <f t="shared" si="21"/>
        <v>0</v>
      </c>
      <c r="AR40" s="382">
        <f t="shared" si="22"/>
        <v>0</v>
      </c>
      <c r="AS40" s="383"/>
    </row>
    <row r="41" spans="1:45" ht="24.75" customHeight="1">
      <c r="A41" s="384"/>
      <c r="B41" s="362"/>
      <c r="C41" s="363">
        <f t="shared" si="2"/>
        <v>0</v>
      </c>
      <c r="D41" s="385"/>
      <c r="E41" s="386">
        <f t="shared" si="3"/>
        <v>0</v>
      </c>
      <c r="F41" s="366"/>
      <c r="G41" s="387">
        <f t="shared" si="4"/>
        <v>0</v>
      </c>
      <c r="H41" s="388">
        <f t="shared" si="5"/>
        <v>0</v>
      </c>
      <c r="I41" s="389">
        <f t="shared" si="6"/>
        <v>0</v>
      </c>
      <c r="J41" s="370"/>
      <c r="K41" s="371" t="str">
        <f>IFERROR(VLOOKUP(J41,countrygrouping!A:B,2,0)," ")</f>
        <v xml:space="preserve"> </v>
      </c>
      <c r="L41" s="372" t="str">
        <f t="shared" si="7"/>
        <v xml:space="preserve"> </v>
      </c>
      <c r="M41" s="373">
        <f t="shared" si="8"/>
        <v>0</v>
      </c>
      <c r="N41" s="372">
        <f t="shared" si="9"/>
        <v>0</v>
      </c>
      <c r="O41" s="372">
        <f t="shared" si="10"/>
        <v>0</v>
      </c>
      <c r="P41" s="372">
        <f t="shared" si="11"/>
        <v>0</v>
      </c>
      <c r="Q41" s="372">
        <f t="shared" si="12"/>
        <v>0</v>
      </c>
      <c r="R41" s="374">
        <f>IFERROR(VLOOKUP(L41,rates!$A:$M,2,0)*M41,0)</f>
        <v>0</v>
      </c>
      <c r="S41" s="375">
        <f>IFERROR(VLOOKUP(L41,rates!$A:$M,3,0)*O41,0)</f>
        <v>0</v>
      </c>
      <c r="T41" s="375">
        <f>IFERROR(VLOOKUP(L41,rates!$A:$M,4,0)*Q41,0)</f>
        <v>0</v>
      </c>
      <c r="U41" s="376">
        <f t="shared" si="13"/>
        <v>0</v>
      </c>
      <c r="V41" s="377">
        <f>IFERROR(VLOOKUP(L41,rates!$A:$M,5,0)*M41,0)</f>
        <v>0</v>
      </c>
      <c r="W41" s="377">
        <f>IFERROR(VLOOKUP(L41,rates!$A:$M,6,0)*O41,0)</f>
        <v>0</v>
      </c>
      <c r="X41" s="377">
        <f>IFERROR(VLOOKUP(L41,rates!$A:$M,7,0)*Q41,0)</f>
        <v>0</v>
      </c>
      <c r="Y41" s="377">
        <f t="shared" si="14"/>
        <v>0</v>
      </c>
      <c r="Z41" s="377">
        <f>IFERROR(VLOOKUP(L41,rates!$A:$M,8,0)*M41,0)</f>
        <v>0</v>
      </c>
      <c r="AA41" s="377">
        <f>IFERROR(VLOOKUP(L41,rates!$A:$M,9,0)*O41,0)</f>
        <v>0</v>
      </c>
      <c r="AB41" s="377">
        <f>IFERROR(VLOOKUP(L41,rates!$A:$M,10,0)*Q41,0)</f>
        <v>0</v>
      </c>
      <c r="AC41" s="377">
        <f t="shared" si="15"/>
        <v>0</v>
      </c>
      <c r="AD41" s="377">
        <f>IF(Information!$C$4="School",U41,IF(Information!$C$4="HE",AC41,IF(Information!$C$4="FE - VET",Y41,IF(Information!$C$4="AE",Y41,IF(Information!$C$4="Youth",U41, IF(Information!$C$4="RE", 0))))))</f>
        <v>0</v>
      </c>
      <c r="AE41" s="377">
        <f>IFERROR(VLOOKUP(L41,rates!$A:$M,11,0)*M41,0)</f>
        <v>0</v>
      </c>
      <c r="AF41" s="377">
        <f>IFERROR(VLOOKUP(L41,rates!$A:$M,12,0)*O41,0)</f>
        <v>0</v>
      </c>
      <c r="AG41" s="377">
        <f>IFERROR(VLOOKUP(L41,rates!$A:$M,13,0)*Q41,0)</f>
        <v>0</v>
      </c>
      <c r="AH41" s="378">
        <f>IFERROR(IF(Information!$C$4="HE",SUM(AE41:AG41),0),0)</f>
        <v>0</v>
      </c>
      <c r="AI41" s="379">
        <f t="shared" si="16"/>
        <v>0</v>
      </c>
      <c r="AJ41" s="380">
        <f t="shared" si="17"/>
        <v>0</v>
      </c>
      <c r="AK41" s="380">
        <f t="shared" si="18"/>
        <v>0</v>
      </c>
      <c r="AL41" s="380">
        <f t="shared" si="23"/>
        <v>0</v>
      </c>
      <c r="AM41" s="390" t="str">
        <f>IFERROR(VLOOKUP(J41,countrygrouping!A:C,3,0)," ")</f>
        <v xml:space="preserve"> </v>
      </c>
      <c r="AN41" s="381">
        <f>IFERROR(IF(OR(Information!$C$4="School", Information!$C$4="Youth", Information!$C$4="AE", Information!$C$4="FE - VET"), VLOOKUP(AM41,distancebands!A:C,2,0),VLOOKUP(AM41,distancebands!A:C,3,0)),0)</f>
        <v>0</v>
      </c>
      <c r="AO41" s="381">
        <f>IFERROR(IF(Information!$C$4="HE",VLOOKUP(AM41,distancebands!$A:$L,6,0),0),0)</f>
        <v>0</v>
      </c>
      <c r="AP41" s="391">
        <f t="shared" si="24"/>
        <v>0</v>
      </c>
      <c r="AQ41" s="391">
        <f t="shared" si="21"/>
        <v>0</v>
      </c>
      <c r="AR41" s="382">
        <f t="shared" si="22"/>
        <v>0</v>
      </c>
      <c r="AS41" s="383"/>
    </row>
    <row r="42" spans="1:45" ht="24.75" customHeight="1">
      <c r="A42" s="384"/>
      <c r="B42" s="362"/>
      <c r="C42" s="363">
        <f t="shared" si="2"/>
        <v>0</v>
      </c>
      <c r="D42" s="385"/>
      <c r="E42" s="386">
        <f t="shared" si="3"/>
        <v>0</v>
      </c>
      <c r="F42" s="366"/>
      <c r="G42" s="387"/>
      <c r="H42" s="388"/>
      <c r="I42" s="389"/>
      <c r="J42" s="370"/>
      <c r="K42" s="371" t="str">
        <f>IFERROR(VLOOKUP(J42,countrygrouping!A:B,2,0)," ")</f>
        <v xml:space="preserve"> </v>
      </c>
      <c r="L42" s="372" t="str">
        <f t="shared" si="7"/>
        <v xml:space="preserve"> </v>
      </c>
      <c r="M42" s="373">
        <f t="shared" si="8"/>
        <v>0</v>
      </c>
      <c r="N42" s="372">
        <f t="shared" si="9"/>
        <v>0</v>
      </c>
      <c r="O42" s="372">
        <f t="shared" si="10"/>
        <v>0</v>
      </c>
      <c r="P42" s="372">
        <f t="shared" si="11"/>
        <v>0</v>
      </c>
      <c r="Q42" s="372">
        <f t="shared" si="12"/>
        <v>0</v>
      </c>
      <c r="R42" s="374">
        <f>IFERROR(VLOOKUP(L42,rates!$A:$M,2,0)*M42,0)</f>
        <v>0</v>
      </c>
      <c r="S42" s="375">
        <f>IFERROR(VLOOKUP(L42,rates!$A:$M,3,0)*O42,0)</f>
        <v>0</v>
      </c>
      <c r="T42" s="375">
        <f>IFERROR(VLOOKUP(L42,rates!$A:$M,4,0)*Q42,0)</f>
        <v>0</v>
      </c>
      <c r="U42" s="376">
        <f t="shared" si="13"/>
        <v>0</v>
      </c>
      <c r="V42" s="377">
        <f>IFERROR(VLOOKUP(L42,rates!$A:$M,5,0)*M42,0)</f>
        <v>0</v>
      </c>
      <c r="W42" s="377">
        <f>IFERROR(VLOOKUP(L42,rates!$A:$M,6,0)*O42,0)</f>
        <v>0</v>
      </c>
      <c r="X42" s="377">
        <f>IFERROR(VLOOKUP(L42,rates!$A:$M,7,0)*Q42,0)</f>
        <v>0</v>
      </c>
      <c r="Y42" s="377">
        <f t="shared" si="14"/>
        <v>0</v>
      </c>
      <c r="Z42" s="377">
        <f>IFERROR(VLOOKUP(L42,rates!$A:$M,8,0)*M42,0)</f>
        <v>0</v>
      </c>
      <c r="AA42" s="377">
        <f>IFERROR(VLOOKUP(L42,rates!$A:$M,9,0)*O42,0)</f>
        <v>0</v>
      </c>
      <c r="AB42" s="377">
        <f>IFERROR(VLOOKUP(L42,rates!$A:$M,10,0)*Q42,0)</f>
        <v>0</v>
      </c>
      <c r="AC42" s="377">
        <f t="shared" si="15"/>
        <v>0</v>
      </c>
      <c r="AD42" s="377">
        <f>IF(Information!$C$4="School",U42,IF(Information!$C$4="HE",AC42,IF(Information!$C$4="FE - VET",Y42,IF(Information!$C$4="AE",Y42,IF(Information!$C$4="Youth",U42, IF(Information!$C$4="RE", 0))))))</f>
        <v>0</v>
      </c>
      <c r="AE42" s="377">
        <f>IFERROR(VLOOKUP(L42,rates!$A:$M,11,0)*M42,0)</f>
        <v>0</v>
      </c>
      <c r="AF42" s="377">
        <f>IFERROR(VLOOKUP(L42,rates!$A:$M,12,0)*O42,0)</f>
        <v>0</v>
      </c>
      <c r="AG42" s="377">
        <f>IFERROR(VLOOKUP(L42,rates!$A:$M,13,0)*Q42,0)</f>
        <v>0</v>
      </c>
      <c r="AH42" s="378">
        <f>IFERROR(IF(Information!$C$4="HE",SUM(AE42:AG42),0),0)</f>
        <v>0</v>
      </c>
      <c r="AI42" s="379">
        <f t="shared" si="16"/>
        <v>0</v>
      </c>
      <c r="AJ42" s="380">
        <f t="shared" si="17"/>
        <v>0</v>
      </c>
      <c r="AK42" s="380">
        <f t="shared" si="18"/>
        <v>0</v>
      </c>
      <c r="AL42" s="380">
        <f t="shared" si="23"/>
        <v>0</v>
      </c>
      <c r="AM42" s="390" t="str">
        <f>IFERROR(VLOOKUP(J42,countrygrouping!A:C,3,0)," ")</f>
        <v xml:space="preserve"> </v>
      </c>
      <c r="AN42" s="381">
        <f>IFERROR(IF(OR(Information!$C$4="School", Information!$C$4="Youth", Information!$C$4="AE", Information!$C$4="FE - VET"), VLOOKUP(AM42,distancebands!A:C,2,0),VLOOKUP(AM42,distancebands!A:C,3,0)),0)</f>
        <v>0</v>
      </c>
      <c r="AO42" s="381">
        <f>IFERROR(IF(Information!$C$4="HE",VLOOKUP(AM42,distancebands!$A:$L,6,0),0),0)</f>
        <v>0</v>
      </c>
      <c r="AP42" s="391">
        <f t="shared" si="24"/>
        <v>0</v>
      </c>
      <c r="AQ42" s="391">
        <f t="shared" si="21"/>
        <v>0</v>
      </c>
      <c r="AR42" s="382">
        <f t="shared" si="22"/>
        <v>0</v>
      </c>
      <c r="AS42" s="383"/>
    </row>
    <row r="43" spans="1:45" ht="24.75" customHeight="1">
      <c r="A43" s="384"/>
      <c r="B43" s="362"/>
      <c r="C43" s="363">
        <f t="shared" si="2"/>
        <v>0</v>
      </c>
      <c r="D43" s="385"/>
      <c r="E43" s="386">
        <f t="shared" si="3"/>
        <v>0</v>
      </c>
      <c r="F43" s="366"/>
      <c r="G43" s="387"/>
      <c r="H43" s="388"/>
      <c r="I43" s="389"/>
      <c r="J43" s="370"/>
      <c r="K43" s="371" t="str">
        <f>IFERROR(VLOOKUP(J43,countrygrouping!A:B,2,0)," ")</f>
        <v xml:space="preserve"> </v>
      </c>
      <c r="L43" s="372" t="str">
        <f t="shared" si="7"/>
        <v xml:space="preserve"> </v>
      </c>
      <c r="M43" s="373">
        <f t="shared" si="8"/>
        <v>0</v>
      </c>
      <c r="N43" s="372">
        <f t="shared" si="9"/>
        <v>0</v>
      </c>
      <c r="O43" s="372">
        <f t="shared" si="10"/>
        <v>0</v>
      </c>
      <c r="P43" s="372">
        <f t="shared" si="11"/>
        <v>0</v>
      </c>
      <c r="Q43" s="372">
        <f t="shared" si="12"/>
        <v>0</v>
      </c>
      <c r="R43" s="374">
        <f>IFERROR(VLOOKUP(L43,rates!$A:$M,2,0)*M43,0)</f>
        <v>0</v>
      </c>
      <c r="S43" s="375">
        <f>IFERROR(VLOOKUP(L43,rates!$A:$M,3,0)*O43,0)</f>
        <v>0</v>
      </c>
      <c r="T43" s="375">
        <f>IFERROR(VLOOKUP(L43,rates!$A:$M,4,0)*Q43,0)</f>
        <v>0</v>
      </c>
      <c r="U43" s="376">
        <f t="shared" si="13"/>
        <v>0</v>
      </c>
      <c r="V43" s="377">
        <f>IFERROR(VLOOKUP(L43,rates!$A:$M,5,0)*M43,0)</f>
        <v>0</v>
      </c>
      <c r="W43" s="377">
        <f>IFERROR(VLOOKUP(L43,rates!$A:$M,6,0)*O43,0)</f>
        <v>0</v>
      </c>
      <c r="X43" s="377">
        <f>IFERROR(VLOOKUP(L43,rates!$A:$M,7,0)*Q43,0)</f>
        <v>0</v>
      </c>
      <c r="Y43" s="377">
        <f t="shared" si="14"/>
        <v>0</v>
      </c>
      <c r="Z43" s="377">
        <f>IFERROR(VLOOKUP(L43,rates!$A:$M,8,0)*M43,0)</f>
        <v>0</v>
      </c>
      <c r="AA43" s="377">
        <f>IFERROR(VLOOKUP(L43,rates!$A:$M,9,0)*O43,0)</f>
        <v>0</v>
      </c>
      <c r="AB43" s="377">
        <f>IFERROR(VLOOKUP(L43,rates!$A:$M,10,0)*Q43,0)</f>
        <v>0</v>
      </c>
      <c r="AC43" s="377">
        <f t="shared" si="15"/>
        <v>0</v>
      </c>
      <c r="AD43" s="377">
        <f>IF(Information!$C$4="School",U43,IF(Information!$C$4="HE",AC43,IF(Information!$C$4="FE - VET",Y43,IF(Information!$C$4="AE",Y43,IF(Information!$C$4="Youth",U43, IF(Information!$C$4="RE", 0))))))</f>
        <v>0</v>
      </c>
      <c r="AE43" s="377">
        <f>IFERROR(VLOOKUP(L43,rates!$A:$M,11,0)*M43,0)</f>
        <v>0</v>
      </c>
      <c r="AF43" s="377">
        <f>IFERROR(VLOOKUP(L43,rates!$A:$M,12,0)*O43,0)</f>
        <v>0</v>
      </c>
      <c r="AG43" s="377">
        <f>IFERROR(VLOOKUP(L43,rates!$A:$M,13,0)*Q43,0)</f>
        <v>0</v>
      </c>
      <c r="AH43" s="378">
        <f>IFERROR(IF(Information!$C$4="HE",SUM(AE43:AG43),0),0)</f>
        <v>0</v>
      </c>
      <c r="AI43" s="379">
        <f t="shared" si="16"/>
        <v>0</v>
      </c>
      <c r="AJ43" s="380">
        <f t="shared" si="17"/>
        <v>0</v>
      </c>
      <c r="AK43" s="380">
        <f t="shared" si="18"/>
        <v>0</v>
      </c>
      <c r="AL43" s="380">
        <f t="shared" si="23"/>
        <v>0</v>
      </c>
      <c r="AM43" s="390" t="str">
        <f>IFERROR(VLOOKUP(J43,countrygrouping!A:C,3,0)," ")</f>
        <v xml:space="preserve"> </v>
      </c>
      <c r="AN43" s="381">
        <f>IFERROR(IF(OR(Information!$C$4="School", Information!$C$4="Youth", Information!$C$4="AE", Information!$C$4="FE - VET"), VLOOKUP(AM43,distancebands!A:C,2,0),VLOOKUP(AM43,distancebands!A:C,3,0)),0)</f>
        <v>0</v>
      </c>
      <c r="AO43" s="381">
        <f>IFERROR(IF(Information!$C$4="HE",VLOOKUP(AM43,distancebands!$A:$L,6,0),0),0)</f>
        <v>0</v>
      </c>
      <c r="AP43" s="391">
        <f t="shared" si="24"/>
        <v>0</v>
      </c>
      <c r="AQ43" s="391">
        <f t="shared" si="21"/>
        <v>0</v>
      </c>
      <c r="AR43" s="382">
        <f t="shared" si="22"/>
        <v>0</v>
      </c>
      <c r="AS43" s="383"/>
    </row>
    <row r="44" spans="1:45" ht="24.75" customHeight="1">
      <c r="A44" s="384"/>
      <c r="B44" s="362"/>
      <c r="C44" s="363">
        <f t="shared" si="2"/>
        <v>0</v>
      </c>
      <c r="D44" s="385"/>
      <c r="E44" s="386">
        <f t="shared" si="3"/>
        <v>0</v>
      </c>
      <c r="F44" s="366"/>
      <c r="G44" s="387"/>
      <c r="H44" s="388"/>
      <c r="I44" s="389"/>
      <c r="J44" s="370"/>
      <c r="K44" s="371" t="str">
        <f>IFERROR(VLOOKUP(J44,countrygrouping!A:B,2,0)," ")</f>
        <v xml:space="preserve"> </v>
      </c>
      <c r="L44" s="372" t="str">
        <f t="shared" si="7"/>
        <v xml:space="preserve"> </v>
      </c>
      <c r="M44" s="373">
        <f t="shared" si="8"/>
        <v>0</v>
      </c>
      <c r="N44" s="372">
        <f t="shared" si="9"/>
        <v>0</v>
      </c>
      <c r="O44" s="372">
        <f t="shared" si="10"/>
        <v>0</v>
      </c>
      <c r="P44" s="372">
        <f t="shared" si="11"/>
        <v>0</v>
      </c>
      <c r="Q44" s="372">
        <f t="shared" si="12"/>
        <v>0</v>
      </c>
      <c r="R44" s="374">
        <f>IFERROR(VLOOKUP(L44,rates!$A:$M,2,0)*M44,0)</f>
        <v>0</v>
      </c>
      <c r="S44" s="375">
        <f>IFERROR(VLOOKUP(L44,rates!$A:$M,3,0)*O44,0)</f>
        <v>0</v>
      </c>
      <c r="T44" s="375">
        <f>IFERROR(VLOOKUP(L44,rates!$A:$M,4,0)*Q44,0)</f>
        <v>0</v>
      </c>
      <c r="U44" s="376">
        <f t="shared" si="13"/>
        <v>0</v>
      </c>
      <c r="V44" s="377">
        <f>IFERROR(VLOOKUP(L44,rates!$A:$M,5,0)*M44,0)</f>
        <v>0</v>
      </c>
      <c r="W44" s="377">
        <f>IFERROR(VLOOKUP(L44,rates!$A:$M,6,0)*O44,0)</f>
        <v>0</v>
      </c>
      <c r="X44" s="377">
        <f>IFERROR(VLOOKUP(L44,rates!$A:$M,7,0)*Q44,0)</f>
        <v>0</v>
      </c>
      <c r="Y44" s="377">
        <f t="shared" si="14"/>
        <v>0</v>
      </c>
      <c r="Z44" s="377">
        <f>IFERROR(VLOOKUP(L44,rates!$A:$M,8,0)*M44,0)</f>
        <v>0</v>
      </c>
      <c r="AA44" s="377">
        <f>IFERROR(VLOOKUP(L44,rates!$A:$M,9,0)*O44,0)</f>
        <v>0</v>
      </c>
      <c r="AB44" s="377">
        <f>IFERROR(VLOOKUP(L44,rates!$A:$M,10,0)*Q44,0)</f>
        <v>0</v>
      </c>
      <c r="AC44" s="377">
        <f t="shared" si="15"/>
        <v>0</v>
      </c>
      <c r="AD44" s="377">
        <f>IF(Information!$C$4="School",U44,IF(Information!$C$4="HE",AC44,IF(Information!$C$4="FE - VET",Y44,IF(Information!$C$4="AE",Y44,IF(Information!$C$4="Youth",U44, IF(Information!$C$4="RE", 0))))))</f>
        <v>0</v>
      </c>
      <c r="AE44" s="377">
        <f>IFERROR(VLOOKUP(L44,rates!$A:$M,11,0)*M44,0)</f>
        <v>0</v>
      </c>
      <c r="AF44" s="377">
        <f>IFERROR(VLOOKUP(L44,rates!$A:$M,12,0)*O44,0)</f>
        <v>0</v>
      </c>
      <c r="AG44" s="377">
        <f>IFERROR(VLOOKUP(L44,rates!$A:$M,13,0)*Q44,0)</f>
        <v>0</v>
      </c>
      <c r="AH44" s="378">
        <f>IFERROR(IF(Information!$C$4="HE",SUM(AE44:AG44),0),0)</f>
        <v>0</v>
      </c>
      <c r="AI44" s="379">
        <f t="shared" si="16"/>
        <v>0</v>
      </c>
      <c r="AJ44" s="380">
        <f t="shared" si="17"/>
        <v>0</v>
      </c>
      <c r="AK44" s="380">
        <f t="shared" si="18"/>
        <v>0</v>
      </c>
      <c r="AL44" s="380">
        <f t="shared" si="23"/>
        <v>0</v>
      </c>
      <c r="AM44" s="390" t="str">
        <f>IFERROR(VLOOKUP(J44,countrygrouping!A:C,3,0)," ")</f>
        <v xml:space="preserve"> </v>
      </c>
      <c r="AN44" s="381">
        <f>IFERROR(IF(OR(Information!$C$4="School", Information!$C$4="Youth", Information!$C$4="AE", Information!$C$4="FE - VET"), VLOOKUP(AM44,distancebands!A:C,2,0),VLOOKUP(AM44,distancebands!A:C,3,0)),0)</f>
        <v>0</v>
      </c>
      <c r="AO44" s="381">
        <f>IFERROR(IF(Information!$C$4="HE",VLOOKUP(AM44,distancebands!$A:$L,6,0),0),0)</f>
        <v>0</v>
      </c>
      <c r="AP44" s="391">
        <f t="shared" si="24"/>
        <v>0</v>
      </c>
      <c r="AQ44" s="391">
        <f t="shared" si="21"/>
        <v>0</v>
      </c>
      <c r="AR44" s="382">
        <f t="shared" si="22"/>
        <v>0</v>
      </c>
      <c r="AS44" s="383"/>
    </row>
    <row r="45" spans="1:45" ht="24.75" customHeight="1">
      <c r="A45" s="384"/>
      <c r="B45" s="362"/>
      <c r="C45" s="363">
        <f t="shared" si="2"/>
        <v>0</v>
      </c>
      <c r="D45" s="385"/>
      <c r="E45" s="386">
        <f t="shared" si="3"/>
        <v>0</v>
      </c>
      <c r="F45" s="366"/>
      <c r="G45" s="387"/>
      <c r="H45" s="388"/>
      <c r="I45" s="389"/>
      <c r="J45" s="370"/>
      <c r="K45" s="371" t="str">
        <f>IFERROR(VLOOKUP(J45,countrygrouping!A:B,2,0)," ")</f>
        <v xml:space="preserve"> </v>
      </c>
      <c r="L45" s="372" t="str">
        <f t="shared" si="7"/>
        <v xml:space="preserve"> </v>
      </c>
      <c r="M45" s="373">
        <f t="shared" si="8"/>
        <v>0</v>
      </c>
      <c r="N45" s="372">
        <f t="shared" si="9"/>
        <v>0</v>
      </c>
      <c r="O45" s="372">
        <f t="shared" si="10"/>
        <v>0</v>
      </c>
      <c r="P45" s="372">
        <f t="shared" si="11"/>
        <v>0</v>
      </c>
      <c r="Q45" s="372">
        <f t="shared" si="12"/>
        <v>0</v>
      </c>
      <c r="R45" s="374">
        <f>IFERROR(VLOOKUP(L45,rates!$A:$M,2,0)*M45,0)</f>
        <v>0</v>
      </c>
      <c r="S45" s="375">
        <f>IFERROR(VLOOKUP(L45,rates!$A:$M,3,0)*O45,0)</f>
        <v>0</v>
      </c>
      <c r="T45" s="375">
        <f>IFERROR(VLOOKUP(L45,rates!$A:$M,4,0)*Q45,0)</f>
        <v>0</v>
      </c>
      <c r="U45" s="376">
        <f t="shared" si="13"/>
        <v>0</v>
      </c>
      <c r="V45" s="377">
        <f>IFERROR(VLOOKUP(L45,rates!$A:$M,5,0)*M45,0)</f>
        <v>0</v>
      </c>
      <c r="W45" s="377">
        <f>IFERROR(VLOOKUP(L45,rates!$A:$M,6,0)*O45,0)</f>
        <v>0</v>
      </c>
      <c r="X45" s="377">
        <f>IFERROR(VLOOKUP(L45,rates!$A:$M,7,0)*Q45,0)</f>
        <v>0</v>
      </c>
      <c r="Y45" s="377">
        <f t="shared" si="14"/>
        <v>0</v>
      </c>
      <c r="Z45" s="377">
        <f>IFERROR(VLOOKUP(L45,rates!$A:$M,8,0)*M45,0)</f>
        <v>0</v>
      </c>
      <c r="AA45" s="377">
        <f>IFERROR(VLOOKUP(L45,rates!$A:$M,9,0)*O45,0)</f>
        <v>0</v>
      </c>
      <c r="AB45" s="377">
        <f>IFERROR(VLOOKUP(L45,rates!$A:$M,10,0)*Q45,0)</f>
        <v>0</v>
      </c>
      <c r="AC45" s="377">
        <f t="shared" si="15"/>
        <v>0</v>
      </c>
      <c r="AD45" s="377">
        <f>IF(Information!$C$4="School",U45,IF(Information!$C$4="HE",AC45,IF(Information!$C$4="FE - VET",Y45,IF(Information!$C$4="AE",Y45,IF(Information!$C$4="Youth",U45, IF(Information!$C$4="RE", 0))))))</f>
        <v>0</v>
      </c>
      <c r="AE45" s="377">
        <f>IFERROR(VLOOKUP(L45,rates!$A:$M,11,0)*M45,0)</f>
        <v>0</v>
      </c>
      <c r="AF45" s="377">
        <f>IFERROR(VLOOKUP(L45,rates!$A:$M,12,0)*O45,0)</f>
        <v>0</v>
      </c>
      <c r="AG45" s="377">
        <f>IFERROR(VLOOKUP(L45,rates!$A:$M,13,0)*Q45,0)</f>
        <v>0</v>
      </c>
      <c r="AH45" s="378">
        <f>IFERROR(IF(Information!$C$4="HE",SUM(AE45:AG45),0),0)</f>
        <v>0</v>
      </c>
      <c r="AI45" s="379">
        <f t="shared" si="16"/>
        <v>0</v>
      </c>
      <c r="AJ45" s="380">
        <f t="shared" si="17"/>
        <v>0</v>
      </c>
      <c r="AK45" s="380">
        <f t="shared" si="18"/>
        <v>0</v>
      </c>
      <c r="AL45" s="380">
        <f t="shared" si="23"/>
        <v>0</v>
      </c>
      <c r="AM45" s="390" t="str">
        <f>IFERROR(VLOOKUP(J45,countrygrouping!A:C,3,0)," ")</f>
        <v xml:space="preserve"> </v>
      </c>
      <c r="AN45" s="381">
        <f>IFERROR(IF(OR(Information!$C$4="School", Information!$C$4="Youth", Information!$C$4="AE", Information!$C$4="FE - VET"), VLOOKUP(AM45,distancebands!A:C,2,0),VLOOKUP(AM45,distancebands!A:C,3,0)),0)</f>
        <v>0</v>
      </c>
      <c r="AO45" s="381">
        <f>IFERROR(IF(Information!$C$4="HE",VLOOKUP(AM45,distancebands!$A:$L,6,0),0),0)</f>
        <v>0</v>
      </c>
      <c r="AP45" s="391">
        <f t="shared" si="24"/>
        <v>0</v>
      </c>
      <c r="AQ45" s="391">
        <f t="shared" si="21"/>
        <v>0</v>
      </c>
      <c r="AR45" s="382">
        <f t="shared" si="22"/>
        <v>0</v>
      </c>
      <c r="AS45" s="383"/>
    </row>
    <row r="46" spans="1:45" ht="24.75" customHeight="1">
      <c r="A46" s="384"/>
      <c r="B46" s="362"/>
      <c r="C46" s="363">
        <f t="shared" si="2"/>
        <v>0</v>
      </c>
      <c r="D46" s="385"/>
      <c r="E46" s="386">
        <f t="shared" si="3"/>
        <v>0</v>
      </c>
      <c r="F46" s="366"/>
      <c r="G46" s="387"/>
      <c r="H46" s="388"/>
      <c r="I46" s="389"/>
      <c r="J46" s="370"/>
      <c r="K46" s="371" t="str">
        <f>IFERROR(VLOOKUP(J46,countrygrouping!A:B,2,0)," ")</f>
        <v xml:space="preserve"> </v>
      </c>
      <c r="L46" s="372" t="str">
        <f t="shared" si="7"/>
        <v xml:space="preserve"> </v>
      </c>
      <c r="M46" s="373">
        <f t="shared" si="8"/>
        <v>0</v>
      </c>
      <c r="N46" s="372">
        <f t="shared" si="9"/>
        <v>0</v>
      </c>
      <c r="O46" s="372">
        <f t="shared" si="10"/>
        <v>0</v>
      </c>
      <c r="P46" s="372">
        <f t="shared" si="11"/>
        <v>0</v>
      </c>
      <c r="Q46" s="372">
        <f t="shared" si="12"/>
        <v>0</v>
      </c>
      <c r="R46" s="374">
        <f>IFERROR(VLOOKUP(L46,rates!$A:$M,2,0)*M46,0)</f>
        <v>0</v>
      </c>
      <c r="S46" s="375">
        <f>IFERROR(VLOOKUP(L46,rates!$A:$M,3,0)*O46,0)</f>
        <v>0</v>
      </c>
      <c r="T46" s="375">
        <f>IFERROR(VLOOKUP(L46,rates!$A:$M,4,0)*Q46,0)</f>
        <v>0</v>
      </c>
      <c r="U46" s="376">
        <f t="shared" si="13"/>
        <v>0</v>
      </c>
      <c r="V46" s="377">
        <f>IFERROR(VLOOKUP(L46,rates!$A:$M,5,0)*M46,0)</f>
        <v>0</v>
      </c>
      <c r="W46" s="377">
        <f>IFERROR(VLOOKUP(L46,rates!$A:$M,6,0)*O46,0)</f>
        <v>0</v>
      </c>
      <c r="X46" s="377">
        <f>IFERROR(VLOOKUP(L46,rates!$A:$M,7,0)*Q46,0)</f>
        <v>0</v>
      </c>
      <c r="Y46" s="377">
        <f t="shared" si="14"/>
        <v>0</v>
      </c>
      <c r="Z46" s="377">
        <f>IFERROR(VLOOKUP(L46,rates!$A:$M,8,0)*M46,0)</f>
        <v>0</v>
      </c>
      <c r="AA46" s="377">
        <f>IFERROR(VLOOKUP(L46,rates!$A:$M,9,0)*O46,0)</f>
        <v>0</v>
      </c>
      <c r="AB46" s="377">
        <f>IFERROR(VLOOKUP(L46,rates!$A:$M,10,0)*Q46,0)</f>
        <v>0</v>
      </c>
      <c r="AC46" s="377">
        <f t="shared" si="15"/>
        <v>0</v>
      </c>
      <c r="AD46" s="377">
        <f>IF(Information!$C$4="School",U46,IF(Information!$C$4="HE",AC46,IF(Information!$C$4="FE - VET",Y46,IF(Information!$C$4="AE",Y46,IF(Information!$C$4="Youth",U46, IF(Information!$C$4="RE", 0))))))</f>
        <v>0</v>
      </c>
      <c r="AE46" s="377">
        <f>IFERROR(VLOOKUP(L46,rates!$A:$M,11,0)*M46,0)</f>
        <v>0</v>
      </c>
      <c r="AF46" s="377">
        <f>IFERROR(VLOOKUP(L46,rates!$A:$M,12,0)*O46,0)</f>
        <v>0</v>
      </c>
      <c r="AG46" s="377">
        <f>IFERROR(VLOOKUP(L46,rates!$A:$M,13,0)*Q46,0)</f>
        <v>0</v>
      </c>
      <c r="AH46" s="378">
        <f>IFERROR(IF(Information!$C$4="HE",SUM(AE46:AG46),0),0)</f>
        <v>0</v>
      </c>
      <c r="AI46" s="379">
        <f t="shared" si="16"/>
        <v>0</v>
      </c>
      <c r="AJ46" s="380">
        <f t="shared" si="17"/>
        <v>0</v>
      </c>
      <c r="AK46" s="380">
        <f t="shared" si="18"/>
        <v>0</v>
      </c>
      <c r="AL46" s="380">
        <f t="shared" si="23"/>
        <v>0</v>
      </c>
      <c r="AM46" s="390" t="str">
        <f>IFERROR(VLOOKUP(J46,countrygrouping!A:C,3,0)," ")</f>
        <v xml:space="preserve"> </v>
      </c>
      <c r="AN46" s="381">
        <f>IFERROR(IF(OR(Information!$C$4="School", Information!$C$4="Youth", Information!$C$4="AE", Information!$C$4="FE - VET"), VLOOKUP(AM46,distancebands!A:C,2,0),VLOOKUP(AM46,distancebands!A:C,3,0)),0)</f>
        <v>0</v>
      </c>
      <c r="AO46" s="381">
        <f>IFERROR(IF(Information!$C$4="HE",VLOOKUP(AM46,distancebands!$A:$L,6,0),0),0)</f>
        <v>0</v>
      </c>
      <c r="AP46" s="391">
        <f t="shared" si="24"/>
        <v>0</v>
      </c>
      <c r="AQ46" s="391">
        <f t="shared" si="21"/>
        <v>0</v>
      </c>
      <c r="AR46" s="382">
        <f t="shared" si="22"/>
        <v>0</v>
      </c>
      <c r="AS46" s="383"/>
    </row>
    <row r="47" spans="1:45" ht="24.75" customHeight="1">
      <c r="A47" s="384"/>
      <c r="B47" s="362"/>
      <c r="C47" s="363">
        <f t="shared" si="2"/>
        <v>0</v>
      </c>
      <c r="D47" s="385"/>
      <c r="E47" s="386">
        <f t="shared" si="3"/>
        <v>0</v>
      </c>
      <c r="F47" s="366"/>
      <c r="G47" s="387"/>
      <c r="H47" s="388"/>
      <c r="I47" s="389"/>
      <c r="J47" s="370"/>
      <c r="K47" s="371" t="str">
        <f>IFERROR(VLOOKUP(J47,countrygrouping!A:B,2,0)," ")</f>
        <v xml:space="preserve"> </v>
      </c>
      <c r="L47" s="372" t="str">
        <f t="shared" si="7"/>
        <v xml:space="preserve"> </v>
      </c>
      <c r="M47" s="373">
        <f t="shared" si="8"/>
        <v>0</v>
      </c>
      <c r="N47" s="372">
        <f t="shared" si="9"/>
        <v>0</v>
      </c>
      <c r="O47" s="372">
        <f t="shared" si="10"/>
        <v>0</v>
      </c>
      <c r="P47" s="372">
        <f t="shared" si="11"/>
        <v>0</v>
      </c>
      <c r="Q47" s="372">
        <f t="shared" si="12"/>
        <v>0</v>
      </c>
      <c r="R47" s="374">
        <f>IFERROR(VLOOKUP(L47,rates!$A:$M,2,0)*M47,0)</f>
        <v>0</v>
      </c>
      <c r="S47" s="375">
        <f>IFERROR(VLOOKUP(L47,rates!$A:$M,3,0)*O47,0)</f>
        <v>0</v>
      </c>
      <c r="T47" s="375">
        <f>IFERROR(VLOOKUP(L47,rates!$A:$M,4,0)*Q47,0)</f>
        <v>0</v>
      </c>
      <c r="U47" s="376">
        <f t="shared" si="13"/>
        <v>0</v>
      </c>
      <c r="V47" s="377">
        <f>IFERROR(VLOOKUP(L47,rates!$A:$M,5,0)*M47,0)</f>
        <v>0</v>
      </c>
      <c r="W47" s="377">
        <f>IFERROR(VLOOKUP(L47,rates!$A:$M,6,0)*O47,0)</f>
        <v>0</v>
      </c>
      <c r="X47" s="377">
        <f>IFERROR(VLOOKUP(L47,rates!$A:$M,7,0)*Q47,0)</f>
        <v>0</v>
      </c>
      <c r="Y47" s="377">
        <f t="shared" si="14"/>
        <v>0</v>
      </c>
      <c r="Z47" s="377">
        <f>IFERROR(VLOOKUP(L47,rates!$A:$M,8,0)*M47,0)</f>
        <v>0</v>
      </c>
      <c r="AA47" s="377">
        <f>IFERROR(VLOOKUP(L47,rates!$A:$M,9,0)*O47,0)</f>
        <v>0</v>
      </c>
      <c r="AB47" s="377">
        <f>IFERROR(VLOOKUP(L47,rates!$A:$M,10,0)*Q47,0)</f>
        <v>0</v>
      </c>
      <c r="AC47" s="377">
        <f t="shared" si="15"/>
        <v>0</v>
      </c>
      <c r="AD47" s="377">
        <f>IF(Information!$C$4="School",U47,IF(Information!$C$4="HE",AC47,IF(Information!$C$4="FE - VET",Y47,IF(Information!$C$4="AE",Y47,IF(Information!$C$4="Youth",U47, IF(Information!$C$4="RE", 0))))))</f>
        <v>0</v>
      </c>
      <c r="AE47" s="377">
        <f>IFERROR(VLOOKUP(L47,rates!$A:$M,11,0)*M47,0)</f>
        <v>0</v>
      </c>
      <c r="AF47" s="377">
        <f>IFERROR(VLOOKUP(L47,rates!$A:$M,12,0)*O47,0)</f>
        <v>0</v>
      </c>
      <c r="AG47" s="377">
        <f>IFERROR(VLOOKUP(L47,rates!$A:$M,13,0)*Q47,0)</f>
        <v>0</v>
      </c>
      <c r="AH47" s="378">
        <f>IFERROR(IF(Information!$C$4="HE",SUM(AE47:AG47),0),0)</f>
        <v>0</v>
      </c>
      <c r="AI47" s="379">
        <f t="shared" si="16"/>
        <v>0</v>
      </c>
      <c r="AJ47" s="380">
        <f t="shared" si="17"/>
        <v>0</v>
      </c>
      <c r="AK47" s="380">
        <f t="shared" si="18"/>
        <v>0</v>
      </c>
      <c r="AL47" s="380">
        <f t="shared" si="23"/>
        <v>0</v>
      </c>
      <c r="AM47" s="390" t="str">
        <f>IFERROR(VLOOKUP(J47,countrygrouping!A:C,3,0)," ")</f>
        <v xml:space="preserve"> </v>
      </c>
      <c r="AN47" s="381">
        <f>IFERROR(IF(OR(Information!$C$4="School", Information!$C$4="Youth", Information!$C$4="AE", Information!$C$4="FE - VET"), VLOOKUP(AM47,distancebands!A:C,2,0),VLOOKUP(AM47,distancebands!A:C,3,0)),0)</f>
        <v>0</v>
      </c>
      <c r="AO47" s="381">
        <f>IFERROR(IF(Information!$C$4="HE",VLOOKUP(AM47,distancebands!$A:$L,6,0),0),0)</f>
        <v>0</v>
      </c>
      <c r="AP47" s="391">
        <f t="shared" si="24"/>
        <v>0</v>
      </c>
      <c r="AQ47" s="391">
        <f t="shared" si="21"/>
        <v>0</v>
      </c>
      <c r="AR47" s="382">
        <f t="shared" si="22"/>
        <v>0</v>
      </c>
      <c r="AS47" s="383"/>
    </row>
    <row r="48" spans="1:45" ht="24.75" customHeight="1">
      <c r="A48" s="384"/>
      <c r="B48" s="362"/>
      <c r="C48" s="363">
        <f t="shared" si="2"/>
        <v>0</v>
      </c>
      <c r="D48" s="385"/>
      <c r="E48" s="386">
        <f t="shared" si="3"/>
        <v>0</v>
      </c>
      <c r="F48" s="366"/>
      <c r="G48" s="387"/>
      <c r="H48" s="388"/>
      <c r="I48" s="389"/>
      <c r="J48" s="370"/>
      <c r="K48" s="371" t="str">
        <f>IFERROR(VLOOKUP(J48,countrygrouping!A:B,2,0)," ")</f>
        <v xml:space="preserve"> </v>
      </c>
      <c r="L48" s="372" t="str">
        <f t="shared" si="7"/>
        <v xml:space="preserve"> </v>
      </c>
      <c r="M48" s="373">
        <f t="shared" si="8"/>
        <v>0</v>
      </c>
      <c r="N48" s="372">
        <f t="shared" si="9"/>
        <v>0</v>
      </c>
      <c r="O48" s="372">
        <f t="shared" si="10"/>
        <v>0</v>
      </c>
      <c r="P48" s="372">
        <f t="shared" si="11"/>
        <v>0</v>
      </c>
      <c r="Q48" s="372">
        <f t="shared" si="12"/>
        <v>0</v>
      </c>
      <c r="R48" s="374">
        <f>IFERROR(VLOOKUP(L48,rates!$A:$M,2,0)*M48,0)</f>
        <v>0</v>
      </c>
      <c r="S48" s="375">
        <f>IFERROR(VLOOKUP(L48,rates!$A:$M,3,0)*O48,0)</f>
        <v>0</v>
      </c>
      <c r="T48" s="375">
        <f>IFERROR(VLOOKUP(L48,rates!$A:$M,4,0)*Q48,0)</f>
        <v>0</v>
      </c>
      <c r="U48" s="376">
        <f t="shared" si="13"/>
        <v>0</v>
      </c>
      <c r="V48" s="377">
        <f>IFERROR(VLOOKUP(L48,rates!$A:$M,5,0)*M48,0)</f>
        <v>0</v>
      </c>
      <c r="W48" s="377">
        <f>IFERROR(VLOOKUP(L48,rates!$A:$M,6,0)*O48,0)</f>
        <v>0</v>
      </c>
      <c r="X48" s="377">
        <f>IFERROR(VLOOKUP(L48,rates!$A:$M,7,0)*Q48,0)</f>
        <v>0</v>
      </c>
      <c r="Y48" s="377">
        <f t="shared" si="14"/>
        <v>0</v>
      </c>
      <c r="Z48" s="377">
        <f>IFERROR(VLOOKUP(L48,rates!$A:$M,8,0)*M48,0)</f>
        <v>0</v>
      </c>
      <c r="AA48" s="377">
        <f>IFERROR(VLOOKUP(L48,rates!$A:$M,9,0)*O48,0)</f>
        <v>0</v>
      </c>
      <c r="AB48" s="377">
        <f>IFERROR(VLOOKUP(L48,rates!$A:$M,10,0)*Q48,0)</f>
        <v>0</v>
      </c>
      <c r="AC48" s="377">
        <f t="shared" si="15"/>
        <v>0</v>
      </c>
      <c r="AD48" s="377">
        <f>IF(Information!$C$4="School",U48,IF(Information!$C$4="HE",AC48,IF(Information!$C$4="FE - VET",Y48,IF(Information!$C$4="AE",Y48,IF(Information!$C$4="Youth",U48, IF(Information!$C$4="RE", 0))))))</f>
        <v>0</v>
      </c>
      <c r="AE48" s="377">
        <f>IFERROR(VLOOKUP(L48,rates!$A:$M,11,0)*M48,0)</f>
        <v>0</v>
      </c>
      <c r="AF48" s="377">
        <f>IFERROR(VLOOKUP(L48,rates!$A:$M,12,0)*O48,0)</f>
        <v>0</v>
      </c>
      <c r="AG48" s="377">
        <f>IFERROR(VLOOKUP(L48,rates!$A:$M,13,0)*Q48,0)</f>
        <v>0</v>
      </c>
      <c r="AH48" s="378">
        <f>IFERROR(IF(Information!$C$4="HE",SUM(AE48:AG48),0),0)</f>
        <v>0</v>
      </c>
      <c r="AI48" s="379">
        <f t="shared" si="16"/>
        <v>0</v>
      </c>
      <c r="AJ48" s="380">
        <f t="shared" si="17"/>
        <v>0</v>
      </c>
      <c r="AK48" s="380">
        <f t="shared" si="18"/>
        <v>0</v>
      </c>
      <c r="AL48" s="380">
        <f t="shared" si="23"/>
        <v>0</v>
      </c>
      <c r="AM48" s="390" t="str">
        <f>IFERROR(VLOOKUP(J48,countrygrouping!A:C,3,0)," ")</f>
        <v xml:space="preserve"> </v>
      </c>
      <c r="AN48" s="381">
        <f>IFERROR(IF(OR(Information!$C$4="School", Information!$C$4="Youth", Information!$C$4="AE", Information!$C$4="FE - VET"), VLOOKUP(AM48,distancebands!A:C,2,0),VLOOKUP(AM48,distancebands!A:C,3,0)),0)</f>
        <v>0</v>
      </c>
      <c r="AO48" s="381">
        <f>IFERROR(IF(Information!$C$4="HE",VLOOKUP(AM48,distancebands!$A:$L,6,0),0),0)</f>
        <v>0</v>
      </c>
      <c r="AP48" s="391">
        <f t="shared" si="24"/>
        <v>0</v>
      </c>
      <c r="AQ48" s="391">
        <f t="shared" si="21"/>
        <v>0</v>
      </c>
      <c r="AR48" s="382">
        <f t="shared" si="22"/>
        <v>0</v>
      </c>
      <c r="AS48" s="383"/>
    </row>
    <row r="49" spans="1:45" ht="24.75" customHeight="1">
      <c r="A49" s="384"/>
      <c r="B49" s="362"/>
      <c r="C49" s="363">
        <f t="shared" si="2"/>
        <v>0</v>
      </c>
      <c r="D49" s="385"/>
      <c r="E49" s="386">
        <f t="shared" si="3"/>
        <v>0</v>
      </c>
      <c r="F49" s="366"/>
      <c r="G49" s="387"/>
      <c r="H49" s="388"/>
      <c r="I49" s="389"/>
      <c r="J49" s="370"/>
      <c r="K49" s="371" t="str">
        <f>IFERROR(VLOOKUP(J49,countrygrouping!A:B,2,0)," ")</f>
        <v xml:space="preserve"> </v>
      </c>
      <c r="L49" s="372" t="str">
        <f t="shared" si="7"/>
        <v xml:space="preserve"> </v>
      </c>
      <c r="M49" s="373">
        <f t="shared" si="8"/>
        <v>0</v>
      </c>
      <c r="N49" s="372">
        <f t="shared" si="9"/>
        <v>0</v>
      </c>
      <c r="O49" s="372">
        <f t="shared" si="10"/>
        <v>0</v>
      </c>
      <c r="P49" s="372">
        <f t="shared" si="11"/>
        <v>0</v>
      </c>
      <c r="Q49" s="372">
        <f t="shared" si="12"/>
        <v>0</v>
      </c>
      <c r="R49" s="374">
        <f>IFERROR(VLOOKUP(L49,rates!$A:$M,2,0)*M49,0)</f>
        <v>0</v>
      </c>
      <c r="S49" s="375">
        <f>IFERROR(VLOOKUP(L49,rates!$A:$M,3,0)*O49,0)</f>
        <v>0</v>
      </c>
      <c r="T49" s="375">
        <f>IFERROR(VLOOKUP(L49,rates!$A:$M,4,0)*Q49,0)</f>
        <v>0</v>
      </c>
      <c r="U49" s="376">
        <f t="shared" si="13"/>
        <v>0</v>
      </c>
      <c r="V49" s="377">
        <f>IFERROR(VLOOKUP(L49,rates!$A:$M,5,0)*M49,0)</f>
        <v>0</v>
      </c>
      <c r="W49" s="377">
        <f>IFERROR(VLOOKUP(L49,rates!$A:$M,6,0)*O49,0)</f>
        <v>0</v>
      </c>
      <c r="X49" s="377">
        <f>IFERROR(VLOOKUP(L49,rates!$A:$M,7,0)*Q49,0)</f>
        <v>0</v>
      </c>
      <c r="Y49" s="377">
        <f t="shared" si="14"/>
        <v>0</v>
      </c>
      <c r="Z49" s="377">
        <f>IFERROR(VLOOKUP(L49,rates!$A:$M,8,0)*M49,0)</f>
        <v>0</v>
      </c>
      <c r="AA49" s="377">
        <f>IFERROR(VLOOKUP(L49,rates!$A:$M,9,0)*O49,0)</f>
        <v>0</v>
      </c>
      <c r="AB49" s="377">
        <f>IFERROR(VLOOKUP(L49,rates!$A:$M,10,0)*Q49,0)</f>
        <v>0</v>
      </c>
      <c r="AC49" s="377">
        <f t="shared" si="15"/>
        <v>0</v>
      </c>
      <c r="AD49" s="377">
        <f>IF(Information!$C$4="School",U49,IF(Information!$C$4="HE",AC49,IF(Information!$C$4="FE - VET",Y49,IF(Information!$C$4="AE",Y49,IF(Information!$C$4="Youth",U49, IF(Information!$C$4="RE", 0))))))</f>
        <v>0</v>
      </c>
      <c r="AE49" s="377">
        <f>IFERROR(VLOOKUP(L49,rates!$A:$M,11,0)*M49,0)</f>
        <v>0</v>
      </c>
      <c r="AF49" s="377">
        <f>IFERROR(VLOOKUP(L49,rates!$A:$M,12,0)*O49,0)</f>
        <v>0</v>
      </c>
      <c r="AG49" s="377">
        <f>IFERROR(VLOOKUP(L49,rates!$A:$M,13,0)*Q49,0)</f>
        <v>0</v>
      </c>
      <c r="AH49" s="378">
        <f>IFERROR(IF(Information!$C$4="HE",SUM(AE49:AG49),0),0)</f>
        <v>0</v>
      </c>
      <c r="AI49" s="379">
        <f t="shared" si="16"/>
        <v>0</v>
      </c>
      <c r="AJ49" s="380">
        <f t="shared" si="17"/>
        <v>0</v>
      </c>
      <c r="AK49" s="380">
        <f t="shared" si="18"/>
        <v>0</v>
      </c>
      <c r="AL49" s="380">
        <f t="shared" si="23"/>
        <v>0</v>
      </c>
      <c r="AM49" s="390" t="str">
        <f>IFERROR(VLOOKUP(J49,countrygrouping!A:C,3,0)," ")</f>
        <v xml:space="preserve"> </v>
      </c>
      <c r="AN49" s="381">
        <f>IFERROR(IF(OR(Information!$C$4="School", Information!$C$4="Youth", Information!$C$4="AE", Information!$C$4="FE - VET"), VLOOKUP(AM49,distancebands!A:C,2,0),VLOOKUP(AM49,distancebands!A:C,3,0)),0)</f>
        <v>0</v>
      </c>
      <c r="AO49" s="381">
        <f>IFERROR(IF(Information!$C$4="HE",VLOOKUP(AM49,distancebands!$A:$L,6,0),0),0)</f>
        <v>0</v>
      </c>
      <c r="AP49" s="391">
        <f t="shared" si="24"/>
        <v>0</v>
      </c>
      <c r="AQ49" s="391">
        <f t="shared" si="21"/>
        <v>0</v>
      </c>
      <c r="AR49" s="382">
        <f t="shared" si="22"/>
        <v>0</v>
      </c>
      <c r="AS49" s="383"/>
    </row>
    <row r="50" spans="1:45" ht="24.75" customHeight="1">
      <c r="A50" s="384"/>
      <c r="B50" s="362"/>
      <c r="C50" s="363">
        <f t="shared" si="2"/>
        <v>0</v>
      </c>
      <c r="D50" s="385"/>
      <c r="E50" s="386">
        <f t="shared" si="3"/>
        <v>0</v>
      </c>
      <c r="F50" s="366"/>
      <c r="G50" s="387"/>
      <c r="H50" s="388"/>
      <c r="I50" s="389"/>
      <c r="J50" s="370"/>
      <c r="K50" s="371" t="str">
        <f>IFERROR(VLOOKUP(J50,countrygrouping!A:B,2,0)," ")</f>
        <v xml:space="preserve"> </v>
      </c>
      <c r="L50" s="372" t="str">
        <f t="shared" si="7"/>
        <v xml:space="preserve"> </v>
      </c>
      <c r="M50" s="373">
        <f t="shared" si="8"/>
        <v>0</v>
      </c>
      <c r="N50" s="372">
        <f t="shared" si="9"/>
        <v>0</v>
      </c>
      <c r="O50" s="372">
        <f t="shared" si="10"/>
        <v>0</v>
      </c>
      <c r="P50" s="372">
        <f t="shared" si="11"/>
        <v>0</v>
      </c>
      <c r="Q50" s="372">
        <f t="shared" si="12"/>
        <v>0</v>
      </c>
      <c r="R50" s="374">
        <f>IFERROR(VLOOKUP(L50,rates!$A:$M,2,0)*M50,0)</f>
        <v>0</v>
      </c>
      <c r="S50" s="375">
        <f>IFERROR(VLOOKUP(L50,rates!$A:$M,3,0)*O50,0)</f>
        <v>0</v>
      </c>
      <c r="T50" s="375">
        <f>IFERROR(VLOOKUP(L50,rates!$A:$M,4,0)*Q50,0)</f>
        <v>0</v>
      </c>
      <c r="U50" s="376">
        <f t="shared" si="13"/>
        <v>0</v>
      </c>
      <c r="V50" s="377">
        <f>IFERROR(VLOOKUP(L50,rates!$A:$M,5,0)*M50,0)</f>
        <v>0</v>
      </c>
      <c r="W50" s="377">
        <f>IFERROR(VLOOKUP(L50,rates!$A:$M,6,0)*O50,0)</f>
        <v>0</v>
      </c>
      <c r="X50" s="377">
        <f>IFERROR(VLOOKUP(L50,rates!$A:$M,7,0)*Q50,0)</f>
        <v>0</v>
      </c>
      <c r="Y50" s="377">
        <f t="shared" si="14"/>
        <v>0</v>
      </c>
      <c r="Z50" s="377">
        <f>IFERROR(VLOOKUP(L50,rates!$A:$M,8,0)*M50,0)</f>
        <v>0</v>
      </c>
      <c r="AA50" s="377">
        <f>IFERROR(VLOOKUP(L50,rates!$A:$M,9,0)*O50,0)</f>
        <v>0</v>
      </c>
      <c r="AB50" s="377">
        <f>IFERROR(VLOOKUP(L50,rates!$A:$M,10,0)*Q50,0)</f>
        <v>0</v>
      </c>
      <c r="AC50" s="377">
        <f t="shared" si="15"/>
        <v>0</v>
      </c>
      <c r="AD50" s="377">
        <f>IF(Information!$C$4="School",U50,IF(Information!$C$4="HE",AC50,IF(Information!$C$4="FE - VET",Y50,IF(Information!$C$4="AE",Y50,IF(Information!$C$4="Youth",U50, IF(Information!$C$4="RE", 0))))))</f>
        <v>0</v>
      </c>
      <c r="AE50" s="377">
        <f>IFERROR(VLOOKUP(L50,rates!$A:$M,11,0)*M50,0)</f>
        <v>0</v>
      </c>
      <c r="AF50" s="377">
        <f>IFERROR(VLOOKUP(L50,rates!$A:$M,12,0)*O50,0)</f>
        <v>0</v>
      </c>
      <c r="AG50" s="377">
        <f>IFERROR(VLOOKUP(L50,rates!$A:$M,13,0)*Q50,0)</f>
        <v>0</v>
      </c>
      <c r="AH50" s="378">
        <f>IFERROR(IF(Information!$C$4="HE",SUM(AE50:AG50),0),0)</f>
        <v>0</v>
      </c>
      <c r="AI50" s="379">
        <f t="shared" si="16"/>
        <v>0</v>
      </c>
      <c r="AJ50" s="380">
        <f t="shared" si="17"/>
        <v>0</v>
      </c>
      <c r="AK50" s="380">
        <f t="shared" si="18"/>
        <v>0</v>
      </c>
      <c r="AL50" s="380">
        <f t="shared" si="23"/>
        <v>0</v>
      </c>
      <c r="AM50" s="390" t="str">
        <f>IFERROR(VLOOKUP(J50,countrygrouping!A:C,3,0)," ")</f>
        <v xml:space="preserve"> </v>
      </c>
      <c r="AN50" s="381">
        <f>IFERROR(IF(OR(Information!$C$4="School", Information!$C$4="Youth", Information!$C$4="AE", Information!$C$4="FE - VET"), VLOOKUP(AM50,distancebands!A:C,2,0),VLOOKUP(AM50,distancebands!A:C,3,0)),0)</f>
        <v>0</v>
      </c>
      <c r="AO50" s="381">
        <f>IFERROR(IF(Information!$C$4="HE",VLOOKUP(AM50,distancebands!$A:$L,6,0),0),0)</f>
        <v>0</v>
      </c>
      <c r="AP50" s="391">
        <f t="shared" si="24"/>
        <v>0</v>
      </c>
      <c r="AQ50" s="391">
        <f t="shared" si="21"/>
        <v>0</v>
      </c>
      <c r="AR50" s="382">
        <f t="shared" si="22"/>
        <v>0</v>
      </c>
      <c r="AS50" s="383"/>
    </row>
    <row r="51" spans="1:45" ht="24.75" customHeight="1">
      <c r="A51" s="384"/>
      <c r="B51" s="362"/>
      <c r="C51" s="363">
        <f t="shared" si="2"/>
        <v>0</v>
      </c>
      <c r="D51" s="385"/>
      <c r="E51" s="386">
        <f t="shared" si="3"/>
        <v>0</v>
      </c>
      <c r="F51" s="366"/>
      <c r="G51" s="387"/>
      <c r="H51" s="388"/>
      <c r="I51" s="389"/>
      <c r="J51" s="370"/>
      <c r="K51" s="371" t="str">
        <f>IFERROR(VLOOKUP(J51,countrygrouping!A:B,2,0)," ")</f>
        <v xml:space="preserve"> </v>
      </c>
      <c r="L51" s="372" t="str">
        <f t="shared" si="7"/>
        <v xml:space="preserve"> </v>
      </c>
      <c r="M51" s="373">
        <f t="shared" si="8"/>
        <v>0</v>
      </c>
      <c r="N51" s="372">
        <f t="shared" si="9"/>
        <v>0</v>
      </c>
      <c r="O51" s="372">
        <f t="shared" si="10"/>
        <v>0</v>
      </c>
      <c r="P51" s="372">
        <f t="shared" si="11"/>
        <v>0</v>
      </c>
      <c r="Q51" s="372">
        <f t="shared" si="12"/>
        <v>0</v>
      </c>
      <c r="R51" s="374">
        <f>IFERROR(VLOOKUP(L51,rates!$A:$M,2,0)*M51,0)</f>
        <v>0</v>
      </c>
      <c r="S51" s="375">
        <f>IFERROR(VLOOKUP(L51,rates!$A:$M,3,0)*O51,0)</f>
        <v>0</v>
      </c>
      <c r="T51" s="375">
        <f>IFERROR(VLOOKUP(L51,rates!$A:$M,4,0)*Q51,0)</f>
        <v>0</v>
      </c>
      <c r="U51" s="376">
        <f t="shared" si="13"/>
        <v>0</v>
      </c>
      <c r="V51" s="377">
        <f>IFERROR(VLOOKUP(L51,rates!$A:$M,5,0)*M51,0)</f>
        <v>0</v>
      </c>
      <c r="W51" s="377">
        <f>IFERROR(VLOOKUP(L51,rates!$A:$M,6,0)*O51,0)</f>
        <v>0</v>
      </c>
      <c r="X51" s="377">
        <f>IFERROR(VLOOKUP(L51,rates!$A:$M,7,0)*Q51,0)</f>
        <v>0</v>
      </c>
      <c r="Y51" s="377">
        <f t="shared" si="14"/>
        <v>0</v>
      </c>
      <c r="Z51" s="377">
        <f>IFERROR(VLOOKUP(L51,rates!$A:$M,8,0)*M51,0)</f>
        <v>0</v>
      </c>
      <c r="AA51" s="377">
        <f>IFERROR(VLOOKUP(L51,rates!$A:$M,9,0)*O51,0)</f>
        <v>0</v>
      </c>
      <c r="AB51" s="377">
        <f>IFERROR(VLOOKUP(L51,rates!$A:$M,10,0)*Q51,0)</f>
        <v>0</v>
      </c>
      <c r="AC51" s="377">
        <f t="shared" si="15"/>
        <v>0</v>
      </c>
      <c r="AD51" s="377">
        <f>IF(Information!$C$4="School",U51,IF(Information!$C$4="HE",AC51,IF(Information!$C$4="FE - VET",Y51,IF(Information!$C$4="AE",Y51,IF(Information!$C$4="Youth",U51, IF(Information!$C$4="RE", 0))))))</f>
        <v>0</v>
      </c>
      <c r="AE51" s="377">
        <f>IFERROR(VLOOKUP(L51,rates!$A:$M,11,0)*M51,0)</f>
        <v>0</v>
      </c>
      <c r="AF51" s="377">
        <f>IFERROR(VLOOKUP(L51,rates!$A:$M,12,0)*O51,0)</f>
        <v>0</v>
      </c>
      <c r="AG51" s="377">
        <f>IFERROR(VLOOKUP(L51,rates!$A:$M,13,0)*Q51,0)</f>
        <v>0</v>
      </c>
      <c r="AH51" s="378">
        <f>IFERROR(IF(Information!$C$4="HE",SUM(AE51:AG51),0),0)</f>
        <v>0</v>
      </c>
      <c r="AI51" s="379">
        <f t="shared" si="16"/>
        <v>0</v>
      </c>
      <c r="AJ51" s="380">
        <f t="shared" si="17"/>
        <v>0</v>
      </c>
      <c r="AK51" s="380">
        <f t="shared" si="18"/>
        <v>0</v>
      </c>
      <c r="AL51" s="380">
        <f t="shared" si="23"/>
        <v>0</v>
      </c>
      <c r="AM51" s="390" t="str">
        <f>IFERROR(VLOOKUP(J51,countrygrouping!A:C,3,0)," ")</f>
        <v xml:space="preserve"> </v>
      </c>
      <c r="AN51" s="381">
        <f>IFERROR(IF(OR(Information!$C$4="School", Information!$C$4="Youth", Information!$C$4="AE", Information!$C$4="FE - VET"), VLOOKUP(AM51,distancebands!A:C,2,0),VLOOKUP(AM51,distancebands!A:C,3,0)),0)</f>
        <v>0</v>
      </c>
      <c r="AO51" s="381">
        <f>IFERROR(IF(Information!$C$4="HE",VLOOKUP(AM51,distancebands!$A:$L,6,0),0),0)</f>
        <v>0</v>
      </c>
      <c r="AP51" s="391">
        <f t="shared" si="24"/>
        <v>0</v>
      </c>
      <c r="AQ51" s="391">
        <f t="shared" si="21"/>
        <v>0</v>
      </c>
      <c r="AR51" s="382">
        <f t="shared" si="22"/>
        <v>0</v>
      </c>
      <c r="AS51" s="383"/>
    </row>
    <row r="52" spans="1:45" ht="24.75" customHeight="1">
      <c r="A52" s="384"/>
      <c r="B52" s="362"/>
      <c r="C52" s="363">
        <f t="shared" si="2"/>
        <v>0</v>
      </c>
      <c r="D52" s="385"/>
      <c r="E52" s="386">
        <f t="shared" si="3"/>
        <v>0</v>
      </c>
      <c r="F52" s="366"/>
      <c r="G52" s="387"/>
      <c r="H52" s="388"/>
      <c r="I52" s="389"/>
      <c r="J52" s="370"/>
      <c r="K52" s="371" t="str">
        <f>IFERROR(VLOOKUP(J52,countrygrouping!A:B,2,0)," ")</f>
        <v xml:space="preserve"> </v>
      </c>
      <c r="L52" s="372" t="str">
        <f t="shared" si="7"/>
        <v xml:space="preserve"> </v>
      </c>
      <c r="M52" s="373">
        <f t="shared" si="8"/>
        <v>0</v>
      </c>
      <c r="N52" s="372">
        <f t="shared" si="9"/>
        <v>0</v>
      </c>
      <c r="O52" s="372">
        <f t="shared" si="10"/>
        <v>0</v>
      </c>
      <c r="P52" s="372">
        <f t="shared" si="11"/>
        <v>0</v>
      </c>
      <c r="Q52" s="372">
        <f t="shared" si="12"/>
        <v>0</v>
      </c>
      <c r="R52" s="374">
        <f>IFERROR(VLOOKUP(L52,rates!$A:$M,2,0)*M52,0)</f>
        <v>0</v>
      </c>
      <c r="S52" s="375">
        <f>IFERROR(VLOOKUP(L52,rates!$A:$M,3,0)*O52,0)</f>
        <v>0</v>
      </c>
      <c r="T52" s="375">
        <f>IFERROR(VLOOKUP(L52,rates!$A:$M,4,0)*Q52,0)</f>
        <v>0</v>
      </c>
      <c r="U52" s="376">
        <f t="shared" si="13"/>
        <v>0</v>
      </c>
      <c r="V52" s="377">
        <f>IFERROR(VLOOKUP(L52,rates!$A:$M,5,0)*M52,0)</f>
        <v>0</v>
      </c>
      <c r="W52" s="377">
        <f>IFERROR(VLOOKUP(L52,rates!$A:$M,6,0)*O52,0)</f>
        <v>0</v>
      </c>
      <c r="X52" s="377">
        <f>IFERROR(VLOOKUP(L52,rates!$A:$M,7,0)*Q52,0)</f>
        <v>0</v>
      </c>
      <c r="Y52" s="377">
        <f t="shared" si="14"/>
        <v>0</v>
      </c>
      <c r="Z52" s="377">
        <f>IFERROR(VLOOKUP(L52,rates!$A:$M,8,0)*M52,0)</f>
        <v>0</v>
      </c>
      <c r="AA52" s="377">
        <f>IFERROR(VLOOKUP(L52,rates!$A:$M,9,0)*O52,0)</f>
        <v>0</v>
      </c>
      <c r="AB52" s="377">
        <f>IFERROR(VLOOKUP(L52,rates!$A:$M,10,0)*Q52,0)</f>
        <v>0</v>
      </c>
      <c r="AC52" s="377">
        <f t="shared" si="15"/>
        <v>0</v>
      </c>
      <c r="AD52" s="377">
        <f>IF(Information!$C$4="School",U52,IF(Information!$C$4="HE",AC52,IF(Information!$C$4="FE - VET",Y52,IF(Information!$C$4="AE",Y52,IF(Information!$C$4="Youth",U52, IF(Information!$C$4="RE", 0))))))</f>
        <v>0</v>
      </c>
      <c r="AE52" s="377">
        <f>IFERROR(VLOOKUP(L52,rates!$A:$M,11,0)*M52,0)</f>
        <v>0</v>
      </c>
      <c r="AF52" s="377">
        <f>IFERROR(VLOOKUP(L52,rates!$A:$M,12,0)*O52,0)</f>
        <v>0</v>
      </c>
      <c r="AG52" s="377">
        <f>IFERROR(VLOOKUP(L52,rates!$A:$M,13,0)*Q52,0)</f>
        <v>0</v>
      </c>
      <c r="AH52" s="378">
        <f>IFERROR(IF(Information!$C$4="HE",SUM(AE52:AG52),0),0)</f>
        <v>0</v>
      </c>
      <c r="AI52" s="379">
        <f t="shared" si="16"/>
        <v>0</v>
      </c>
      <c r="AJ52" s="380">
        <f t="shared" si="17"/>
        <v>0</v>
      </c>
      <c r="AK52" s="380">
        <f t="shared" si="18"/>
        <v>0</v>
      </c>
      <c r="AL52" s="380">
        <f t="shared" si="23"/>
        <v>0</v>
      </c>
      <c r="AM52" s="390" t="str">
        <f>IFERROR(VLOOKUP(J52,countrygrouping!A:C,3,0)," ")</f>
        <v xml:space="preserve"> </v>
      </c>
      <c r="AN52" s="381">
        <f>IFERROR(IF(OR(Information!$C$4="School", Information!$C$4="Youth", Information!$C$4="AE", Information!$C$4="FE - VET"), VLOOKUP(AM52,distancebands!A:C,2,0),VLOOKUP(AM52,distancebands!A:C,3,0)),0)</f>
        <v>0</v>
      </c>
      <c r="AO52" s="381">
        <f>IFERROR(IF(Information!$C$4="HE",VLOOKUP(AM52,distancebands!$A:$L,6,0),0),0)</f>
        <v>0</v>
      </c>
      <c r="AP52" s="391">
        <f t="shared" si="24"/>
        <v>0</v>
      </c>
      <c r="AQ52" s="391">
        <f t="shared" si="21"/>
        <v>0</v>
      </c>
      <c r="AR52" s="382">
        <f t="shared" si="22"/>
        <v>0</v>
      </c>
      <c r="AS52" s="383"/>
    </row>
    <row r="53" spans="1:45" ht="24.75" customHeight="1">
      <c r="A53" s="384"/>
      <c r="B53" s="362"/>
      <c r="C53" s="363">
        <f t="shared" si="2"/>
        <v>0</v>
      </c>
      <c r="D53" s="385"/>
      <c r="E53" s="386">
        <f t="shared" si="3"/>
        <v>0</v>
      </c>
      <c r="F53" s="366"/>
      <c r="G53" s="387"/>
      <c r="H53" s="388"/>
      <c r="I53" s="389"/>
      <c r="J53" s="370"/>
      <c r="K53" s="371" t="str">
        <f>IFERROR(VLOOKUP(J53,countrygrouping!A:B,2,0)," ")</f>
        <v xml:space="preserve"> </v>
      </c>
      <c r="L53" s="372" t="str">
        <f t="shared" si="7"/>
        <v xml:space="preserve"> </v>
      </c>
      <c r="M53" s="373">
        <f t="shared" si="8"/>
        <v>0</v>
      </c>
      <c r="N53" s="372">
        <f t="shared" si="9"/>
        <v>0</v>
      </c>
      <c r="O53" s="372">
        <f t="shared" si="10"/>
        <v>0</v>
      </c>
      <c r="P53" s="372">
        <f t="shared" si="11"/>
        <v>0</v>
      </c>
      <c r="Q53" s="372">
        <f t="shared" si="12"/>
        <v>0</v>
      </c>
      <c r="R53" s="374">
        <f>IFERROR(VLOOKUP(L53,rates!$A:$M,2,0)*M53,0)</f>
        <v>0</v>
      </c>
      <c r="S53" s="375">
        <f>IFERROR(VLOOKUP(L53,rates!$A:$M,3,0)*O53,0)</f>
        <v>0</v>
      </c>
      <c r="T53" s="375">
        <f>IFERROR(VLOOKUP(L53,rates!$A:$M,4,0)*Q53,0)</f>
        <v>0</v>
      </c>
      <c r="U53" s="376">
        <f t="shared" si="13"/>
        <v>0</v>
      </c>
      <c r="V53" s="377">
        <f>IFERROR(VLOOKUP(L53,rates!$A:$M,5,0)*M53,0)</f>
        <v>0</v>
      </c>
      <c r="W53" s="377">
        <f>IFERROR(VLOOKUP(L53,rates!$A:$M,6,0)*O53,0)</f>
        <v>0</v>
      </c>
      <c r="X53" s="377">
        <f>IFERROR(VLOOKUP(L53,rates!$A:$M,7,0)*Q53,0)</f>
        <v>0</v>
      </c>
      <c r="Y53" s="377">
        <f t="shared" si="14"/>
        <v>0</v>
      </c>
      <c r="Z53" s="377">
        <f>IFERROR(VLOOKUP(L53,rates!$A:$M,8,0)*M53,0)</f>
        <v>0</v>
      </c>
      <c r="AA53" s="377">
        <f>IFERROR(VLOOKUP(L53,rates!$A:$M,9,0)*O53,0)</f>
        <v>0</v>
      </c>
      <c r="AB53" s="377">
        <f>IFERROR(VLOOKUP(L53,rates!$A:$M,10,0)*Q53,0)</f>
        <v>0</v>
      </c>
      <c r="AC53" s="377">
        <f t="shared" si="15"/>
        <v>0</v>
      </c>
      <c r="AD53" s="377">
        <f>IF(Information!$C$4="School",U53,IF(Information!$C$4="HE",AC53,IF(Information!$C$4="FE - VET",Y53,IF(Information!$C$4="AE",Y53,IF(Information!$C$4="Youth",U53, IF(Information!$C$4="RE", 0))))))</f>
        <v>0</v>
      </c>
      <c r="AE53" s="377">
        <f>IFERROR(VLOOKUP(L53,rates!$A:$M,11,0)*M53,0)</f>
        <v>0</v>
      </c>
      <c r="AF53" s="377">
        <f>IFERROR(VLOOKUP(L53,rates!$A:$M,12,0)*O53,0)</f>
        <v>0</v>
      </c>
      <c r="AG53" s="377">
        <f>IFERROR(VLOOKUP(L53,rates!$A:$M,13,0)*Q53,0)</f>
        <v>0</v>
      </c>
      <c r="AH53" s="378">
        <f>IFERROR(IF(Information!$C$4="HE",SUM(AE53:AG53),0),0)</f>
        <v>0</v>
      </c>
      <c r="AI53" s="379">
        <f t="shared" si="16"/>
        <v>0</v>
      </c>
      <c r="AJ53" s="380">
        <f t="shared" si="17"/>
        <v>0</v>
      </c>
      <c r="AK53" s="380">
        <f t="shared" si="18"/>
        <v>0</v>
      </c>
      <c r="AL53" s="380">
        <f t="shared" si="23"/>
        <v>0</v>
      </c>
      <c r="AM53" s="390" t="str">
        <f>IFERROR(VLOOKUP(J53,countrygrouping!A:C,3,0)," ")</f>
        <v xml:space="preserve"> </v>
      </c>
      <c r="AN53" s="381">
        <f>IFERROR(IF(OR(Information!$C$4="School", Information!$C$4="Youth", Information!$C$4="AE", Information!$C$4="FE - VET"), VLOOKUP(AM53,distancebands!A:C,2,0),VLOOKUP(AM53,distancebands!A:C,3,0)),0)</f>
        <v>0</v>
      </c>
      <c r="AO53" s="381">
        <f>IFERROR(IF(Information!$C$4="HE",VLOOKUP(AM53,distancebands!$A:$L,6,0),0),0)</f>
        <v>0</v>
      </c>
      <c r="AP53" s="391">
        <f t="shared" si="24"/>
        <v>0</v>
      </c>
      <c r="AQ53" s="391">
        <f t="shared" si="21"/>
        <v>0</v>
      </c>
      <c r="AR53" s="382">
        <f t="shared" si="22"/>
        <v>0</v>
      </c>
      <c r="AS53" s="383"/>
    </row>
    <row r="54" spans="1:45" ht="24.75" customHeight="1">
      <c r="A54" s="384"/>
      <c r="B54" s="362"/>
      <c r="C54" s="363">
        <f t="shared" si="2"/>
        <v>0</v>
      </c>
      <c r="D54" s="385"/>
      <c r="E54" s="386">
        <f t="shared" si="3"/>
        <v>0</v>
      </c>
      <c r="F54" s="366"/>
      <c r="G54" s="387"/>
      <c r="H54" s="388"/>
      <c r="I54" s="389"/>
      <c r="J54" s="370"/>
      <c r="K54" s="371" t="str">
        <f>IFERROR(VLOOKUP(J54,countrygrouping!A:B,2,0)," ")</f>
        <v xml:space="preserve"> </v>
      </c>
      <c r="L54" s="372" t="str">
        <f t="shared" si="7"/>
        <v xml:space="preserve"> </v>
      </c>
      <c r="M54" s="373">
        <f t="shared" si="8"/>
        <v>0</v>
      </c>
      <c r="N54" s="372">
        <f t="shared" si="9"/>
        <v>0</v>
      </c>
      <c r="O54" s="372">
        <f t="shared" si="10"/>
        <v>0</v>
      </c>
      <c r="P54" s="372">
        <f t="shared" si="11"/>
        <v>0</v>
      </c>
      <c r="Q54" s="372">
        <f t="shared" si="12"/>
        <v>0</v>
      </c>
      <c r="R54" s="374">
        <f>IFERROR(VLOOKUP(L54,rates!$A:$M,2,0)*M54,0)</f>
        <v>0</v>
      </c>
      <c r="S54" s="375">
        <f>IFERROR(VLOOKUP(L54,rates!$A:$M,3,0)*O54,0)</f>
        <v>0</v>
      </c>
      <c r="T54" s="375">
        <f>IFERROR(VLOOKUP(L54,rates!$A:$M,4,0)*Q54,0)</f>
        <v>0</v>
      </c>
      <c r="U54" s="376">
        <f t="shared" si="13"/>
        <v>0</v>
      </c>
      <c r="V54" s="377">
        <f>IFERROR(VLOOKUP(L54,rates!$A:$M,5,0)*M54,0)</f>
        <v>0</v>
      </c>
      <c r="W54" s="377">
        <f>IFERROR(VLOOKUP(L54,rates!$A:$M,6,0)*O54,0)</f>
        <v>0</v>
      </c>
      <c r="X54" s="377">
        <f>IFERROR(VLOOKUP(L54,rates!$A:$M,7,0)*Q54,0)</f>
        <v>0</v>
      </c>
      <c r="Y54" s="377">
        <f t="shared" si="14"/>
        <v>0</v>
      </c>
      <c r="Z54" s="377">
        <f>IFERROR(VLOOKUP(L54,rates!$A:$M,8,0)*M54,0)</f>
        <v>0</v>
      </c>
      <c r="AA54" s="377">
        <f>IFERROR(VLOOKUP(L54,rates!$A:$M,9,0)*O54,0)</f>
        <v>0</v>
      </c>
      <c r="AB54" s="377">
        <f>IFERROR(VLOOKUP(L54,rates!$A:$M,10,0)*Q54,0)</f>
        <v>0</v>
      </c>
      <c r="AC54" s="377">
        <f t="shared" si="15"/>
        <v>0</v>
      </c>
      <c r="AD54" s="377">
        <f>IF(Information!$C$4="School",U54,IF(Information!$C$4="HE",AC54,IF(Information!$C$4="FE - VET",Y54,IF(Information!$C$4="AE",Y54,IF(Information!$C$4="Youth",U54, IF(Information!$C$4="RE", 0))))))</f>
        <v>0</v>
      </c>
      <c r="AE54" s="377">
        <f>IFERROR(VLOOKUP(L54,rates!$A:$M,11,0)*M54,0)</f>
        <v>0</v>
      </c>
      <c r="AF54" s="377">
        <f>IFERROR(VLOOKUP(L54,rates!$A:$M,12,0)*O54,0)</f>
        <v>0</v>
      </c>
      <c r="AG54" s="377">
        <f>IFERROR(VLOOKUP(L54,rates!$A:$M,13,0)*Q54,0)</f>
        <v>0</v>
      </c>
      <c r="AH54" s="378">
        <f>IFERROR(IF(Information!$C$4="HE",SUM(AE54:AG54),0),0)</f>
        <v>0</v>
      </c>
      <c r="AI54" s="379">
        <f t="shared" si="16"/>
        <v>0</v>
      </c>
      <c r="AJ54" s="380">
        <f t="shared" si="17"/>
        <v>0</v>
      </c>
      <c r="AK54" s="380">
        <f t="shared" si="18"/>
        <v>0</v>
      </c>
      <c r="AL54" s="380">
        <f t="shared" si="23"/>
        <v>0</v>
      </c>
      <c r="AM54" s="390" t="str">
        <f>IFERROR(VLOOKUP(J54,countrygrouping!A:C,3,0)," ")</f>
        <v xml:space="preserve"> </v>
      </c>
      <c r="AN54" s="381">
        <f>IFERROR(IF(OR(Information!$C$4="School", Information!$C$4="Youth", Information!$C$4="AE", Information!$C$4="FE - VET"), VLOOKUP(AM54,distancebands!A:C,2,0),VLOOKUP(AM54,distancebands!A:C,3,0)),0)</f>
        <v>0</v>
      </c>
      <c r="AO54" s="381">
        <f>IFERROR(IF(Information!$C$4="HE",VLOOKUP(AM54,distancebands!$A:$L,6,0),0),0)</f>
        <v>0</v>
      </c>
      <c r="AP54" s="391">
        <f t="shared" si="24"/>
        <v>0</v>
      </c>
      <c r="AQ54" s="391">
        <f t="shared" si="21"/>
        <v>0</v>
      </c>
      <c r="AR54" s="382">
        <f t="shared" si="22"/>
        <v>0</v>
      </c>
      <c r="AS54" s="383"/>
    </row>
    <row r="55" spans="1:45" ht="24.75" customHeight="1">
      <c r="A55" s="384"/>
      <c r="B55" s="362"/>
      <c r="C55" s="363">
        <f t="shared" si="2"/>
        <v>0</v>
      </c>
      <c r="D55" s="385"/>
      <c r="E55" s="386">
        <f t="shared" si="3"/>
        <v>0</v>
      </c>
      <c r="F55" s="366"/>
      <c r="G55" s="387"/>
      <c r="H55" s="388"/>
      <c r="I55" s="389"/>
      <c r="J55" s="370"/>
      <c r="K55" s="371" t="str">
        <f>IFERROR(VLOOKUP(J55,countrygrouping!A:B,2,0)," ")</f>
        <v xml:space="preserve"> </v>
      </c>
      <c r="L55" s="372" t="str">
        <f t="shared" si="7"/>
        <v xml:space="preserve"> </v>
      </c>
      <c r="M55" s="373">
        <f t="shared" si="8"/>
        <v>0</v>
      </c>
      <c r="N55" s="372">
        <f t="shared" si="9"/>
        <v>0</v>
      </c>
      <c r="O55" s="372">
        <f t="shared" si="10"/>
        <v>0</v>
      </c>
      <c r="P55" s="372">
        <f t="shared" si="11"/>
        <v>0</v>
      </c>
      <c r="Q55" s="372">
        <f t="shared" si="12"/>
        <v>0</v>
      </c>
      <c r="R55" s="374">
        <f>IFERROR(VLOOKUP(L55,rates!$A:$M,2,0)*M55,0)</f>
        <v>0</v>
      </c>
      <c r="S55" s="375">
        <f>IFERROR(VLOOKUP(L55,rates!$A:$M,3,0)*O55,0)</f>
        <v>0</v>
      </c>
      <c r="T55" s="375">
        <f>IFERROR(VLOOKUP(L55,rates!$A:$M,4,0)*Q55,0)</f>
        <v>0</v>
      </c>
      <c r="U55" s="376">
        <f t="shared" si="13"/>
        <v>0</v>
      </c>
      <c r="V55" s="377">
        <f>IFERROR(VLOOKUP(L55,rates!$A:$M,5,0)*M55,0)</f>
        <v>0</v>
      </c>
      <c r="W55" s="377">
        <f>IFERROR(VLOOKUP(L55,rates!$A:$M,6,0)*O55,0)</f>
        <v>0</v>
      </c>
      <c r="X55" s="377">
        <f>IFERROR(VLOOKUP(L55,rates!$A:$M,7,0)*Q55,0)</f>
        <v>0</v>
      </c>
      <c r="Y55" s="377">
        <f t="shared" si="14"/>
        <v>0</v>
      </c>
      <c r="Z55" s="377">
        <f>IFERROR(VLOOKUP(L55,rates!$A:$M,8,0)*M55,0)</f>
        <v>0</v>
      </c>
      <c r="AA55" s="377">
        <f>IFERROR(VLOOKUP(L55,rates!$A:$M,9,0)*O55,0)</f>
        <v>0</v>
      </c>
      <c r="AB55" s="377">
        <f>IFERROR(VLOOKUP(L55,rates!$A:$M,10,0)*Q55,0)</f>
        <v>0</v>
      </c>
      <c r="AC55" s="377">
        <f t="shared" si="15"/>
        <v>0</v>
      </c>
      <c r="AD55" s="377">
        <f>IF(Information!$C$4="School",U55,IF(Information!$C$4="HE",AC55,IF(Information!$C$4="FE - VET",Y55,IF(Information!$C$4="AE",Y55,IF(Information!$C$4="Youth",U55, IF(Information!$C$4="RE", 0))))))</f>
        <v>0</v>
      </c>
      <c r="AE55" s="377">
        <f>IFERROR(VLOOKUP(L55,rates!$A:$M,11,0)*M55,0)</f>
        <v>0</v>
      </c>
      <c r="AF55" s="377">
        <f>IFERROR(VLOOKUP(L55,rates!$A:$M,12,0)*O55,0)</f>
        <v>0</v>
      </c>
      <c r="AG55" s="377">
        <f>IFERROR(VLOOKUP(L55,rates!$A:$M,13,0)*Q55,0)</f>
        <v>0</v>
      </c>
      <c r="AH55" s="378">
        <f>IFERROR(IF(Information!$C$4="HE",SUM(AE55:AG55),0),0)</f>
        <v>0</v>
      </c>
      <c r="AI55" s="379">
        <f t="shared" si="16"/>
        <v>0</v>
      </c>
      <c r="AJ55" s="380">
        <f t="shared" si="17"/>
        <v>0</v>
      </c>
      <c r="AK55" s="380">
        <f t="shared" si="18"/>
        <v>0</v>
      </c>
      <c r="AL55" s="380">
        <f t="shared" si="23"/>
        <v>0</v>
      </c>
      <c r="AM55" s="390" t="str">
        <f>IFERROR(VLOOKUP(J55,countrygrouping!A:C,3,0)," ")</f>
        <v xml:space="preserve"> </v>
      </c>
      <c r="AN55" s="381">
        <f>IFERROR(IF(OR(Information!$C$4="School", Information!$C$4="Youth", Information!$C$4="AE", Information!$C$4="FE - VET"), VLOOKUP(AM55,distancebands!A:C,2,0),VLOOKUP(AM55,distancebands!A:C,3,0)),0)</f>
        <v>0</v>
      </c>
      <c r="AO55" s="381">
        <f>IFERROR(IF(Information!$C$4="HE",VLOOKUP(AM55,distancebands!$A:$L,6,0),0),0)</f>
        <v>0</v>
      </c>
      <c r="AP55" s="391">
        <f t="shared" si="24"/>
        <v>0</v>
      </c>
      <c r="AQ55" s="391">
        <f t="shared" si="21"/>
        <v>0</v>
      </c>
      <c r="AR55" s="382">
        <f t="shared" si="22"/>
        <v>0</v>
      </c>
      <c r="AS55" s="383"/>
    </row>
    <row r="56" spans="1:45" ht="24.75" customHeight="1">
      <c r="A56" s="384"/>
      <c r="B56" s="362"/>
      <c r="C56" s="363">
        <f t="shared" si="2"/>
        <v>0</v>
      </c>
      <c r="D56" s="385"/>
      <c r="E56" s="386">
        <f t="shared" si="3"/>
        <v>0</v>
      </c>
      <c r="F56" s="366"/>
      <c r="G56" s="387"/>
      <c r="H56" s="388"/>
      <c r="I56" s="389"/>
      <c r="J56" s="370"/>
      <c r="K56" s="371" t="str">
        <f>IFERROR(VLOOKUP(J56,countrygrouping!A:B,2,0)," ")</f>
        <v xml:space="preserve"> </v>
      </c>
      <c r="L56" s="372" t="str">
        <f t="shared" si="7"/>
        <v xml:space="preserve"> </v>
      </c>
      <c r="M56" s="373">
        <f t="shared" si="8"/>
        <v>0</v>
      </c>
      <c r="N56" s="372">
        <f t="shared" si="9"/>
        <v>0</v>
      </c>
      <c r="O56" s="372">
        <f t="shared" si="10"/>
        <v>0</v>
      </c>
      <c r="P56" s="372">
        <f t="shared" si="11"/>
        <v>0</v>
      </c>
      <c r="Q56" s="372">
        <f t="shared" si="12"/>
        <v>0</v>
      </c>
      <c r="R56" s="374">
        <f>IFERROR(VLOOKUP(L56,rates!$A:$M,2,0)*M56,0)</f>
        <v>0</v>
      </c>
      <c r="S56" s="375">
        <f>IFERROR(VLOOKUP(L56,rates!$A:$M,3,0)*O56,0)</f>
        <v>0</v>
      </c>
      <c r="T56" s="375">
        <f>IFERROR(VLOOKUP(L56,rates!$A:$M,4,0)*Q56,0)</f>
        <v>0</v>
      </c>
      <c r="U56" s="376">
        <f t="shared" si="13"/>
        <v>0</v>
      </c>
      <c r="V56" s="377">
        <f>IFERROR(VLOOKUP(L56,rates!$A:$M,5,0)*M56,0)</f>
        <v>0</v>
      </c>
      <c r="W56" s="377">
        <f>IFERROR(VLOOKUP(L56,rates!$A:$M,6,0)*O56,0)</f>
        <v>0</v>
      </c>
      <c r="X56" s="377">
        <f>IFERROR(VLOOKUP(L56,rates!$A:$M,7,0)*Q56,0)</f>
        <v>0</v>
      </c>
      <c r="Y56" s="377">
        <f t="shared" si="14"/>
        <v>0</v>
      </c>
      <c r="Z56" s="377">
        <f>IFERROR(VLOOKUP(L56,rates!$A:$M,8,0)*M56,0)</f>
        <v>0</v>
      </c>
      <c r="AA56" s="377">
        <f>IFERROR(VLOOKUP(L56,rates!$A:$M,9,0)*O56,0)</f>
        <v>0</v>
      </c>
      <c r="AB56" s="377">
        <f>IFERROR(VLOOKUP(L56,rates!$A:$M,10,0)*Q56,0)</f>
        <v>0</v>
      </c>
      <c r="AC56" s="377">
        <f t="shared" si="15"/>
        <v>0</v>
      </c>
      <c r="AD56" s="377">
        <f>IF(Information!$C$4="School",U56,IF(Information!$C$4="HE",AC56,IF(Information!$C$4="FE - VET",Y56,IF(Information!$C$4="AE",Y56,IF(Information!$C$4="Youth",U56, IF(Information!$C$4="RE", 0))))))</f>
        <v>0</v>
      </c>
      <c r="AE56" s="377">
        <f>IFERROR(VLOOKUP(L56,rates!$A:$M,11,0)*M56,0)</f>
        <v>0</v>
      </c>
      <c r="AF56" s="377">
        <f>IFERROR(VLOOKUP(L56,rates!$A:$M,12,0)*O56,0)</f>
        <v>0</v>
      </c>
      <c r="AG56" s="377">
        <f>IFERROR(VLOOKUP(L56,rates!$A:$M,13,0)*Q56,0)</f>
        <v>0</v>
      </c>
      <c r="AH56" s="378">
        <f>IFERROR(IF(Information!$C$4="HE",SUM(AE56:AG56),0),0)</f>
        <v>0</v>
      </c>
      <c r="AI56" s="379">
        <f t="shared" si="16"/>
        <v>0</v>
      </c>
      <c r="AJ56" s="380">
        <f t="shared" si="17"/>
        <v>0</v>
      </c>
      <c r="AK56" s="380">
        <f t="shared" si="18"/>
        <v>0</v>
      </c>
      <c r="AL56" s="380">
        <f t="shared" si="23"/>
        <v>0</v>
      </c>
      <c r="AM56" s="390" t="str">
        <f>IFERROR(VLOOKUP(J56,countrygrouping!A:C,3,0)," ")</f>
        <v xml:space="preserve"> </v>
      </c>
      <c r="AN56" s="381">
        <f>IFERROR(IF(OR(Information!$C$4="School", Information!$C$4="Youth", Information!$C$4="AE", Information!$C$4="FE - VET"), VLOOKUP(AM56,distancebands!A:C,2,0),VLOOKUP(AM56,distancebands!A:C,3,0)),0)</f>
        <v>0</v>
      </c>
      <c r="AO56" s="381">
        <f>IFERROR(IF(Information!$C$4="HE",VLOOKUP(AM56,distancebands!$A:$L,6,0),0),0)</f>
        <v>0</v>
      </c>
      <c r="AP56" s="391">
        <f t="shared" si="24"/>
        <v>0</v>
      </c>
      <c r="AQ56" s="391">
        <f t="shared" si="21"/>
        <v>0</v>
      </c>
      <c r="AR56" s="382">
        <f t="shared" si="22"/>
        <v>0</v>
      </c>
      <c r="AS56" s="383"/>
    </row>
    <row r="57" spans="1:45" ht="24.75" customHeight="1">
      <c r="A57" s="384"/>
      <c r="B57" s="362"/>
      <c r="C57" s="363">
        <f t="shared" si="2"/>
        <v>0</v>
      </c>
      <c r="D57" s="385"/>
      <c r="E57" s="386">
        <f t="shared" si="3"/>
        <v>0</v>
      </c>
      <c r="F57" s="366"/>
      <c r="G57" s="387"/>
      <c r="H57" s="388"/>
      <c r="I57" s="389"/>
      <c r="J57" s="370"/>
      <c r="K57" s="371" t="str">
        <f>IFERROR(VLOOKUP(J57,countrygrouping!A:B,2,0)," ")</f>
        <v xml:space="preserve"> </v>
      </c>
      <c r="L57" s="372" t="str">
        <f t="shared" si="7"/>
        <v xml:space="preserve"> </v>
      </c>
      <c r="M57" s="373">
        <f t="shared" si="8"/>
        <v>0</v>
      </c>
      <c r="N57" s="372">
        <f t="shared" si="9"/>
        <v>0</v>
      </c>
      <c r="O57" s="372">
        <f t="shared" si="10"/>
        <v>0</v>
      </c>
      <c r="P57" s="372">
        <f t="shared" si="11"/>
        <v>0</v>
      </c>
      <c r="Q57" s="372">
        <f t="shared" si="12"/>
        <v>0</v>
      </c>
      <c r="R57" s="374">
        <f>IFERROR(VLOOKUP(L57,rates!$A:$M,2,0)*M57,0)</f>
        <v>0</v>
      </c>
      <c r="S57" s="375">
        <f>IFERROR(VLOOKUP(L57,rates!$A:$M,3,0)*O57,0)</f>
        <v>0</v>
      </c>
      <c r="T57" s="375">
        <f>IFERROR(VLOOKUP(L57,rates!$A:$M,4,0)*Q57,0)</f>
        <v>0</v>
      </c>
      <c r="U57" s="376">
        <f t="shared" si="13"/>
        <v>0</v>
      </c>
      <c r="V57" s="377">
        <f>IFERROR(VLOOKUP(L57,rates!$A:$M,5,0)*M57,0)</f>
        <v>0</v>
      </c>
      <c r="W57" s="377">
        <f>IFERROR(VLOOKUP(L57,rates!$A:$M,6,0)*O57,0)</f>
        <v>0</v>
      </c>
      <c r="X57" s="377">
        <f>IFERROR(VLOOKUP(L57,rates!$A:$M,7,0)*Q57,0)</f>
        <v>0</v>
      </c>
      <c r="Y57" s="377">
        <f t="shared" si="14"/>
        <v>0</v>
      </c>
      <c r="Z57" s="377">
        <f>IFERROR(VLOOKUP(L57,rates!$A:$M,8,0)*M57,0)</f>
        <v>0</v>
      </c>
      <c r="AA57" s="377">
        <f>IFERROR(VLOOKUP(L57,rates!$A:$M,9,0)*O57,0)</f>
        <v>0</v>
      </c>
      <c r="AB57" s="377">
        <f>IFERROR(VLOOKUP(L57,rates!$A:$M,10,0)*Q57,0)</f>
        <v>0</v>
      </c>
      <c r="AC57" s="377">
        <f t="shared" si="15"/>
        <v>0</v>
      </c>
      <c r="AD57" s="377">
        <f>IF(Information!$C$4="School",U57,IF(Information!$C$4="HE",AC57,IF(Information!$C$4="FE - VET",Y57,IF(Information!$C$4="AE",Y57,IF(Information!$C$4="Youth",U57, IF(Information!$C$4="RE", 0))))))</f>
        <v>0</v>
      </c>
      <c r="AE57" s="377">
        <f>IFERROR(VLOOKUP(L57,rates!$A:$M,11,0)*M57,0)</f>
        <v>0</v>
      </c>
      <c r="AF57" s="377">
        <f>IFERROR(VLOOKUP(L57,rates!$A:$M,12,0)*O57,0)</f>
        <v>0</v>
      </c>
      <c r="AG57" s="377">
        <f>IFERROR(VLOOKUP(L57,rates!$A:$M,13,0)*Q57,0)</f>
        <v>0</v>
      </c>
      <c r="AH57" s="378">
        <f>IFERROR(IF(Information!$C$4="HE",SUM(AE57:AG57),0),0)</f>
        <v>0</v>
      </c>
      <c r="AI57" s="379">
        <f t="shared" si="16"/>
        <v>0</v>
      </c>
      <c r="AJ57" s="380">
        <f t="shared" si="17"/>
        <v>0</v>
      </c>
      <c r="AK57" s="380">
        <f t="shared" si="18"/>
        <v>0</v>
      </c>
      <c r="AL57" s="380">
        <f t="shared" si="23"/>
        <v>0</v>
      </c>
      <c r="AM57" s="390" t="str">
        <f>IFERROR(VLOOKUP(J57,countrygrouping!A:C,3,0)," ")</f>
        <v xml:space="preserve"> </v>
      </c>
      <c r="AN57" s="381">
        <f>IFERROR(IF(OR(Information!$C$4="School", Information!$C$4="Youth", Information!$C$4="AE", Information!$C$4="FE - VET"), VLOOKUP(AM57,distancebands!A:C,2,0),VLOOKUP(AM57,distancebands!A:C,3,0)),0)</f>
        <v>0</v>
      </c>
      <c r="AO57" s="381">
        <f>IFERROR(IF(Information!$C$4="HE",VLOOKUP(AM57,distancebands!$A:$L,6,0),0),0)</f>
        <v>0</v>
      </c>
      <c r="AP57" s="391">
        <f t="shared" si="24"/>
        <v>0</v>
      </c>
      <c r="AQ57" s="391">
        <f t="shared" si="21"/>
        <v>0</v>
      </c>
      <c r="AR57" s="382">
        <f t="shared" si="22"/>
        <v>0</v>
      </c>
      <c r="AS57" s="383"/>
    </row>
    <row r="58" spans="1:45" ht="24.75" customHeight="1">
      <c r="A58" s="384"/>
      <c r="B58" s="362"/>
      <c r="C58" s="363">
        <f t="shared" si="2"/>
        <v>0</v>
      </c>
      <c r="D58" s="385"/>
      <c r="E58" s="386">
        <f t="shared" si="3"/>
        <v>0</v>
      </c>
      <c r="F58" s="366"/>
      <c r="G58" s="387"/>
      <c r="H58" s="388"/>
      <c r="I58" s="389"/>
      <c r="J58" s="370"/>
      <c r="K58" s="371" t="str">
        <f>IFERROR(VLOOKUP(J58,countrygrouping!A:B,2,0)," ")</f>
        <v xml:space="preserve"> </v>
      </c>
      <c r="L58" s="372" t="str">
        <f t="shared" si="7"/>
        <v xml:space="preserve"> </v>
      </c>
      <c r="M58" s="373">
        <f t="shared" si="8"/>
        <v>0</v>
      </c>
      <c r="N58" s="372">
        <f t="shared" si="9"/>
        <v>0</v>
      </c>
      <c r="O58" s="372">
        <f t="shared" si="10"/>
        <v>0</v>
      </c>
      <c r="P58" s="372">
        <f t="shared" si="11"/>
        <v>0</v>
      </c>
      <c r="Q58" s="372">
        <f t="shared" si="12"/>
        <v>0</v>
      </c>
      <c r="R58" s="374">
        <f>IFERROR(VLOOKUP(L58,rates!$A:$M,2,0)*M58,0)</f>
        <v>0</v>
      </c>
      <c r="S58" s="375">
        <f>IFERROR(VLOOKUP(L58,rates!$A:$M,3,0)*O58,0)</f>
        <v>0</v>
      </c>
      <c r="T58" s="375">
        <f>IFERROR(VLOOKUP(L58,rates!$A:$M,4,0)*Q58,0)</f>
        <v>0</v>
      </c>
      <c r="U58" s="376">
        <f t="shared" si="13"/>
        <v>0</v>
      </c>
      <c r="V58" s="377">
        <f>IFERROR(VLOOKUP(L58,rates!$A:$M,5,0)*M58,0)</f>
        <v>0</v>
      </c>
      <c r="W58" s="377">
        <f>IFERROR(VLOOKUP(L58,rates!$A:$M,6,0)*O58,0)</f>
        <v>0</v>
      </c>
      <c r="X58" s="377">
        <f>IFERROR(VLOOKUP(L58,rates!$A:$M,7,0)*Q58,0)</f>
        <v>0</v>
      </c>
      <c r="Y58" s="377">
        <f t="shared" si="14"/>
        <v>0</v>
      </c>
      <c r="Z58" s="377">
        <f>IFERROR(VLOOKUP(L58,rates!$A:$M,8,0)*M58,0)</f>
        <v>0</v>
      </c>
      <c r="AA58" s="377">
        <f>IFERROR(VLOOKUP(L58,rates!$A:$M,9,0)*O58,0)</f>
        <v>0</v>
      </c>
      <c r="AB58" s="377">
        <f>IFERROR(VLOOKUP(L58,rates!$A:$M,10,0)*Q58,0)</f>
        <v>0</v>
      </c>
      <c r="AC58" s="377">
        <f t="shared" si="15"/>
        <v>0</v>
      </c>
      <c r="AD58" s="377">
        <f>IF(Information!$C$4="School",U58,IF(Information!$C$4="HE",AC58,IF(Information!$C$4="FE - VET",Y58,IF(Information!$C$4="AE",Y58,IF(Information!$C$4="Youth",U58, IF(Information!$C$4="RE", 0))))))</f>
        <v>0</v>
      </c>
      <c r="AE58" s="377">
        <f>IFERROR(VLOOKUP(L58,rates!$A:$M,11,0)*M58,0)</f>
        <v>0</v>
      </c>
      <c r="AF58" s="377">
        <f>IFERROR(VLOOKUP(L58,rates!$A:$M,12,0)*O58,0)</f>
        <v>0</v>
      </c>
      <c r="AG58" s="377">
        <f>IFERROR(VLOOKUP(L58,rates!$A:$M,13,0)*Q58,0)</f>
        <v>0</v>
      </c>
      <c r="AH58" s="378">
        <f>IFERROR(IF(Information!$C$4="HE",SUM(AE58:AG58),0),0)</f>
        <v>0</v>
      </c>
      <c r="AI58" s="379">
        <f t="shared" si="16"/>
        <v>0</v>
      </c>
      <c r="AJ58" s="380">
        <f t="shared" si="17"/>
        <v>0</v>
      </c>
      <c r="AK58" s="380">
        <f t="shared" si="18"/>
        <v>0</v>
      </c>
      <c r="AL58" s="380">
        <f t="shared" si="23"/>
        <v>0</v>
      </c>
      <c r="AM58" s="390" t="str">
        <f>IFERROR(VLOOKUP(J58,countrygrouping!A:C,3,0)," ")</f>
        <v xml:space="preserve"> </v>
      </c>
      <c r="AN58" s="381">
        <f>IFERROR(IF(OR(Information!$C$4="School", Information!$C$4="Youth", Information!$C$4="AE", Information!$C$4="FE - VET"), VLOOKUP(AM58,distancebands!A:C,2,0),VLOOKUP(AM58,distancebands!A:C,3,0)),0)</f>
        <v>0</v>
      </c>
      <c r="AO58" s="381">
        <f>IFERROR(IF(Information!$C$4="HE",VLOOKUP(AM58,distancebands!$A:$L,6,0),0),0)</f>
        <v>0</v>
      </c>
      <c r="AP58" s="391">
        <f t="shared" si="24"/>
        <v>0</v>
      </c>
      <c r="AQ58" s="391">
        <f t="shared" si="21"/>
        <v>0</v>
      </c>
      <c r="AR58" s="382">
        <f t="shared" si="22"/>
        <v>0</v>
      </c>
      <c r="AS58" s="383"/>
    </row>
    <row r="59" spans="1:45" ht="24.75" customHeight="1">
      <c r="A59" s="384"/>
      <c r="B59" s="362"/>
      <c r="C59" s="363">
        <f t="shared" si="2"/>
        <v>0</v>
      </c>
      <c r="D59" s="385"/>
      <c r="E59" s="386">
        <f t="shared" si="3"/>
        <v>0</v>
      </c>
      <c r="F59" s="366"/>
      <c r="G59" s="387"/>
      <c r="H59" s="388"/>
      <c r="I59" s="389"/>
      <c r="J59" s="370"/>
      <c r="K59" s="371" t="str">
        <f>IFERROR(VLOOKUP(J59,countrygrouping!A:B,2,0)," ")</f>
        <v xml:space="preserve"> </v>
      </c>
      <c r="L59" s="372" t="str">
        <f t="shared" si="7"/>
        <v xml:space="preserve"> </v>
      </c>
      <c r="M59" s="373">
        <f t="shared" si="8"/>
        <v>0</v>
      </c>
      <c r="N59" s="372">
        <f t="shared" si="9"/>
        <v>0</v>
      </c>
      <c r="O59" s="372">
        <f t="shared" si="10"/>
        <v>0</v>
      </c>
      <c r="P59" s="372">
        <f t="shared" si="11"/>
        <v>0</v>
      </c>
      <c r="Q59" s="372">
        <f t="shared" si="12"/>
        <v>0</v>
      </c>
      <c r="R59" s="374">
        <f>IFERROR(VLOOKUP(L59,rates!$A:$M,2,0)*M59,0)</f>
        <v>0</v>
      </c>
      <c r="S59" s="375">
        <f>IFERROR(VLOOKUP(L59,rates!$A:$M,3,0)*O59,0)</f>
        <v>0</v>
      </c>
      <c r="T59" s="375">
        <f>IFERROR(VLOOKUP(L59,rates!$A:$M,4,0)*Q59,0)</f>
        <v>0</v>
      </c>
      <c r="U59" s="376">
        <f t="shared" si="13"/>
        <v>0</v>
      </c>
      <c r="V59" s="377">
        <f>IFERROR(VLOOKUP(L59,rates!$A:$M,5,0)*M59,0)</f>
        <v>0</v>
      </c>
      <c r="W59" s="377">
        <f>IFERROR(VLOOKUP(L59,rates!$A:$M,6,0)*O59,0)</f>
        <v>0</v>
      </c>
      <c r="X59" s="377">
        <f>IFERROR(VLOOKUP(L59,rates!$A:$M,7,0)*Q59,0)</f>
        <v>0</v>
      </c>
      <c r="Y59" s="377">
        <f t="shared" si="14"/>
        <v>0</v>
      </c>
      <c r="Z59" s="377">
        <f>IFERROR(VLOOKUP(L59,rates!$A:$M,8,0)*M59,0)</f>
        <v>0</v>
      </c>
      <c r="AA59" s="377">
        <f>IFERROR(VLOOKUP(L59,rates!$A:$M,9,0)*O59,0)</f>
        <v>0</v>
      </c>
      <c r="AB59" s="377">
        <f>IFERROR(VLOOKUP(L59,rates!$A:$M,10,0)*Q59,0)</f>
        <v>0</v>
      </c>
      <c r="AC59" s="377">
        <f t="shared" si="15"/>
        <v>0</v>
      </c>
      <c r="AD59" s="377">
        <f>IF(Information!$C$4="School",U59,IF(Information!$C$4="HE",AC59,IF(Information!$C$4="FE - VET",Y59,IF(Information!$C$4="AE",Y59,IF(Information!$C$4="Youth",U59, IF(Information!$C$4="RE", 0))))))</f>
        <v>0</v>
      </c>
      <c r="AE59" s="377">
        <f>IFERROR(VLOOKUP(L59,rates!$A:$M,11,0)*M59,0)</f>
        <v>0</v>
      </c>
      <c r="AF59" s="377">
        <f>IFERROR(VLOOKUP(L59,rates!$A:$M,12,0)*O59,0)</f>
        <v>0</v>
      </c>
      <c r="AG59" s="377">
        <f>IFERROR(VLOOKUP(L59,rates!$A:$M,13,0)*Q59,0)</f>
        <v>0</v>
      </c>
      <c r="AH59" s="378">
        <f>IFERROR(IF(Information!$C$4="HE",SUM(AE59:AG59),0),0)</f>
        <v>0</v>
      </c>
      <c r="AI59" s="379">
        <f t="shared" si="16"/>
        <v>0</v>
      </c>
      <c r="AJ59" s="380">
        <f t="shared" si="17"/>
        <v>0</v>
      </c>
      <c r="AK59" s="380">
        <f t="shared" si="18"/>
        <v>0</v>
      </c>
      <c r="AL59" s="380">
        <f t="shared" si="23"/>
        <v>0</v>
      </c>
      <c r="AM59" s="390" t="str">
        <f>IFERROR(VLOOKUP(J59,countrygrouping!A:C,3,0)," ")</f>
        <v xml:space="preserve"> </v>
      </c>
      <c r="AN59" s="381">
        <f>IFERROR(IF(OR(Information!$C$4="School", Information!$C$4="Youth", Information!$C$4="AE", Information!$C$4="FE - VET"), VLOOKUP(AM59,distancebands!A:C,2,0),VLOOKUP(AM59,distancebands!A:C,3,0)),0)</f>
        <v>0</v>
      </c>
      <c r="AO59" s="381">
        <f>IFERROR(IF(Information!$C$4="HE",VLOOKUP(AM59,distancebands!$A:$L,6,0),0),0)</f>
        <v>0</v>
      </c>
      <c r="AP59" s="391">
        <f t="shared" si="24"/>
        <v>0</v>
      </c>
      <c r="AQ59" s="391">
        <f t="shared" si="21"/>
        <v>0</v>
      </c>
      <c r="AR59" s="382">
        <f t="shared" si="22"/>
        <v>0</v>
      </c>
      <c r="AS59" s="383"/>
    </row>
    <row r="60" spans="1:45" ht="24.75" customHeight="1">
      <c r="A60" s="384"/>
      <c r="B60" s="362"/>
      <c r="C60" s="363">
        <f t="shared" si="2"/>
        <v>0</v>
      </c>
      <c r="D60" s="385"/>
      <c r="E60" s="386">
        <f t="shared" si="3"/>
        <v>0</v>
      </c>
      <c r="F60" s="366"/>
      <c r="G60" s="387"/>
      <c r="H60" s="388"/>
      <c r="I60" s="389"/>
      <c r="J60" s="370"/>
      <c r="K60" s="371" t="str">
        <f>IFERROR(VLOOKUP(J60,countrygrouping!A:B,2,0)," ")</f>
        <v xml:space="preserve"> </v>
      </c>
      <c r="L60" s="372" t="str">
        <f t="shared" si="7"/>
        <v xml:space="preserve"> </v>
      </c>
      <c r="M60" s="373">
        <f t="shared" si="8"/>
        <v>0</v>
      </c>
      <c r="N60" s="372">
        <f t="shared" si="9"/>
        <v>0</v>
      </c>
      <c r="O60" s="372">
        <f t="shared" si="10"/>
        <v>0</v>
      </c>
      <c r="P60" s="372">
        <f t="shared" si="11"/>
        <v>0</v>
      </c>
      <c r="Q60" s="372">
        <f t="shared" si="12"/>
        <v>0</v>
      </c>
      <c r="R60" s="374">
        <f>IFERROR(VLOOKUP(L60,rates!$A:$M,2,0)*M60,0)</f>
        <v>0</v>
      </c>
      <c r="S60" s="375">
        <f>IFERROR(VLOOKUP(L60,rates!$A:$M,3,0)*O60,0)</f>
        <v>0</v>
      </c>
      <c r="T60" s="375">
        <f>IFERROR(VLOOKUP(L60,rates!$A:$M,4,0)*Q60,0)</f>
        <v>0</v>
      </c>
      <c r="U60" s="376">
        <f t="shared" si="13"/>
        <v>0</v>
      </c>
      <c r="V60" s="377">
        <f>IFERROR(VLOOKUP(L60,rates!$A:$M,5,0)*M60,0)</f>
        <v>0</v>
      </c>
      <c r="W60" s="377">
        <f>IFERROR(VLOOKUP(L60,rates!$A:$M,6,0)*O60,0)</f>
        <v>0</v>
      </c>
      <c r="X60" s="377">
        <f>IFERROR(VLOOKUP(L60,rates!$A:$M,7,0)*Q60,0)</f>
        <v>0</v>
      </c>
      <c r="Y60" s="377">
        <f t="shared" si="14"/>
        <v>0</v>
      </c>
      <c r="Z60" s="377">
        <f>IFERROR(VLOOKUP(L60,rates!$A:$M,8,0)*M60,0)</f>
        <v>0</v>
      </c>
      <c r="AA60" s="377">
        <f>IFERROR(VLOOKUP(L60,rates!$A:$M,9,0)*O60,0)</f>
        <v>0</v>
      </c>
      <c r="AB60" s="377">
        <f>IFERROR(VLOOKUP(L60,rates!$A:$M,10,0)*Q60,0)</f>
        <v>0</v>
      </c>
      <c r="AC60" s="377">
        <f t="shared" si="15"/>
        <v>0</v>
      </c>
      <c r="AD60" s="377">
        <f>IF(Information!$C$4="School",U60,IF(Information!$C$4="HE",AC60,IF(Information!$C$4="FE - VET",Y60,IF(Information!$C$4="AE",Y60,IF(Information!$C$4="Youth",U60, IF(Information!$C$4="RE", 0))))))</f>
        <v>0</v>
      </c>
      <c r="AE60" s="377">
        <f>IFERROR(VLOOKUP(L60,rates!$A:$M,11,0)*M60,0)</f>
        <v>0</v>
      </c>
      <c r="AF60" s="377">
        <f>IFERROR(VLOOKUP(L60,rates!$A:$M,12,0)*O60,0)</f>
        <v>0</v>
      </c>
      <c r="AG60" s="377">
        <f>IFERROR(VLOOKUP(L60,rates!$A:$M,13,0)*Q60,0)</f>
        <v>0</v>
      </c>
      <c r="AH60" s="378">
        <f>IFERROR(IF(Information!$C$4="HE",SUM(AE60:AG60),0),0)</f>
        <v>0</v>
      </c>
      <c r="AI60" s="379">
        <f t="shared" si="16"/>
        <v>0</v>
      </c>
      <c r="AJ60" s="380">
        <f t="shared" si="17"/>
        <v>0</v>
      </c>
      <c r="AK60" s="380">
        <f t="shared" si="18"/>
        <v>0</v>
      </c>
      <c r="AL60" s="380">
        <f t="shared" si="23"/>
        <v>0</v>
      </c>
      <c r="AM60" s="390" t="str">
        <f>IFERROR(VLOOKUP(J60,countrygrouping!A:C,3,0)," ")</f>
        <v xml:space="preserve"> </v>
      </c>
      <c r="AN60" s="381">
        <f>IFERROR(IF(OR(Information!$C$4="School", Information!$C$4="Youth", Information!$C$4="AE", Information!$C$4="FE - VET"), VLOOKUP(AM60,distancebands!A:C,2,0),VLOOKUP(AM60,distancebands!A:C,3,0)),0)</f>
        <v>0</v>
      </c>
      <c r="AO60" s="381">
        <f>IFERROR(IF(Information!$C$4="HE",VLOOKUP(AM60,distancebands!$A:$L,6,0),0),0)</f>
        <v>0</v>
      </c>
      <c r="AP60" s="391">
        <f t="shared" si="24"/>
        <v>0</v>
      </c>
      <c r="AQ60" s="391">
        <f t="shared" si="21"/>
        <v>0</v>
      </c>
      <c r="AR60" s="382">
        <f t="shared" si="22"/>
        <v>0</v>
      </c>
      <c r="AS60" s="383"/>
    </row>
    <row r="61" spans="1:45" ht="24.75" customHeight="1">
      <c r="A61" s="384"/>
      <c r="B61" s="362"/>
      <c r="C61" s="363">
        <f t="shared" si="2"/>
        <v>0</v>
      </c>
      <c r="D61" s="385"/>
      <c r="E61" s="386">
        <f t="shared" si="3"/>
        <v>0</v>
      </c>
      <c r="F61" s="366"/>
      <c r="G61" s="387"/>
      <c r="H61" s="388"/>
      <c r="I61" s="389"/>
      <c r="J61" s="370"/>
      <c r="K61" s="371" t="str">
        <f>IFERROR(VLOOKUP(J61,countrygrouping!A:B,2,0)," ")</f>
        <v xml:space="preserve"> </v>
      </c>
      <c r="L61" s="372" t="str">
        <f t="shared" si="7"/>
        <v xml:space="preserve"> </v>
      </c>
      <c r="M61" s="373">
        <f t="shared" si="8"/>
        <v>0</v>
      </c>
      <c r="N61" s="372">
        <f t="shared" si="9"/>
        <v>0</v>
      </c>
      <c r="O61" s="372">
        <f t="shared" si="10"/>
        <v>0</v>
      </c>
      <c r="P61" s="372">
        <f t="shared" si="11"/>
        <v>0</v>
      </c>
      <c r="Q61" s="372">
        <f t="shared" si="12"/>
        <v>0</v>
      </c>
      <c r="R61" s="374">
        <f>IFERROR(VLOOKUP(L61,rates!$A:$M,2,0)*M61,0)</f>
        <v>0</v>
      </c>
      <c r="S61" s="375">
        <f>IFERROR(VLOOKUP(L61,rates!$A:$M,3,0)*O61,0)</f>
        <v>0</v>
      </c>
      <c r="T61" s="375">
        <f>IFERROR(VLOOKUP(L61,rates!$A:$M,4,0)*Q61,0)</f>
        <v>0</v>
      </c>
      <c r="U61" s="376">
        <f t="shared" si="13"/>
        <v>0</v>
      </c>
      <c r="V61" s="377">
        <f>IFERROR(VLOOKUP(L61,rates!$A:$M,5,0)*M61,0)</f>
        <v>0</v>
      </c>
      <c r="W61" s="377">
        <f>IFERROR(VLOOKUP(L61,rates!$A:$M,6,0)*O61,0)</f>
        <v>0</v>
      </c>
      <c r="X61" s="377">
        <f>IFERROR(VLOOKUP(L61,rates!$A:$M,7,0)*Q61,0)</f>
        <v>0</v>
      </c>
      <c r="Y61" s="377">
        <f t="shared" si="14"/>
        <v>0</v>
      </c>
      <c r="Z61" s="377">
        <f>IFERROR(VLOOKUP(L61,rates!$A:$M,8,0)*M61,0)</f>
        <v>0</v>
      </c>
      <c r="AA61" s="377">
        <f>IFERROR(VLOOKUP(L61,rates!$A:$M,9,0)*O61,0)</f>
        <v>0</v>
      </c>
      <c r="AB61" s="377">
        <f>IFERROR(VLOOKUP(L61,rates!$A:$M,10,0)*Q61,0)</f>
        <v>0</v>
      </c>
      <c r="AC61" s="377">
        <f t="shared" si="15"/>
        <v>0</v>
      </c>
      <c r="AD61" s="377">
        <f>IF(Information!$C$4="School",U61,IF(Information!$C$4="HE",AC61,IF(Information!$C$4="FE - VET",Y61,IF(Information!$C$4="AE",Y61,IF(Information!$C$4="Youth",U61, IF(Information!$C$4="RE", 0))))))</f>
        <v>0</v>
      </c>
      <c r="AE61" s="377">
        <f>IFERROR(VLOOKUP(L61,rates!$A:$M,11,0)*M61,0)</f>
        <v>0</v>
      </c>
      <c r="AF61" s="377">
        <f>IFERROR(VLOOKUP(L61,rates!$A:$M,12,0)*O61,0)</f>
        <v>0</v>
      </c>
      <c r="AG61" s="377">
        <f>IFERROR(VLOOKUP(L61,rates!$A:$M,13,0)*Q61,0)</f>
        <v>0</v>
      </c>
      <c r="AH61" s="378">
        <f>IFERROR(IF(Information!$C$4="HE",SUM(AE61:AG61),0),0)</f>
        <v>0</v>
      </c>
      <c r="AI61" s="379">
        <f t="shared" si="16"/>
        <v>0</v>
      </c>
      <c r="AJ61" s="380">
        <f t="shared" si="17"/>
        <v>0</v>
      </c>
      <c r="AK61" s="380">
        <f t="shared" si="18"/>
        <v>0</v>
      </c>
      <c r="AL61" s="380">
        <f t="shared" si="23"/>
        <v>0</v>
      </c>
      <c r="AM61" s="390" t="str">
        <f>IFERROR(VLOOKUP(J61,countrygrouping!A:C,3,0)," ")</f>
        <v xml:space="preserve"> </v>
      </c>
      <c r="AN61" s="381">
        <f>IFERROR(IF(OR(Information!$C$4="School", Information!$C$4="Youth", Information!$C$4="AE", Information!$C$4="FE - VET"), VLOOKUP(AM61,distancebands!A:C,2,0),VLOOKUP(AM61,distancebands!A:C,3,0)),0)</f>
        <v>0</v>
      </c>
      <c r="AO61" s="381">
        <f>IFERROR(IF(Information!$C$4="HE",VLOOKUP(AM61,distancebands!$A:$L,6,0),0),0)</f>
        <v>0</v>
      </c>
      <c r="AP61" s="391">
        <f t="shared" si="24"/>
        <v>0</v>
      </c>
      <c r="AQ61" s="391">
        <f t="shared" si="21"/>
        <v>0</v>
      </c>
      <c r="AR61" s="382">
        <f t="shared" si="22"/>
        <v>0</v>
      </c>
      <c r="AS61" s="383"/>
    </row>
    <row r="62" spans="1:45" ht="24.75" customHeight="1">
      <c r="A62" s="384"/>
      <c r="B62" s="362"/>
      <c r="C62" s="363">
        <f t="shared" si="2"/>
        <v>0</v>
      </c>
      <c r="D62" s="385"/>
      <c r="E62" s="386">
        <f t="shared" si="3"/>
        <v>0</v>
      </c>
      <c r="F62" s="366"/>
      <c r="G62" s="387"/>
      <c r="H62" s="388"/>
      <c r="I62" s="389"/>
      <c r="J62" s="370"/>
      <c r="K62" s="371" t="str">
        <f>IFERROR(VLOOKUP(J62,countrygrouping!A:B,2,0)," ")</f>
        <v xml:space="preserve"> </v>
      </c>
      <c r="L62" s="372" t="str">
        <f t="shared" si="7"/>
        <v xml:space="preserve"> </v>
      </c>
      <c r="M62" s="373">
        <f t="shared" si="8"/>
        <v>0</v>
      </c>
      <c r="N62" s="372">
        <f t="shared" si="9"/>
        <v>0</v>
      </c>
      <c r="O62" s="372">
        <f t="shared" si="10"/>
        <v>0</v>
      </c>
      <c r="P62" s="372">
        <f t="shared" si="11"/>
        <v>0</v>
      </c>
      <c r="Q62" s="372">
        <f t="shared" si="12"/>
        <v>0</v>
      </c>
      <c r="R62" s="374">
        <f>IFERROR(VLOOKUP(L62,rates!$A:$M,2,0)*M62,0)</f>
        <v>0</v>
      </c>
      <c r="S62" s="375">
        <f>IFERROR(VLOOKUP(L62,rates!$A:$M,3,0)*O62,0)</f>
        <v>0</v>
      </c>
      <c r="T62" s="375">
        <f>IFERROR(VLOOKUP(L62,rates!$A:$M,4,0)*Q62,0)</f>
        <v>0</v>
      </c>
      <c r="U62" s="376">
        <f t="shared" si="13"/>
        <v>0</v>
      </c>
      <c r="V62" s="377">
        <f>IFERROR(VLOOKUP(L62,rates!$A:$M,5,0)*M62,0)</f>
        <v>0</v>
      </c>
      <c r="W62" s="377">
        <f>IFERROR(VLOOKUP(L62,rates!$A:$M,6,0)*O62,0)</f>
        <v>0</v>
      </c>
      <c r="X62" s="377">
        <f>IFERROR(VLOOKUP(L62,rates!$A:$M,7,0)*Q62,0)</f>
        <v>0</v>
      </c>
      <c r="Y62" s="377">
        <f t="shared" si="14"/>
        <v>0</v>
      </c>
      <c r="Z62" s="377">
        <f>IFERROR(VLOOKUP(L62,rates!$A:$M,8,0)*M62,0)</f>
        <v>0</v>
      </c>
      <c r="AA62" s="377">
        <f>IFERROR(VLOOKUP(L62,rates!$A:$M,9,0)*O62,0)</f>
        <v>0</v>
      </c>
      <c r="AB62" s="377">
        <f>IFERROR(VLOOKUP(L62,rates!$A:$M,10,0)*Q62,0)</f>
        <v>0</v>
      </c>
      <c r="AC62" s="377">
        <f t="shared" si="15"/>
        <v>0</v>
      </c>
      <c r="AD62" s="377">
        <f>IF(Information!$C$4="School",U62,IF(Information!$C$4="HE",AC62,IF(Information!$C$4="FE - VET",Y62,IF(Information!$C$4="AE",Y62,IF(Information!$C$4="Youth",U62, IF(Information!$C$4="RE", 0))))))</f>
        <v>0</v>
      </c>
      <c r="AE62" s="377">
        <f>IFERROR(VLOOKUP(L62,rates!$A:$M,11,0)*M62,0)</f>
        <v>0</v>
      </c>
      <c r="AF62" s="377">
        <f>IFERROR(VLOOKUP(L62,rates!$A:$M,12,0)*O62,0)</f>
        <v>0</v>
      </c>
      <c r="AG62" s="377">
        <f>IFERROR(VLOOKUP(L62,rates!$A:$M,13,0)*Q62,0)</f>
        <v>0</v>
      </c>
      <c r="AH62" s="378">
        <f>IFERROR(IF(Information!$C$4="HE",SUM(AE62:AG62),0),0)</f>
        <v>0</v>
      </c>
      <c r="AI62" s="379">
        <f t="shared" si="16"/>
        <v>0</v>
      </c>
      <c r="AJ62" s="380">
        <f t="shared" si="17"/>
        <v>0</v>
      </c>
      <c r="AK62" s="380">
        <f t="shared" si="18"/>
        <v>0</v>
      </c>
      <c r="AL62" s="380">
        <f t="shared" si="23"/>
        <v>0</v>
      </c>
      <c r="AM62" s="390" t="str">
        <f>IFERROR(VLOOKUP(J62,countrygrouping!A:C,3,0)," ")</f>
        <v xml:space="preserve"> </v>
      </c>
      <c r="AN62" s="381">
        <f>IFERROR(IF(OR(Information!$C$4="School", Information!$C$4="Youth", Information!$C$4="AE", Information!$C$4="FE - VET"), VLOOKUP(AM62,distancebands!A:C,2,0),VLOOKUP(AM62,distancebands!A:C,3,0)),0)</f>
        <v>0</v>
      </c>
      <c r="AO62" s="381">
        <f>IFERROR(IF(Information!$C$4="HE",VLOOKUP(AM62,distancebands!$A:$L,6,0),0),0)</f>
        <v>0</v>
      </c>
      <c r="AP62" s="391">
        <f t="shared" si="24"/>
        <v>0</v>
      </c>
      <c r="AQ62" s="391">
        <f t="shared" si="21"/>
        <v>0</v>
      </c>
      <c r="AR62" s="382">
        <f t="shared" si="22"/>
        <v>0</v>
      </c>
      <c r="AS62" s="383"/>
    </row>
    <row r="63" spans="1:45" ht="24.75" customHeight="1">
      <c r="A63" s="384"/>
      <c r="B63" s="362"/>
      <c r="C63" s="363">
        <f t="shared" si="2"/>
        <v>0</v>
      </c>
      <c r="D63" s="385"/>
      <c r="E63" s="386">
        <f t="shared" si="3"/>
        <v>0</v>
      </c>
      <c r="F63" s="366"/>
      <c r="G63" s="387"/>
      <c r="H63" s="388"/>
      <c r="I63" s="389"/>
      <c r="J63" s="370"/>
      <c r="K63" s="371" t="str">
        <f>IFERROR(VLOOKUP(J63,countrygrouping!A:B,2,0)," ")</f>
        <v xml:space="preserve"> </v>
      </c>
      <c r="L63" s="372" t="str">
        <f t="shared" si="7"/>
        <v xml:space="preserve"> </v>
      </c>
      <c r="M63" s="373">
        <f t="shared" si="8"/>
        <v>0</v>
      </c>
      <c r="N63" s="372">
        <f t="shared" si="9"/>
        <v>0</v>
      </c>
      <c r="O63" s="372">
        <f t="shared" si="10"/>
        <v>0</v>
      </c>
      <c r="P63" s="372">
        <f t="shared" si="11"/>
        <v>0</v>
      </c>
      <c r="Q63" s="372">
        <f t="shared" si="12"/>
        <v>0</v>
      </c>
      <c r="R63" s="374">
        <f>IFERROR(VLOOKUP(L63,rates!$A:$M,2,0)*M63,0)</f>
        <v>0</v>
      </c>
      <c r="S63" s="375">
        <f>IFERROR(VLOOKUP(L63,rates!$A:$M,3,0)*O63,0)</f>
        <v>0</v>
      </c>
      <c r="T63" s="375">
        <f>IFERROR(VLOOKUP(L63,rates!$A:$M,4,0)*Q63,0)</f>
        <v>0</v>
      </c>
      <c r="U63" s="376">
        <f t="shared" si="13"/>
        <v>0</v>
      </c>
      <c r="V63" s="377">
        <f>IFERROR(VLOOKUP(L63,rates!$A:$M,5,0)*M63,0)</f>
        <v>0</v>
      </c>
      <c r="W63" s="377">
        <f>IFERROR(VLOOKUP(L63,rates!$A:$M,6,0)*O63,0)</f>
        <v>0</v>
      </c>
      <c r="X63" s="377">
        <f>IFERROR(VLOOKUP(L63,rates!$A:$M,7,0)*Q63,0)</f>
        <v>0</v>
      </c>
      <c r="Y63" s="377">
        <f t="shared" si="14"/>
        <v>0</v>
      </c>
      <c r="Z63" s="377">
        <f>IFERROR(VLOOKUP(L63,rates!$A:$M,8,0)*M63,0)</f>
        <v>0</v>
      </c>
      <c r="AA63" s="377">
        <f>IFERROR(VLOOKUP(L63,rates!$A:$M,9,0)*O63,0)</f>
        <v>0</v>
      </c>
      <c r="AB63" s="377">
        <f>IFERROR(VLOOKUP(L63,rates!$A:$M,10,0)*Q63,0)</f>
        <v>0</v>
      </c>
      <c r="AC63" s="377">
        <f t="shared" si="15"/>
        <v>0</v>
      </c>
      <c r="AD63" s="377">
        <f>IF(Information!$C$4="School",U63,IF(Information!$C$4="HE",AC63,IF(Information!$C$4="FE - VET",Y63,IF(Information!$C$4="AE",Y63,IF(Information!$C$4="Youth",U63, IF(Information!$C$4="RE", 0))))))</f>
        <v>0</v>
      </c>
      <c r="AE63" s="377">
        <f>IFERROR(VLOOKUP(L63,rates!$A:$M,11,0)*M63,0)</f>
        <v>0</v>
      </c>
      <c r="AF63" s="377">
        <f>IFERROR(VLOOKUP(L63,rates!$A:$M,12,0)*O63,0)</f>
        <v>0</v>
      </c>
      <c r="AG63" s="377">
        <f>IFERROR(VLOOKUP(L63,rates!$A:$M,13,0)*Q63,0)</f>
        <v>0</v>
      </c>
      <c r="AH63" s="378">
        <f>IFERROR(IF(Information!$C$4="HE",SUM(AE63:AG63),0),0)</f>
        <v>0</v>
      </c>
      <c r="AI63" s="379">
        <f t="shared" si="16"/>
        <v>0</v>
      </c>
      <c r="AJ63" s="380">
        <f t="shared" si="17"/>
        <v>0</v>
      </c>
      <c r="AK63" s="380">
        <f t="shared" si="18"/>
        <v>0</v>
      </c>
      <c r="AL63" s="380">
        <f t="shared" si="23"/>
        <v>0</v>
      </c>
      <c r="AM63" s="390" t="str">
        <f>IFERROR(VLOOKUP(J63,countrygrouping!A:C,3,0)," ")</f>
        <v xml:space="preserve"> </v>
      </c>
      <c r="AN63" s="381">
        <f>IFERROR(IF(OR(Information!$C$4="School", Information!$C$4="Youth", Information!$C$4="AE", Information!$C$4="FE - VET"), VLOOKUP(AM63,distancebands!A:C,2,0),VLOOKUP(AM63,distancebands!A:C,3,0)),0)</f>
        <v>0</v>
      </c>
      <c r="AO63" s="381">
        <f>IFERROR(IF(Information!$C$4="HE",VLOOKUP(AM63,distancebands!$A:$L,6,0),0),0)</f>
        <v>0</v>
      </c>
      <c r="AP63" s="391">
        <f t="shared" si="24"/>
        <v>0</v>
      </c>
      <c r="AQ63" s="391">
        <f t="shared" si="21"/>
        <v>0</v>
      </c>
      <c r="AR63" s="382">
        <f t="shared" si="22"/>
        <v>0</v>
      </c>
      <c r="AS63" s="383"/>
    </row>
    <row r="64" spans="1:45" ht="24.75" customHeight="1">
      <c r="A64" s="384"/>
      <c r="B64" s="362"/>
      <c r="C64" s="363">
        <f t="shared" si="2"/>
        <v>0</v>
      </c>
      <c r="D64" s="385"/>
      <c r="E64" s="386">
        <f t="shared" si="3"/>
        <v>0</v>
      </c>
      <c r="F64" s="366"/>
      <c r="G64" s="387"/>
      <c r="H64" s="388"/>
      <c r="I64" s="389"/>
      <c r="J64" s="370"/>
      <c r="K64" s="371" t="str">
        <f>IFERROR(VLOOKUP(J64,countrygrouping!A:B,2,0)," ")</f>
        <v xml:space="preserve"> </v>
      </c>
      <c r="L64" s="372" t="str">
        <f t="shared" si="7"/>
        <v xml:space="preserve"> </v>
      </c>
      <c r="M64" s="373">
        <f t="shared" si="8"/>
        <v>0</v>
      </c>
      <c r="N64" s="372">
        <f t="shared" si="9"/>
        <v>0</v>
      </c>
      <c r="O64" s="372">
        <f t="shared" si="10"/>
        <v>0</v>
      </c>
      <c r="P64" s="372">
        <f t="shared" si="11"/>
        <v>0</v>
      </c>
      <c r="Q64" s="372">
        <f t="shared" si="12"/>
        <v>0</v>
      </c>
      <c r="R64" s="374">
        <f>IFERROR(VLOOKUP(L64,rates!$A:$M,2,0)*M64,0)</f>
        <v>0</v>
      </c>
      <c r="S64" s="375">
        <f>IFERROR(VLOOKUP(L64,rates!$A:$M,3,0)*O64,0)</f>
        <v>0</v>
      </c>
      <c r="T64" s="375">
        <f>IFERROR(VLOOKUP(L64,rates!$A:$M,4,0)*Q64,0)</f>
        <v>0</v>
      </c>
      <c r="U64" s="376">
        <f t="shared" si="13"/>
        <v>0</v>
      </c>
      <c r="V64" s="377">
        <f>IFERROR(VLOOKUP(L64,rates!$A:$M,5,0)*M64,0)</f>
        <v>0</v>
      </c>
      <c r="W64" s="377">
        <f>IFERROR(VLOOKUP(L64,rates!$A:$M,6,0)*O64,0)</f>
        <v>0</v>
      </c>
      <c r="X64" s="377">
        <f>IFERROR(VLOOKUP(L64,rates!$A:$M,7,0)*Q64,0)</f>
        <v>0</v>
      </c>
      <c r="Y64" s="377">
        <f t="shared" si="14"/>
        <v>0</v>
      </c>
      <c r="Z64" s="377">
        <f>IFERROR(VLOOKUP(L64,rates!$A:$M,8,0)*M64,0)</f>
        <v>0</v>
      </c>
      <c r="AA64" s="377">
        <f>IFERROR(VLOOKUP(L64,rates!$A:$M,9,0)*O64,0)</f>
        <v>0</v>
      </c>
      <c r="AB64" s="377">
        <f>IFERROR(VLOOKUP(L64,rates!$A:$M,10,0)*Q64,0)</f>
        <v>0</v>
      </c>
      <c r="AC64" s="377">
        <f t="shared" si="15"/>
        <v>0</v>
      </c>
      <c r="AD64" s="377">
        <f>IF(Information!$C$4="School",U64,IF(Information!$C$4="HE",AC64,IF(Information!$C$4="FE - VET",Y64,IF(Information!$C$4="AE",Y64,IF(Information!$C$4="Youth",U64, IF(Information!$C$4="RE", 0))))))</f>
        <v>0</v>
      </c>
      <c r="AE64" s="377">
        <f>IFERROR(VLOOKUP(L64,rates!$A:$M,11,0)*M64,0)</f>
        <v>0</v>
      </c>
      <c r="AF64" s="377">
        <f>IFERROR(VLOOKUP(L64,rates!$A:$M,12,0)*O64,0)</f>
        <v>0</v>
      </c>
      <c r="AG64" s="377">
        <f>IFERROR(VLOOKUP(L64,rates!$A:$M,13,0)*Q64,0)</f>
        <v>0</v>
      </c>
      <c r="AH64" s="378">
        <f>IFERROR(IF(Information!$C$4="HE",SUM(AE64:AG64),0),0)</f>
        <v>0</v>
      </c>
      <c r="AI64" s="379">
        <f t="shared" si="16"/>
        <v>0</v>
      </c>
      <c r="AJ64" s="380">
        <f t="shared" si="17"/>
        <v>0</v>
      </c>
      <c r="AK64" s="380">
        <f t="shared" si="18"/>
        <v>0</v>
      </c>
      <c r="AL64" s="380">
        <f t="shared" si="23"/>
        <v>0</v>
      </c>
      <c r="AM64" s="390" t="str">
        <f>IFERROR(VLOOKUP(J64,countrygrouping!A:C,3,0)," ")</f>
        <v xml:space="preserve"> </v>
      </c>
      <c r="AN64" s="381">
        <f>IFERROR(IF(OR(Information!$C$4="School", Information!$C$4="Youth", Information!$C$4="AE", Information!$C$4="FE - VET"), VLOOKUP(AM64,distancebands!A:C,2,0),VLOOKUP(AM64,distancebands!A:C,3,0)),0)</f>
        <v>0</v>
      </c>
      <c r="AO64" s="381">
        <f>IFERROR(IF(Information!$C$4="HE",VLOOKUP(AM64,distancebands!$A:$L,6,0),0),0)</f>
        <v>0</v>
      </c>
      <c r="AP64" s="391">
        <f t="shared" si="24"/>
        <v>0</v>
      </c>
      <c r="AQ64" s="391">
        <f t="shared" si="21"/>
        <v>0</v>
      </c>
      <c r="AR64" s="382">
        <f t="shared" si="22"/>
        <v>0</v>
      </c>
      <c r="AS64" s="383"/>
    </row>
    <row r="65" spans="1:45" ht="24.75" customHeight="1">
      <c r="A65" s="384"/>
      <c r="B65" s="362"/>
      <c r="C65" s="363">
        <f t="shared" si="2"/>
        <v>0</v>
      </c>
      <c r="D65" s="385"/>
      <c r="E65" s="386">
        <f t="shared" si="3"/>
        <v>0</v>
      </c>
      <c r="F65" s="366"/>
      <c r="G65" s="387"/>
      <c r="H65" s="388"/>
      <c r="I65" s="389"/>
      <c r="J65" s="370"/>
      <c r="K65" s="371" t="str">
        <f>IFERROR(VLOOKUP(J65,countrygrouping!A:B,2,0)," ")</f>
        <v xml:space="preserve"> </v>
      </c>
      <c r="L65" s="372" t="str">
        <f t="shared" si="7"/>
        <v xml:space="preserve"> </v>
      </c>
      <c r="M65" s="373">
        <f t="shared" si="8"/>
        <v>0</v>
      </c>
      <c r="N65" s="372">
        <f t="shared" si="9"/>
        <v>0</v>
      </c>
      <c r="O65" s="372">
        <f t="shared" si="10"/>
        <v>0</v>
      </c>
      <c r="P65" s="372">
        <f t="shared" si="11"/>
        <v>0</v>
      </c>
      <c r="Q65" s="372">
        <f t="shared" si="12"/>
        <v>0</v>
      </c>
      <c r="R65" s="374">
        <f>IFERROR(VLOOKUP(L65,rates!$A:$M,2,0)*M65,0)</f>
        <v>0</v>
      </c>
      <c r="S65" s="375">
        <f>IFERROR(VLOOKUP(L65,rates!$A:$M,3,0)*O65,0)</f>
        <v>0</v>
      </c>
      <c r="T65" s="375">
        <f>IFERROR(VLOOKUP(L65,rates!$A:$M,4,0)*Q65,0)</f>
        <v>0</v>
      </c>
      <c r="U65" s="376">
        <f t="shared" si="13"/>
        <v>0</v>
      </c>
      <c r="V65" s="377">
        <f>IFERROR(VLOOKUP(L65,rates!$A:$M,5,0)*M65,0)</f>
        <v>0</v>
      </c>
      <c r="W65" s="377">
        <f>IFERROR(VLOOKUP(L65,rates!$A:$M,6,0)*O65,0)</f>
        <v>0</v>
      </c>
      <c r="X65" s="377">
        <f>IFERROR(VLOOKUP(L65,rates!$A:$M,7,0)*Q65,0)</f>
        <v>0</v>
      </c>
      <c r="Y65" s="377">
        <f t="shared" si="14"/>
        <v>0</v>
      </c>
      <c r="Z65" s="377">
        <f>IFERROR(VLOOKUP(L65,rates!$A:$M,8,0)*M65,0)</f>
        <v>0</v>
      </c>
      <c r="AA65" s="377">
        <f>IFERROR(VLOOKUP(L65,rates!$A:$M,9,0)*O65,0)</f>
        <v>0</v>
      </c>
      <c r="AB65" s="377">
        <f>IFERROR(VLOOKUP(L65,rates!$A:$M,10,0)*Q65,0)</f>
        <v>0</v>
      </c>
      <c r="AC65" s="377">
        <f t="shared" si="15"/>
        <v>0</v>
      </c>
      <c r="AD65" s="377">
        <f>IF(Information!$C$4="School",U65,IF(Information!$C$4="HE",AC65,IF(Information!$C$4="FE - VET",Y65,IF(Information!$C$4="AE",Y65,IF(Information!$C$4="Youth",U65, IF(Information!$C$4="RE", 0))))))</f>
        <v>0</v>
      </c>
      <c r="AE65" s="377">
        <f>IFERROR(VLOOKUP(L65,rates!$A:$M,11,0)*M65,0)</f>
        <v>0</v>
      </c>
      <c r="AF65" s="377">
        <f>IFERROR(VLOOKUP(L65,rates!$A:$M,12,0)*O65,0)</f>
        <v>0</v>
      </c>
      <c r="AG65" s="377">
        <f>IFERROR(VLOOKUP(L65,rates!$A:$M,13,0)*Q65,0)</f>
        <v>0</v>
      </c>
      <c r="AH65" s="378">
        <f>IFERROR(IF(Information!$C$4="HE",SUM(AE65:AG65),0),0)</f>
        <v>0</v>
      </c>
      <c r="AI65" s="379">
        <f t="shared" si="16"/>
        <v>0</v>
      </c>
      <c r="AJ65" s="380">
        <f t="shared" si="17"/>
        <v>0</v>
      </c>
      <c r="AK65" s="380">
        <f t="shared" si="18"/>
        <v>0</v>
      </c>
      <c r="AL65" s="380">
        <f t="shared" si="23"/>
        <v>0</v>
      </c>
      <c r="AM65" s="390" t="str">
        <f>IFERROR(VLOOKUP(J65,countrygrouping!A:C,3,0)," ")</f>
        <v xml:space="preserve"> </v>
      </c>
      <c r="AN65" s="381">
        <f>IFERROR(IF(OR(Information!$C$4="School", Information!$C$4="Youth", Information!$C$4="AE", Information!$C$4="FE - VET"), VLOOKUP(AM65,distancebands!A:C,2,0),VLOOKUP(AM65,distancebands!A:C,3,0)),0)</f>
        <v>0</v>
      </c>
      <c r="AO65" s="381">
        <f>IFERROR(IF(Information!$C$4="HE",VLOOKUP(AM65,distancebands!$A:$L,6,0),0),0)</f>
        <v>0</v>
      </c>
      <c r="AP65" s="391">
        <f t="shared" si="24"/>
        <v>0</v>
      </c>
      <c r="AQ65" s="391">
        <f t="shared" si="21"/>
        <v>0</v>
      </c>
      <c r="AR65" s="382">
        <f t="shared" si="22"/>
        <v>0</v>
      </c>
      <c r="AS65" s="383"/>
    </row>
    <row r="66" spans="1:45" ht="24.75" customHeight="1">
      <c r="A66" s="384"/>
      <c r="B66" s="362"/>
      <c r="C66" s="363">
        <f t="shared" si="2"/>
        <v>0</v>
      </c>
      <c r="D66" s="385"/>
      <c r="E66" s="386">
        <f t="shared" si="3"/>
        <v>0</v>
      </c>
      <c r="F66" s="366"/>
      <c r="G66" s="387"/>
      <c r="H66" s="388"/>
      <c r="I66" s="389"/>
      <c r="J66" s="370"/>
      <c r="K66" s="371" t="str">
        <f>IFERROR(VLOOKUP(J66,countrygrouping!A:B,2,0)," ")</f>
        <v xml:space="preserve"> </v>
      </c>
      <c r="L66" s="372" t="str">
        <f t="shared" si="7"/>
        <v xml:space="preserve"> </v>
      </c>
      <c r="M66" s="373">
        <f t="shared" si="8"/>
        <v>0</v>
      </c>
      <c r="N66" s="372">
        <f t="shared" si="9"/>
        <v>0</v>
      </c>
      <c r="O66" s="372">
        <f t="shared" si="10"/>
        <v>0</v>
      </c>
      <c r="P66" s="372">
        <f t="shared" si="11"/>
        <v>0</v>
      </c>
      <c r="Q66" s="372">
        <f t="shared" si="12"/>
        <v>0</v>
      </c>
      <c r="R66" s="374">
        <f>IFERROR(VLOOKUP(L66,rates!$A:$M,2,0)*M66,0)</f>
        <v>0</v>
      </c>
      <c r="S66" s="375">
        <f>IFERROR(VLOOKUP(L66,rates!$A:$M,3,0)*O66,0)</f>
        <v>0</v>
      </c>
      <c r="T66" s="375">
        <f>IFERROR(VLOOKUP(L66,rates!$A:$M,4,0)*Q66,0)</f>
        <v>0</v>
      </c>
      <c r="U66" s="376">
        <f t="shared" si="13"/>
        <v>0</v>
      </c>
      <c r="V66" s="377">
        <f>IFERROR(VLOOKUP(L66,rates!$A:$M,5,0)*M66,0)</f>
        <v>0</v>
      </c>
      <c r="W66" s="377">
        <f>IFERROR(VLOOKUP(L66,rates!$A:$M,6,0)*O66,0)</f>
        <v>0</v>
      </c>
      <c r="X66" s="377">
        <f>IFERROR(VLOOKUP(L66,rates!$A:$M,7,0)*Q66,0)</f>
        <v>0</v>
      </c>
      <c r="Y66" s="377">
        <f t="shared" si="14"/>
        <v>0</v>
      </c>
      <c r="Z66" s="377">
        <f>IFERROR(VLOOKUP(L66,rates!$A:$M,8,0)*M66,0)</f>
        <v>0</v>
      </c>
      <c r="AA66" s="377">
        <f>IFERROR(VLOOKUP(L66,rates!$A:$M,9,0)*O66,0)</f>
        <v>0</v>
      </c>
      <c r="AB66" s="377">
        <f>IFERROR(VLOOKUP(L66,rates!$A:$M,10,0)*Q66,0)</f>
        <v>0</v>
      </c>
      <c r="AC66" s="377">
        <f t="shared" si="15"/>
        <v>0</v>
      </c>
      <c r="AD66" s="377">
        <f>IF(Information!$C$4="School",U66,IF(Information!$C$4="HE",AC66,IF(Information!$C$4="FE - VET",Y66,IF(Information!$C$4="AE",Y66,IF(Information!$C$4="Youth",U66, IF(Information!$C$4="RE", 0))))))</f>
        <v>0</v>
      </c>
      <c r="AE66" s="377">
        <f>IFERROR(VLOOKUP(L66,rates!$A:$M,11,0)*M66,0)</f>
        <v>0</v>
      </c>
      <c r="AF66" s="377">
        <f>IFERROR(VLOOKUP(L66,rates!$A:$M,12,0)*O66,0)</f>
        <v>0</v>
      </c>
      <c r="AG66" s="377">
        <f>IFERROR(VLOOKUP(L66,rates!$A:$M,13,0)*Q66,0)</f>
        <v>0</v>
      </c>
      <c r="AH66" s="378">
        <f>IFERROR(IF(Information!$C$4="HE",SUM(AE66:AG66),0),0)</f>
        <v>0</v>
      </c>
      <c r="AI66" s="379">
        <f t="shared" si="16"/>
        <v>0</v>
      </c>
      <c r="AJ66" s="380">
        <f t="shared" si="17"/>
        <v>0</v>
      </c>
      <c r="AK66" s="380">
        <f t="shared" si="18"/>
        <v>0</v>
      </c>
      <c r="AL66" s="380">
        <f t="shared" si="23"/>
        <v>0</v>
      </c>
      <c r="AM66" s="390" t="str">
        <f>IFERROR(VLOOKUP(J66,countrygrouping!A:C,3,0)," ")</f>
        <v xml:space="preserve"> </v>
      </c>
      <c r="AN66" s="381">
        <f>IFERROR(IF(OR(Information!$C$4="School", Information!$C$4="Youth", Information!$C$4="AE", Information!$C$4="FE - VET"), VLOOKUP(AM66,distancebands!A:C,2,0),VLOOKUP(AM66,distancebands!A:C,3,0)),0)</f>
        <v>0</v>
      </c>
      <c r="AO66" s="381">
        <f>IFERROR(IF(Information!$C$4="HE",VLOOKUP(AM66,distancebands!$A:$L,6,0),0),0)</f>
        <v>0</v>
      </c>
      <c r="AP66" s="391">
        <f t="shared" si="24"/>
        <v>0</v>
      </c>
      <c r="AQ66" s="391">
        <f t="shared" si="21"/>
        <v>0</v>
      </c>
      <c r="AR66" s="382">
        <f t="shared" si="22"/>
        <v>0</v>
      </c>
      <c r="AS66" s="383"/>
    </row>
    <row r="67" spans="1:45" ht="24.75" customHeight="1">
      <c r="A67" s="384"/>
      <c r="B67" s="362"/>
      <c r="C67" s="363">
        <f t="shared" si="2"/>
        <v>0</v>
      </c>
      <c r="D67" s="385"/>
      <c r="E67" s="386">
        <f t="shared" si="3"/>
        <v>0</v>
      </c>
      <c r="F67" s="366"/>
      <c r="G67" s="387"/>
      <c r="H67" s="388"/>
      <c r="I67" s="389"/>
      <c r="J67" s="370"/>
      <c r="K67" s="371" t="str">
        <f>IFERROR(VLOOKUP(J67,countrygrouping!A:B,2,0)," ")</f>
        <v xml:space="preserve"> </v>
      </c>
      <c r="L67" s="372" t="str">
        <f t="shared" si="7"/>
        <v xml:space="preserve"> </v>
      </c>
      <c r="M67" s="373">
        <f t="shared" si="8"/>
        <v>0</v>
      </c>
      <c r="N67" s="372">
        <f t="shared" si="9"/>
        <v>0</v>
      </c>
      <c r="O67" s="372">
        <f t="shared" si="10"/>
        <v>0</v>
      </c>
      <c r="P67" s="372">
        <f t="shared" si="11"/>
        <v>0</v>
      </c>
      <c r="Q67" s="372">
        <f t="shared" si="12"/>
        <v>0</v>
      </c>
      <c r="R67" s="374">
        <f>IFERROR(VLOOKUP(L67,rates!$A:$M,2,0)*M67,0)</f>
        <v>0</v>
      </c>
      <c r="S67" s="375">
        <f>IFERROR(VLOOKUP(L67,rates!$A:$M,3,0)*O67,0)</f>
        <v>0</v>
      </c>
      <c r="T67" s="375">
        <f>IFERROR(VLOOKUP(L67,rates!$A:$M,4,0)*Q67,0)</f>
        <v>0</v>
      </c>
      <c r="U67" s="376">
        <f t="shared" si="13"/>
        <v>0</v>
      </c>
      <c r="V67" s="377">
        <f>IFERROR(VLOOKUP(L67,rates!$A:$M,5,0)*M67,0)</f>
        <v>0</v>
      </c>
      <c r="W67" s="377">
        <f>IFERROR(VLOOKUP(L67,rates!$A:$M,6,0)*O67,0)</f>
        <v>0</v>
      </c>
      <c r="X67" s="377">
        <f>IFERROR(VLOOKUP(L67,rates!$A:$M,7,0)*Q67,0)</f>
        <v>0</v>
      </c>
      <c r="Y67" s="377">
        <f t="shared" si="14"/>
        <v>0</v>
      </c>
      <c r="Z67" s="377">
        <f>IFERROR(VLOOKUP(L67,rates!$A:$M,8,0)*M67,0)</f>
        <v>0</v>
      </c>
      <c r="AA67" s="377">
        <f>IFERROR(VLOOKUP(L67,rates!$A:$M,9,0)*O67,0)</f>
        <v>0</v>
      </c>
      <c r="AB67" s="377">
        <f>IFERROR(VLOOKUP(L67,rates!$A:$M,10,0)*Q67,0)</f>
        <v>0</v>
      </c>
      <c r="AC67" s="377">
        <f t="shared" si="15"/>
        <v>0</v>
      </c>
      <c r="AD67" s="377">
        <f>IF(Information!$C$4="School",U67,IF(Information!$C$4="HE",AC67,IF(Information!$C$4="FE - VET",Y67,IF(Information!$C$4="AE",Y67,IF(Information!$C$4="Youth",U67, IF(Information!$C$4="RE", 0))))))</f>
        <v>0</v>
      </c>
      <c r="AE67" s="377">
        <f>IFERROR(VLOOKUP(L67,rates!$A:$M,11,0)*M67,0)</f>
        <v>0</v>
      </c>
      <c r="AF67" s="377">
        <f>IFERROR(VLOOKUP(L67,rates!$A:$M,12,0)*O67,0)</f>
        <v>0</v>
      </c>
      <c r="AG67" s="377">
        <f>IFERROR(VLOOKUP(L67,rates!$A:$M,13,0)*Q67,0)</f>
        <v>0</v>
      </c>
      <c r="AH67" s="378">
        <f>IFERROR(IF(Information!$C$4="HE",SUM(AE67:AG67),0),0)</f>
        <v>0</v>
      </c>
      <c r="AI67" s="379">
        <f t="shared" si="16"/>
        <v>0</v>
      </c>
      <c r="AJ67" s="380">
        <f t="shared" si="17"/>
        <v>0</v>
      </c>
      <c r="AK67" s="380">
        <f t="shared" si="18"/>
        <v>0</v>
      </c>
      <c r="AL67" s="380">
        <f t="shared" si="23"/>
        <v>0</v>
      </c>
      <c r="AM67" s="390" t="str">
        <f>IFERROR(VLOOKUP(J67,countrygrouping!A:C,3,0)," ")</f>
        <v xml:space="preserve"> </v>
      </c>
      <c r="AN67" s="381">
        <f>IFERROR(IF(OR(Information!$C$4="School", Information!$C$4="Youth", Information!$C$4="AE", Information!$C$4="FE - VET"), VLOOKUP(AM67,distancebands!A:C,2,0),VLOOKUP(AM67,distancebands!A:C,3,0)),0)</f>
        <v>0</v>
      </c>
      <c r="AO67" s="381">
        <f>IFERROR(IF(Information!$C$4="HE",VLOOKUP(AM67,distancebands!$A:$L,6,0),0),0)</f>
        <v>0</v>
      </c>
      <c r="AP67" s="391">
        <f t="shared" si="24"/>
        <v>0</v>
      </c>
      <c r="AQ67" s="391">
        <f t="shared" si="21"/>
        <v>0</v>
      </c>
      <c r="AR67" s="382">
        <f t="shared" si="22"/>
        <v>0</v>
      </c>
      <c r="AS67" s="383"/>
    </row>
    <row r="68" spans="1:45" ht="24.75" customHeight="1">
      <c r="A68" s="384"/>
      <c r="B68" s="362"/>
      <c r="C68" s="363">
        <f t="shared" si="2"/>
        <v>0</v>
      </c>
      <c r="D68" s="385"/>
      <c r="E68" s="386">
        <f t="shared" si="3"/>
        <v>0</v>
      </c>
      <c r="F68" s="366"/>
      <c r="G68" s="387"/>
      <c r="H68" s="388"/>
      <c r="I68" s="389"/>
      <c r="J68" s="370"/>
      <c r="K68" s="371" t="str">
        <f>IFERROR(VLOOKUP(J68,countrygrouping!A:B,2,0)," ")</f>
        <v xml:space="preserve"> </v>
      </c>
      <c r="L68" s="372" t="str">
        <f t="shared" si="7"/>
        <v xml:space="preserve"> </v>
      </c>
      <c r="M68" s="373">
        <f t="shared" si="8"/>
        <v>0</v>
      </c>
      <c r="N68" s="372">
        <f t="shared" si="9"/>
        <v>0</v>
      </c>
      <c r="O68" s="372">
        <f t="shared" si="10"/>
        <v>0</v>
      </c>
      <c r="P68" s="372">
        <f t="shared" si="11"/>
        <v>0</v>
      </c>
      <c r="Q68" s="372">
        <f t="shared" si="12"/>
        <v>0</v>
      </c>
      <c r="R68" s="374">
        <f>IFERROR(VLOOKUP(L68,rates!$A:$M,2,0)*M68,0)</f>
        <v>0</v>
      </c>
      <c r="S68" s="375">
        <f>IFERROR(VLOOKUP(L68,rates!$A:$M,3,0)*O68,0)</f>
        <v>0</v>
      </c>
      <c r="T68" s="375">
        <f>IFERROR(VLOOKUP(L68,rates!$A:$M,4,0)*Q68,0)</f>
        <v>0</v>
      </c>
      <c r="U68" s="376">
        <f t="shared" si="13"/>
        <v>0</v>
      </c>
      <c r="V68" s="377">
        <f>IFERROR(VLOOKUP(L68,rates!$A:$M,5,0)*M68,0)</f>
        <v>0</v>
      </c>
      <c r="W68" s="377">
        <f>IFERROR(VLOOKUP(L68,rates!$A:$M,6,0)*O68,0)</f>
        <v>0</v>
      </c>
      <c r="X68" s="377">
        <f>IFERROR(VLOOKUP(L68,rates!$A:$M,7,0)*Q68,0)</f>
        <v>0</v>
      </c>
      <c r="Y68" s="377">
        <f t="shared" si="14"/>
        <v>0</v>
      </c>
      <c r="Z68" s="377">
        <f>IFERROR(VLOOKUP(L68,rates!$A:$M,8,0)*M68,0)</f>
        <v>0</v>
      </c>
      <c r="AA68" s="377">
        <f>IFERROR(VLOOKUP(L68,rates!$A:$M,9,0)*O68,0)</f>
        <v>0</v>
      </c>
      <c r="AB68" s="377">
        <f>IFERROR(VLOOKUP(L68,rates!$A:$M,10,0)*Q68,0)</f>
        <v>0</v>
      </c>
      <c r="AC68" s="377">
        <f t="shared" si="15"/>
        <v>0</v>
      </c>
      <c r="AD68" s="377">
        <f>IF(Information!$C$4="School",U68,IF(Information!$C$4="HE",AC68,IF(Information!$C$4="FE - VET",Y68,IF(Information!$C$4="AE",Y68,IF(Information!$C$4="Youth",U68, IF(Information!$C$4="RE", 0))))))</f>
        <v>0</v>
      </c>
      <c r="AE68" s="377">
        <f>IFERROR(VLOOKUP(L68,rates!$A:$M,11,0)*M68,0)</f>
        <v>0</v>
      </c>
      <c r="AF68" s="377">
        <f>IFERROR(VLOOKUP(L68,rates!$A:$M,12,0)*O68,0)</f>
        <v>0</v>
      </c>
      <c r="AG68" s="377">
        <f>IFERROR(VLOOKUP(L68,rates!$A:$M,13,0)*Q68,0)</f>
        <v>0</v>
      </c>
      <c r="AH68" s="378">
        <f>IFERROR(IF(Information!$C$4="HE",SUM(AE68:AG68),0),0)</f>
        <v>0</v>
      </c>
      <c r="AI68" s="379">
        <f t="shared" si="16"/>
        <v>0</v>
      </c>
      <c r="AJ68" s="380">
        <f t="shared" si="17"/>
        <v>0</v>
      </c>
      <c r="AK68" s="380">
        <f t="shared" si="18"/>
        <v>0</v>
      </c>
      <c r="AL68" s="380">
        <f t="shared" si="23"/>
        <v>0</v>
      </c>
      <c r="AM68" s="390" t="str">
        <f>IFERROR(VLOOKUP(J68,countrygrouping!A:C,3,0)," ")</f>
        <v xml:space="preserve"> </v>
      </c>
      <c r="AN68" s="381">
        <f>IFERROR(IF(OR(Information!$C$4="School", Information!$C$4="Youth", Information!$C$4="AE", Information!$C$4="FE - VET"), VLOOKUP(AM68,distancebands!A:C,2,0),VLOOKUP(AM68,distancebands!A:C,3,0)),0)</f>
        <v>0</v>
      </c>
      <c r="AO68" s="381">
        <f>IFERROR(IF(Information!$C$4="HE",VLOOKUP(AM68,distancebands!$A:$L,6,0),0),0)</f>
        <v>0</v>
      </c>
      <c r="AP68" s="391">
        <f t="shared" si="24"/>
        <v>0</v>
      </c>
      <c r="AQ68" s="391">
        <f t="shared" ref="AQ68:AQ102" si="25">IFERROR(D68*AN68,0)</f>
        <v>0</v>
      </c>
      <c r="AR68" s="382">
        <f t="shared" ref="AR68:AR99" si="26">AP68+AQ68</f>
        <v>0</v>
      </c>
      <c r="AS68" s="383"/>
    </row>
    <row r="69" spans="1:45" ht="24.75" customHeight="1">
      <c r="A69" s="384"/>
      <c r="B69" s="362"/>
      <c r="C69" s="363">
        <f t="shared" ref="C69:C102" si="27">_xlfn.FLOOR.MATH(B69*A69/100)</f>
        <v>0</v>
      </c>
      <c r="D69" s="385"/>
      <c r="E69" s="386">
        <f t="shared" ref="E69:E102" si="28">A69+D69</f>
        <v>0</v>
      </c>
      <c r="F69" s="366"/>
      <c r="G69" s="387"/>
      <c r="H69" s="388"/>
      <c r="I69" s="389"/>
      <c r="J69" s="370"/>
      <c r="K69" s="371" t="str">
        <f>IFERROR(VLOOKUP(J69,countrygrouping!A:B,2,0)," ")</f>
        <v xml:space="preserve"> </v>
      </c>
      <c r="L69" s="372" t="str">
        <f t="shared" ref="L69:L102" si="29">K69</f>
        <v xml:space="preserve"> </v>
      </c>
      <c r="M69" s="373">
        <f t="shared" ref="M69:M102" si="30">IF(F69&gt;0,F69-N69,0)</f>
        <v>0</v>
      </c>
      <c r="N69" s="372">
        <f t="shared" ref="N69:N102" si="31">IF(F69&lt;14,0,(F69-14))</f>
        <v>0</v>
      </c>
      <c r="O69" s="372">
        <f t="shared" ref="O69:O102" si="32">IF(F69&gt;56,56-M69,N69)</f>
        <v>0</v>
      </c>
      <c r="P69" s="372">
        <f t="shared" ref="P69:P102" si="33">M69+O69</f>
        <v>0</v>
      </c>
      <c r="Q69" s="372">
        <f t="shared" ref="Q69:Q102" si="34">IFERROR(F69-O69-M69,0)</f>
        <v>0</v>
      </c>
      <c r="R69" s="374">
        <f>IFERROR(VLOOKUP(L69,rates!$A:$M,2,0)*M69,0)</f>
        <v>0</v>
      </c>
      <c r="S69" s="375">
        <f>IFERROR(VLOOKUP(L69,rates!$A:$M,3,0)*O69,0)</f>
        <v>0</v>
      </c>
      <c r="T69" s="375">
        <f>IFERROR(VLOOKUP(L69,rates!$A:$M,4,0)*Q69,0)</f>
        <v>0</v>
      </c>
      <c r="U69" s="376">
        <f t="shared" ref="U69:U102" si="35">IFERROR(SUM(R69:T69),0)</f>
        <v>0</v>
      </c>
      <c r="V69" s="377">
        <f>IFERROR(VLOOKUP(L69,rates!$A:$M,5,0)*M69,0)</f>
        <v>0</v>
      </c>
      <c r="W69" s="377">
        <f>IFERROR(VLOOKUP(L69,rates!$A:$M,6,0)*O69,0)</f>
        <v>0</v>
      </c>
      <c r="X69" s="377">
        <f>IFERROR(VLOOKUP(L69,rates!$A:$M,7,0)*Q69,0)</f>
        <v>0</v>
      </c>
      <c r="Y69" s="377">
        <f t="shared" ref="Y69:Y102" si="36">IFERROR(SUM(V69:X69),0)</f>
        <v>0</v>
      </c>
      <c r="Z69" s="377">
        <f>IFERROR(VLOOKUP(L69,rates!$A:$M,8,0)*M69,0)</f>
        <v>0</v>
      </c>
      <c r="AA69" s="377">
        <f>IFERROR(VLOOKUP(L69,rates!$A:$M,9,0)*O69,0)</f>
        <v>0</v>
      </c>
      <c r="AB69" s="377">
        <f>IFERROR(VLOOKUP(L69,rates!$A:$M,10,0)*Q69,0)</f>
        <v>0</v>
      </c>
      <c r="AC69" s="377">
        <f t="shared" ref="AC69:AC102" si="37">IFERROR(SUM(Z69:AB69),0)</f>
        <v>0</v>
      </c>
      <c r="AD69" s="377">
        <f>IF(Information!$C$4="School",U69,IF(Information!$C$4="HE",AC69,IF(Information!$C$4="FE - VET",Y69,IF(Information!$C$4="AE",Y69,IF(Information!$C$4="Youth",U69, IF(Information!$C$4="RE", 0))))))</f>
        <v>0</v>
      </c>
      <c r="AE69" s="377">
        <f>IFERROR(VLOOKUP(L69,rates!$A:$M,11,0)*M69,0)</f>
        <v>0</v>
      </c>
      <c r="AF69" s="377">
        <f>IFERROR(VLOOKUP(L69,rates!$A:$M,12,0)*O69,0)</f>
        <v>0</v>
      </c>
      <c r="AG69" s="377">
        <f>IFERROR(VLOOKUP(L69,rates!$A:$M,13,0)*Q69,0)</f>
        <v>0</v>
      </c>
      <c r="AH69" s="378">
        <f>IFERROR(IF(Information!$C$4="HE",SUM(AE69:AG69),0),0)</f>
        <v>0</v>
      </c>
      <c r="AI69" s="379">
        <f t="shared" ref="AI69:AI102" si="38">IFERROR(AH69*C69,0)</f>
        <v>0</v>
      </c>
      <c r="AJ69" s="380">
        <f t="shared" ref="AJ69:AJ102" si="39">IFERROR(AD69*A69,0)</f>
        <v>0</v>
      </c>
      <c r="AK69" s="380">
        <f t="shared" ref="AK69:AK102" si="40">IFERROR(AD69*D69,0)</f>
        <v>0</v>
      </c>
      <c r="AL69" s="380">
        <f t="shared" ref="AL69:AL102" si="41">IFERROR(AD69*E69,0)</f>
        <v>0</v>
      </c>
      <c r="AM69" s="390" t="str">
        <f>IFERROR(VLOOKUP(J69,countrygrouping!A:C,3,0)," ")</f>
        <v xml:space="preserve"> </v>
      </c>
      <c r="AN69" s="381">
        <f>IFERROR(IF(OR(Information!$C$4="School", Information!$C$4="Youth", Information!$C$4="AE", Information!$C$4="FE - VET"), VLOOKUP(AM69,distancebands!A:C,2,0),VLOOKUP(AM69,distancebands!A:C,3,0)),0)</f>
        <v>0</v>
      </c>
      <c r="AO69" s="381">
        <f>IFERROR(IF(Information!$C$4="HE",VLOOKUP(AM69,distancebands!$A:$L,6,0),0),0)</f>
        <v>0</v>
      </c>
      <c r="AP69" s="391">
        <f t="shared" ref="AP69:AP102" si="42">IFERROR(A69*AN69,0)</f>
        <v>0</v>
      </c>
      <c r="AQ69" s="391">
        <f t="shared" si="25"/>
        <v>0</v>
      </c>
      <c r="AR69" s="382">
        <f t="shared" si="26"/>
        <v>0</v>
      </c>
      <c r="AS69" s="383"/>
    </row>
    <row r="70" spans="1:45" ht="24.75" customHeight="1">
      <c r="A70" s="384"/>
      <c r="B70" s="362"/>
      <c r="C70" s="363">
        <f t="shared" si="27"/>
        <v>0</v>
      </c>
      <c r="D70" s="385"/>
      <c r="E70" s="386">
        <f t="shared" si="28"/>
        <v>0</v>
      </c>
      <c r="F70" s="366"/>
      <c r="G70" s="387"/>
      <c r="H70" s="388"/>
      <c r="I70" s="389"/>
      <c r="J70" s="370"/>
      <c r="K70" s="371" t="str">
        <f>IFERROR(VLOOKUP(J70,countrygrouping!A:B,2,0)," ")</f>
        <v xml:space="preserve"> </v>
      </c>
      <c r="L70" s="372" t="str">
        <f t="shared" si="29"/>
        <v xml:space="preserve"> </v>
      </c>
      <c r="M70" s="373">
        <f t="shared" si="30"/>
        <v>0</v>
      </c>
      <c r="N70" s="372">
        <f t="shared" si="31"/>
        <v>0</v>
      </c>
      <c r="O70" s="372">
        <f t="shared" si="32"/>
        <v>0</v>
      </c>
      <c r="P70" s="372">
        <f t="shared" si="33"/>
        <v>0</v>
      </c>
      <c r="Q70" s="372">
        <f t="shared" si="34"/>
        <v>0</v>
      </c>
      <c r="R70" s="374">
        <f>IFERROR(VLOOKUP(L70,rates!$A:$M,2,0)*M70,0)</f>
        <v>0</v>
      </c>
      <c r="S70" s="375">
        <f>IFERROR(VLOOKUP(L70,rates!$A:$M,3,0)*O70,0)</f>
        <v>0</v>
      </c>
      <c r="T70" s="375">
        <f>IFERROR(VLOOKUP(L70,rates!$A:$M,4,0)*Q70,0)</f>
        <v>0</v>
      </c>
      <c r="U70" s="376">
        <f t="shared" si="35"/>
        <v>0</v>
      </c>
      <c r="V70" s="377">
        <f>IFERROR(VLOOKUP(L70,rates!$A:$M,5,0)*M70,0)</f>
        <v>0</v>
      </c>
      <c r="W70" s="377">
        <f>IFERROR(VLOOKUP(L70,rates!$A:$M,6,0)*O70,0)</f>
        <v>0</v>
      </c>
      <c r="X70" s="377">
        <f>IFERROR(VLOOKUP(L70,rates!$A:$M,7,0)*Q70,0)</f>
        <v>0</v>
      </c>
      <c r="Y70" s="377">
        <f t="shared" si="36"/>
        <v>0</v>
      </c>
      <c r="Z70" s="377">
        <f>IFERROR(VLOOKUP(L70,rates!$A:$M,8,0)*M70,0)</f>
        <v>0</v>
      </c>
      <c r="AA70" s="377">
        <f>IFERROR(VLOOKUP(L70,rates!$A:$M,9,0)*O70,0)</f>
        <v>0</v>
      </c>
      <c r="AB70" s="377">
        <f>IFERROR(VLOOKUP(L70,rates!$A:$M,10,0)*Q70,0)</f>
        <v>0</v>
      </c>
      <c r="AC70" s="377">
        <f t="shared" si="37"/>
        <v>0</v>
      </c>
      <c r="AD70" s="377">
        <f>IF(Information!$C$4="School",U70,IF(Information!$C$4="HE",AC70,IF(Information!$C$4="FE - VET",Y70,IF(Information!$C$4="AE",Y70,IF(Information!$C$4="Youth",U70, IF(Information!$C$4="RE", 0))))))</f>
        <v>0</v>
      </c>
      <c r="AE70" s="377">
        <f>IFERROR(VLOOKUP(L70,rates!$A:$M,11,0)*M70,0)</f>
        <v>0</v>
      </c>
      <c r="AF70" s="377">
        <f>IFERROR(VLOOKUP(L70,rates!$A:$M,12,0)*O70,0)</f>
        <v>0</v>
      </c>
      <c r="AG70" s="377">
        <f>IFERROR(VLOOKUP(L70,rates!$A:$M,13,0)*Q70,0)</f>
        <v>0</v>
      </c>
      <c r="AH70" s="378">
        <f>IFERROR(IF(Information!$C$4="HE",SUM(AE70:AG70),0),0)</f>
        <v>0</v>
      </c>
      <c r="AI70" s="379">
        <f t="shared" si="38"/>
        <v>0</v>
      </c>
      <c r="AJ70" s="380">
        <f t="shared" si="39"/>
        <v>0</v>
      </c>
      <c r="AK70" s="380">
        <f t="shared" si="40"/>
        <v>0</v>
      </c>
      <c r="AL70" s="380">
        <f t="shared" si="41"/>
        <v>0</v>
      </c>
      <c r="AM70" s="390" t="str">
        <f>IFERROR(VLOOKUP(J70,countrygrouping!A:C,3,0)," ")</f>
        <v xml:space="preserve"> </v>
      </c>
      <c r="AN70" s="381">
        <f>IFERROR(IF(OR(Information!$C$4="School", Information!$C$4="Youth", Information!$C$4="AE", Information!$C$4="FE - VET"), VLOOKUP(AM70,distancebands!A:C,2,0),VLOOKUP(AM70,distancebands!A:C,3,0)),0)</f>
        <v>0</v>
      </c>
      <c r="AO70" s="381">
        <f>IFERROR(IF(Information!$C$4="HE",VLOOKUP(AM70,distancebands!$A:$L,6,0),0),0)</f>
        <v>0</v>
      </c>
      <c r="AP70" s="391">
        <f t="shared" si="42"/>
        <v>0</v>
      </c>
      <c r="AQ70" s="391">
        <f t="shared" si="25"/>
        <v>0</v>
      </c>
      <c r="AR70" s="382">
        <f t="shared" si="26"/>
        <v>0</v>
      </c>
      <c r="AS70" s="383"/>
    </row>
    <row r="71" spans="1:45" ht="24.75" customHeight="1">
      <c r="A71" s="384"/>
      <c r="B71" s="362"/>
      <c r="C71" s="363">
        <f t="shared" si="27"/>
        <v>0</v>
      </c>
      <c r="D71" s="385"/>
      <c r="E71" s="386">
        <f t="shared" si="28"/>
        <v>0</v>
      </c>
      <c r="F71" s="366"/>
      <c r="G71" s="387"/>
      <c r="H71" s="388"/>
      <c r="I71" s="389"/>
      <c r="J71" s="370"/>
      <c r="K71" s="371" t="str">
        <f>IFERROR(VLOOKUP(J71,countrygrouping!A:B,2,0)," ")</f>
        <v xml:space="preserve"> </v>
      </c>
      <c r="L71" s="372" t="str">
        <f t="shared" si="29"/>
        <v xml:space="preserve"> </v>
      </c>
      <c r="M71" s="373">
        <f t="shared" si="30"/>
        <v>0</v>
      </c>
      <c r="N71" s="372">
        <f t="shared" si="31"/>
        <v>0</v>
      </c>
      <c r="O71" s="372">
        <f t="shared" si="32"/>
        <v>0</v>
      </c>
      <c r="P71" s="372">
        <f t="shared" si="33"/>
        <v>0</v>
      </c>
      <c r="Q71" s="372">
        <f t="shared" si="34"/>
        <v>0</v>
      </c>
      <c r="R71" s="374">
        <f>IFERROR(VLOOKUP(L71,rates!$A:$M,2,0)*M71,0)</f>
        <v>0</v>
      </c>
      <c r="S71" s="375">
        <f>IFERROR(VLOOKUP(L71,rates!$A:$M,3,0)*O71,0)</f>
        <v>0</v>
      </c>
      <c r="T71" s="375">
        <f>IFERROR(VLOOKUP(L71,rates!$A:$M,4,0)*Q71,0)</f>
        <v>0</v>
      </c>
      <c r="U71" s="376">
        <f t="shared" si="35"/>
        <v>0</v>
      </c>
      <c r="V71" s="377">
        <f>IFERROR(VLOOKUP(L71,rates!$A:$M,5,0)*M71,0)</f>
        <v>0</v>
      </c>
      <c r="W71" s="377">
        <f>IFERROR(VLOOKUP(L71,rates!$A:$M,6,0)*O71,0)</f>
        <v>0</v>
      </c>
      <c r="X71" s="377">
        <f>IFERROR(VLOOKUP(L71,rates!$A:$M,7,0)*Q71,0)</f>
        <v>0</v>
      </c>
      <c r="Y71" s="377">
        <f t="shared" si="36"/>
        <v>0</v>
      </c>
      <c r="Z71" s="377">
        <f>IFERROR(VLOOKUP(L71,rates!$A:$M,8,0)*M71,0)</f>
        <v>0</v>
      </c>
      <c r="AA71" s="377">
        <f>IFERROR(VLOOKUP(L71,rates!$A:$M,9,0)*O71,0)</f>
        <v>0</v>
      </c>
      <c r="AB71" s="377">
        <f>IFERROR(VLOOKUP(L71,rates!$A:$M,10,0)*Q71,0)</f>
        <v>0</v>
      </c>
      <c r="AC71" s="377">
        <f t="shared" si="37"/>
        <v>0</v>
      </c>
      <c r="AD71" s="377">
        <f>IF(Information!$C$4="School",U71,IF(Information!$C$4="HE",AC71,IF(Information!$C$4="FE - VET",Y71,IF(Information!$C$4="AE",Y71,IF(Information!$C$4="Youth",U71, IF(Information!$C$4="RE", 0))))))</f>
        <v>0</v>
      </c>
      <c r="AE71" s="377">
        <f>IFERROR(VLOOKUP(L71,rates!$A:$M,11,0)*M71,0)</f>
        <v>0</v>
      </c>
      <c r="AF71" s="377">
        <f>IFERROR(VLOOKUP(L71,rates!$A:$M,12,0)*O71,0)</f>
        <v>0</v>
      </c>
      <c r="AG71" s="377">
        <f>IFERROR(VLOOKUP(L71,rates!$A:$M,13,0)*Q71,0)</f>
        <v>0</v>
      </c>
      <c r="AH71" s="378">
        <f>IFERROR(IF(Information!$C$4="HE",SUM(AE71:AG71),0),0)</f>
        <v>0</v>
      </c>
      <c r="AI71" s="379">
        <f t="shared" si="38"/>
        <v>0</v>
      </c>
      <c r="AJ71" s="380">
        <f t="shared" si="39"/>
        <v>0</v>
      </c>
      <c r="AK71" s="380">
        <f t="shared" si="40"/>
        <v>0</v>
      </c>
      <c r="AL71" s="380">
        <f t="shared" si="41"/>
        <v>0</v>
      </c>
      <c r="AM71" s="390" t="str">
        <f>IFERROR(VLOOKUP(J71,countrygrouping!A:C,3,0)," ")</f>
        <v xml:space="preserve"> </v>
      </c>
      <c r="AN71" s="381">
        <f>IFERROR(IF(OR(Information!$C$4="School", Information!$C$4="Youth", Information!$C$4="AE", Information!$C$4="FE - VET"), VLOOKUP(AM71,distancebands!A:C,2,0),VLOOKUP(AM71,distancebands!A:C,3,0)),0)</f>
        <v>0</v>
      </c>
      <c r="AO71" s="381">
        <f>IFERROR(IF(Information!$C$4="HE",VLOOKUP(AM71,distancebands!$A:$L,6,0),0),0)</f>
        <v>0</v>
      </c>
      <c r="AP71" s="391">
        <f t="shared" si="42"/>
        <v>0</v>
      </c>
      <c r="AQ71" s="391">
        <f t="shared" si="25"/>
        <v>0</v>
      </c>
      <c r="AR71" s="382">
        <f t="shared" si="26"/>
        <v>0</v>
      </c>
      <c r="AS71" s="383"/>
    </row>
    <row r="72" spans="1:45" ht="24.75" customHeight="1">
      <c r="A72" s="384"/>
      <c r="B72" s="362"/>
      <c r="C72" s="363">
        <f t="shared" si="27"/>
        <v>0</v>
      </c>
      <c r="D72" s="385"/>
      <c r="E72" s="386">
        <f t="shared" si="28"/>
        <v>0</v>
      </c>
      <c r="F72" s="366"/>
      <c r="G72" s="387"/>
      <c r="H72" s="388"/>
      <c r="I72" s="389"/>
      <c r="J72" s="370"/>
      <c r="K72" s="371" t="str">
        <f>IFERROR(VLOOKUP(J72,countrygrouping!A:B,2,0)," ")</f>
        <v xml:space="preserve"> </v>
      </c>
      <c r="L72" s="372" t="str">
        <f t="shared" si="29"/>
        <v xml:space="preserve"> </v>
      </c>
      <c r="M72" s="373">
        <f t="shared" si="30"/>
        <v>0</v>
      </c>
      <c r="N72" s="372">
        <f t="shared" si="31"/>
        <v>0</v>
      </c>
      <c r="O72" s="372">
        <f t="shared" si="32"/>
        <v>0</v>
      </c>
      <c r="P72" s="372">
        <f t="shared" si="33"/>
        <v>0</v>
      </c>
      <c r="Q72" s="372">
        <f t="shared" si="34"/>
        <v>0</v>
      </c>
      <c r="R72" s="374">
        <f>IFERROR(VLOOKUP(L72,rates!$A:$M,2,0)*M72,0)</f>
        <v>0</v>
      </c>
      <c r="S72" s="375">
        <f>IFERROR(VLOOKUP(L72,rates!$A:$M,3,0)*O72,0)</f>
        <v>0</v>
      </c>
      <c r="T72" s="375">
        <f>IFERROR(VLOOKUP(L72,rates!$A:$M,4,0)*Q72,0)</f>
        <v>0</v>
      </c>
      <c r="U72" s="376">
        <f t="shared" si="35"/>
        <v>0</v>
      </c>
      <c r="V72" s="377">
        <f>IFERROR(VLOOKUP(L72,rates!$A:$M,5,0)*M72,0)</f>
        <v>0</v>
      </c>
      <c r="W72" s="377">
        <f>IFERROR(VLOOKUP(L72,rates!$A:$M,6,0)*O72,0)</f>
        <v>0</v>
      </c>
      <c r="X72" s="377">
        <f>IFERROR(VLOOKUP(L72,rates!$A:$M,7,0)*Q72,0)</f>
        <v>0</v>
      </c>
      <c r="Y72" s="377">
        <f t="shared" si="36"/>
        <v>0</v>
      </c>
      <c r="Z72" s="377">
        <f>IFERROR(VLOOKUP(L72,rates!$A:$M,8,0)*M72,0)</f>
        <v>0</v>
      </c>
      <c r="AA72" s="377">
        <f>IFERROR(VLOOKUP(L72,rates!$A:$M,9,0)*O72,0)</f>
        <v>0</v>
      </c>
      <c r="AB72" s="377">
        <f>IFERROR(VLOOKUP(L72,rates!$A:$M,10,0)*Q72,0)</f>
        <v>0</v>
      </c>
      <c r="AC72" s="377">
        <f t="shared" si="37"/>
        <v>0</v>
      </c>
      <c r="AD72" s="377">
        <f>IF(Information!$C$4="School",U72,IF(Information!$C$4="HE",AC72,IF(Information!$C$4="FE - VET",Y72,IF(Information!$C$4="AE",Y72,IF(Information!$C$4="Youth",U72, IF(Information!$C$4="RE", 0))))))</f>
        <v>0</v>
      </c>
      <c r="AE72" s="377">
        <f>IFERROR(VLOOKUP(L72,rates!$A:$M,11,0)*M72,0)</f>
        <v>0</v>
      </c>
      <c r="AF72" s="377">
        <f>IFERROR(VLOOKUP(L72,rates!$A:$M,12,0)*O72,0)</f>
        <v>0</v>
      </c>
      <c r="AG72" s="377">
        <f>IFERROR(VLOOKUP(L72,rates!$A:$M,13,0)*Q72,0)</f>
        <v>0</v>
      </c>
      <c r="AH72" s="378">
        <f>IFERROR(IF(Information!$C$4="HE",SUM(AE72:AG72),0),0)</f>
        <v>0</v>
      </c>
      <c r="AI72" s="379">
        <f t="shared" si="38"/>
        <v>0</v>
      </c>
      <c r="AJ72" s="380">
        <f t="shared" si="39"/>
        <v>0</v>
      </c>
      <c r="AK72" s="380">
        <f t="shared" si="40"/>
        <v>0</v>
      </c>
      <c r="AL72" s="380">
        <f t="shared" si="41"/>
        <v>0</v>
      </c>
      <c r="AM72" s="390" t="str">
        <f>IFERROR(VLOOKUP(J72,countrygrouping!A:C,3,0)," ")</f>
        <v xml:space="preserve"> </v>
      </c>
      <c r="AN72" s="381">
        <f>IFERROR(IF(OR(Information!$C$4="School", Information!$C$4="Youth", Information!$C$4="AE", Information!$C$4="FE - VET"), VLOOKUP(AM72,distancebands!A:C,2,0),VLOOKUP(AM72,distancebands!A:C,3,0)),0)</f>
        <v>0</v>
      </c>
      <c r="AO72" s="381">
        <f>IFERROR(IF(Information!$C$4="HE",VLOOKUP(AM72,distancebands!$A:$L,6,0),0),0)</f>
        <v>0</v>
      </c>
      <c r="AP72" s="391">
        <f t="shared" si="42"/>
        <v>0</v>
      </c>
      <c r="AQ72" s="391">
        <f t="shared" si="25"/>
        <v>0</v>
      </c>
      <c r="AR72" s="382">
        <f t="shared" si="26"/>
        <v>0</v>
      </c>
      <c r="AS72" s="383"/>
    </row>
    <row r="73" spans="1:45" ht="24.75" customHeight="1">
      <c r="A73" s="384"/>
      <c r="B73" s="362"/>
      <c r="C73" s="363">
        <f t="shared" si="27"/>
        <v>0</v>
      </c>
      <c r="D73" s="385"/>
      <c r="E73" s="386">
        <f t="shared" si="28"/>
        <v>0</v>
      </c>
      <c r="F73" s="366"/>
      <c r="G73" s="387"/>
      <c r="H73" s="388"/>
      <c r="I73" s="389"/>
      <c r="J73" s="370"/>
      <c r="K73" s="371" t="str">
        <f>IFERROR(VLOOKUP(J73,countrygrouping!A:B,2,0)," ")</f>
        <v xml:space="preserve"> </v>
      </c>
      <c r="L73" s="372" t="str">
        <f t="shared" si="29"/>
        <v xml:space="preserve"> </v>
      </c>
      <c r="M73" s="373">
        <f t="shared" si="30"/>
        <v>0</v>
      </c>
      <c r="N73" s="372">
        <f t="shared" si="31"/>
        <v>0</v>
      </c>
      <c r="O73" s="372">
        <f t="shared" si="32"/>
        <v>0</v>
      </c>
      <c r="P73" s="372">
        <f t="shared" si="33"/>
        <v>0</v>
      </c>
      <c r="Q73" s="372">
        <f t="shared" si="34"/>
        <v>0</v>
      </c>
      <c r="R73" s="374">
        <f>IFERROR(VLOOKUP(L73,rates!$A:$M,2,0)*M73,0)</f>
        <v>0</v>
      </c>
      <c r="S73" s="375">
        <f>IFERROR(VLOOKUP(L73,rates!$A:$M,3,0)*O73,0)</f>
        <v>0</v>
      </c>
      <c r="T73" s="375">
        <f>IFERROR(VLOOKUP(L73,rates!$A:$M,4,0)*Q73,0)</f>
        <v>0</v>
      </c>
      <c r="U73" s="376">
        <f t="shared" si="35"/>
        <v>0</v>
      </c>
      <c r="V73" s="377">
        <f>IFERROR(VLOOKUP(L73,rates!$A:$M,5,0)*M73,0)</f>
        <v>0</v>
      </c>
      <c r="W73" s="377">
        <f>IFERROR(VLOOKUP(L73,rates!$A:$M,6,0)*O73,0)</f>
        <v>0</v>
      </c>
      <c r="X73" s="377">
        <f>IFERROR(VLOOKUP(L73,rates!$A:$M,7,0)*Q73,0)</f>
        <v>0</v>
      </c>
      <c r="Y73" s="377">
        <f t="shared" si="36"/>
        <v>0</v>
      </c>
      <c r="Z73" s="377">
        <f>IFERROR(VLOOKUP(L73,rates!$A:$M,8,0)*M73,0)</f>
        <v>0</v>
      </c>
      <c r="AA73" s="377">
        <f>IFERROR(VLOOKUP(L73,rates!$A:$M,9,0)*O73,0)</f>
        <v>0</v>
      </c>
      <c r="AB73" s="377">
        <f>IFERROR(VLOOKUP(L73,rates!$A:$M,10,0)*Q73,0)</f>
        <v>0</v>
      </c>
      <c r="AC73" s="377">
        <f t="shared" si="37"/>
        <v>0</v>
      </c>
      <c r="AD73" s="377">
        <f>IF(Information!$C$4="School",U73,IF(Information!$C$4="HE",AC73,IF(Information!$C$4="FE - VET",Y73,IF(Information!$C$4="AE",Y73,IF(Information!$C$4="Youth",U73, IF(Information!$C$4="RE", 0))))))</f>
        <v>0</v>
      </c>
      <c r="AE73" s="377">
        <f>IFERROR(VLOOKUP(L73,rates!$A:$M,11,0)*M73,0)</f>
        <v>0</v>
      </c>
      <c r="AF73" s="377">
        <f>IFERROR(VLOOKUP(L73,rates!$A:$M,12,0)*O73,0)</f>
        <v>0</v>
      </c>
      <c r="AG73" s="377">
        <f>IFERROR(VLOOKUP(L73,rates!$A:$M,13,0)*Q73,0)</f>
        <v>0</v>
      </c>
      <c r="AH73" s="378">
        <f>IFERROR(IF(Information!$C$4="HE",SUM(AE73:AG73),0),0)</f>
        <v>0</v>
      </c>
      <c r="AI73" s="379">
        <f t="shared" si="38"/>
        <v>0</v>
      </c>
      <c r="AJ73" s="380">
        <f t="shared" si="39"/>
        <v>0</v>
      </c>
      <c r="AK73" s="380">
        <f t="shared" si="40"/>
        <v>0</v>
      </c>
      <c r="AL73" s="380">
        <f t="shared" si="41"/>
        <v>0</v>
      </c>
      <c r="AM73" s="390" t="str">
        <f>IFERROR(VLOOKUP(J73,countrygrouping!A:C,3,0)," ")</f>
        <v xml:space="preserve"> </v>
      </c>
      <c r="AN73" s="381">
        <f>IFERROR(IF(OR(Information!$C$4="School", Information!$C$4="Youth", Information!$C$4="AE", Information!$C$4="FE - VET"), VLOOKUP(AM73,distancebands!A:C,2,0),VLOOKUP(AM73,distancebands!A:C,3,0)),0)</f>
        <v>0</v>
      </c>
      <c r="AO73" s="381">
        <f>IFERROR(IF(Information!$C$4="HE",VLOOKUP(AM73,distancebands!$A:$L,6,0),0),0)</f>
        <v>0</v>
      </c>
      <c r="AP73" s="391">
        <f t="shared" si="42"/>
        <v>0</v>
      </c>
      <c r="AQ73" s="391">
        <f t="shared" si="25"/>
        <v>0</v>
      </c>
      <c r="AR73" s="382">
        <f t="shared" si="26"/>
        <v>0</v>
      </c>
      <c r="AS73" s="383"/>
    </row>
    <row r="74" spans="1:45" ht="24.75" customHeight="1">
      <c r="A74" s="384"/>
      <c r="B74" s="362"/>
      <c r="C74" s="363">
        <f t="shared" si="27"/>
        <v>0</v>
      </c>
      <c r="D74" s="385"/>
      <c r="E74" s="386">
        <f t="shared" si="28"/>
        <v>0</v>
      </c>
      <c r="F74" s="366"/>
      <c r="G74" s="387"/>
      <c r="H74" s="388"/>
      <c r="I74" s="389"/>
      <c r="J74" s="370"/>
      <c r="K74" s="371" t="str">
        <f>IFERROR(VLOOKUP(J74,countrygrouping!A:B,2,0)," ")</f>
        <v xml:space="preserve"> </v>
      </c>
      <c r="L74" s="372" t="str">
        <f t="shared" si="29"/>
        <v xml:space="preserve"> </v>
      </c>
      <c r="M74" s="373">
        <f t="shared" si="30"/>
        <v>0</v>
      </c>
      <c r="N74" s="372">
        <f t="shared" si="31"/>
        <v>0</v>
      </c>
      <c r="O74" s="372">
        <f t="shared" si="32"/>
        <v>0</v>
      </c>
      <c r="P74" s="372">
        <f t="shared" si="33"/>
        <v>0</v>
      </c>
      <c r="Q74" s="372">
        <f t="shared" si="34"/>
        <v>0</v>
      </c>
      <c r="R74" s="374">
        <f>IFERROR(VLOOKUP(L74,rates!$A:$M,2,0)*M74,0)</f>
        <v>0</v>
      </c>
      <c r="S74" s="375">
        <f>IFERROR(VLOOKUP(L74,rates!$A:$M,3,0)*O74,0)</f>
        <v>0</v>
      </c>
      <c r="T74" s="375">
        <f>IFERROR(VLOOKUP(L74,rates!$A:$M,4,0)*Q74,0)</f>
        <v>0</v>
      </c>
      <c r="U74" s="376">
        <f t="shared" si="35"/>
        <v>0</v>
      </c>
      <c r="V74" s="377">
        <f>IFERROR(VLOOKUP(L74,rates!$A:$M,5,0)*M74,0)</f>
        <v>0</v>
      </c>
      <c r="W74" s="377">
        <f>IFERROR(VLOOKUP(L74,rates!$A:$M,6,0)*O74,0)</f>
        <v>0</v>
      </c>
      <c r="X74" s="377">
        <f>IFERROR(VLOOKUP(L74,rates!$A:$M,7,0)*Q74,0)</f>
        <v>0</v>
      </c>
      <c r="Y74" s="377">
        <f t="shared" si="36"/>
        <v>0</v>
      </c>
      <c r="Z74" s="377">
        <f>IFERROR(VLOOKUP(L74,rates!$A:$M,8,0)*M74,0)</f>
        <v>0</v>
      </c>
      <c r="AA74" s="377">
        <f>IFERROR(VLOOKUP(L74,rates!$A:$M,9,0)*O74,0)</f>
        <v>0</v>
      </c>
      <c r="AB74" s="377">
        <f>IFERROR(VLOOKUP(L74,rates!$A:$M,10,0)*Q74,0)</f>
        <v>0</v>
      </c>
      <c r="AC74" s="377">
        <f t="shared" si="37"/>
        <v>0</v>
      </c>
      <c r="AD74" s="377">
        <f>IF(Information!$C$4="School",U74,IF(Information!$C$4="HE",AC74,IF(Information!$C$4="FE - VET",Y74,IF(Information!$C$4="AE",Y74,IF(Information!$C$4="Youth",U74, IF(Information!$C$4="RE", 0))))))</f>
        <v>0</v>
      </c>
      <c r="AE74" s="377">
        <f>IFERROR(VLOOKUP(L74,rates!$A:$M,11,0)*M74,0)</f>
        <v>0</v>
      </c>
      <c r="AF74" s="377">
        <f>IFERROR(VLOOKUP(L74,rates!$A:$M,12,0)*O74,0)</f>
        <v>0</v>
      </c>
      <c r="AG74" s="377">
        <f>IFERROR(VLOOKUP(L74,rates!$A:$M,13,0)*Q74,0)</f>
        <v>0</v>
      </c>
      <c r="AH74" s="378">
        <f>IFERROR(IF(Information!$C$4="HE",SUM(AE74:AG74),0),0)</f>
        <v>0</v>
      </c>
      <c r="AI74" s="379">
        <f t="shared" si="38"/>
        <v>0</v>
      </c>
      <c r="AJ74" s="380">
        <f t="shared" si="39"/>
        <v>0</v>
      </c>
      <c r="AK74" s="380">
        <f t="shared" si="40"/>
        <v>0</v>
      </c>
      <c r="AL74" s="380">
        <f t="shared" si="41"/>
        <v>0</v>
      </c>
      <c r="AM74" s="390" t="str">
        <f>IFERROR(VLOOKUP(J74,countrygrouping!A:C,3,0)," ")</f>
        <v xml:space="preserve"> </v>
      </c>
      <c r="AN74" s="381">
        <f>IFERROR(IF(OR(Information!$C$4="School", Information!$C$4="Youth", Information!$C$4="AE", Information!$C$4="FE - VET"), VLOOKUP(AM74,distancebands!A:C,2,0),VLOOKUP(AM74,distancebands!A:C,3,0)),0)</f>
        <v>0</v>
      </c>
      <c r="AO74" s="381">
        <f>IFERROR(IF(Information!$C$4="HE",VLOOKUP(AM74,distancebands!$A:$L,6,0),0),0)</f>
        <v>0</v>
      </c>
      <c r="AP74" s="391">
        <f t="shared" si="42"/>
        <v>0</v>
      </c>
      <c r="AQ74" s="391">
        <f t="shared" si="25"/>
        <v>0</v>
      </c>
      <c r="AR74" s="382">
        <f t="shared" si="26"/>
        <v>0</v>
      </c>
      <c r="AS74" s="383"/>
    </row>
    <row r="75" spans="1:45" ht="24.75" customHeight="1">
      <c r="A75" s="384"/>
      <c r="B75" s="362"/>
      <c r="C75" s="363">
        <f t="shared" si="27"/>
        <v>0</v>
      </c>
      <c r="D75" s="385"/>
      <c r="E75" s="386">
        <f t="shared" si="28"/>
        <v>0</v>
      </c>
      <c r="F75" s="366"/>
      <c r="G75" s="387"/>
      <c r="H75" s="388"/>
      <c r="I75" s="389"/>
      <c r="J75" s="370"/>
      <c r="K75" s="371" t="str">
        <f>IFERROR(VLOOKUP(J75,countrygrouping!A:B,2,0)," ")</f>
        <v xml:space="preserve"> </v>
      </c>
      <c r="L75" s="372" t="str">
        <f t="shared" si="29"/>
        <v xml:space="preserve"> </v>
      </c>
      <c r="M75" s="373">
        <f t="shared" si="30"/>
        <v>0</v>
      </c>
      <c r="N75" s="372">
        <f t="shared" si="31"/>
        <v>0</v>
      </c>
      <c r="O75" s="372">
        <f t="shared" si="32"/>
        <v>0</v>
      </c>
      <c r="P75" s="372">
        <f t="shared" si="33"/>
        <v>0</v>
      </c>
      <c r="Q75" s="372">
        <f t="shared" si="34"/>
        <v>0</v>
      </c>
      <c r="R75" s="374">
        <f>IFERROR(VLOOKUP(L75,rates!$A:$M,2,0)*M75,0)</f>
        <v>0</v>
      </c>
      <c r="S75" s="375">
        <f>IFERROR(VLOOKUP(L75,rates!$A:$M,3,0)*O75,0)</f>
        <v>0</v>
      </c>
      <c r="T75" s="375">
        <f>IFERROR(VLOOKUP(L75,rates!$A:$M,4,0)*Q75,0)</f>
        <v>0</v>
      </c>
      <c r="U75" s="376">
        <f t="shared" si="35"/>
        <v>0</v>
      </c>
      <c r="V75" s="377">
        <f>IFERROR(VLOOKUP(L75,rates!$A:$M,5,0)*M75,0)</f>
        <v>0</v>
      </c>
      <c r="W75" s="377">
        <f>IFERROR(VLOOKUP(L75,rates!$A:$M,6,0)*O75,0)</f>
        <v>0</v>
      </c>
      <c r="X75" s="377">
        <f>IFERROR(VLOOKUP(L75,rates!$A:$M,7,0)*Q75,0)</f>
        <v>0</v>
      </c>
      <c r="Y75" s="377">
        <f t="shared" si="36"/>
        <v>0</v>
      </c>
      <c r="Z75" s="377">
        <f>IFERROR(VLOOKUP(L75,rates!$A:$M,8,0)*M75,0)</f>
        <v>0</v>
      </c>
      <c r="AA75" s="377">
        <f>IFERROR(VLOOKUP(L75,rates!$A:$M,9,0)*O75,0)</f>
        <v>0</v>
      </c>
      <c r="AB75" s="377">
        <f>IFERROR(VLOOKUP(L75,rates!$A:$M,10,0)*Q75,0)</f>
        <v>0</v>
      </c>
      <c r="AC75" s="377">
        <f t="shared" si="37"/>
        <v>0</v>
      </c>
      <c r="AD75" s="377">
        <f>IF(Information!$C$4="School",U75,IF(Information!$C$4="HE",AC75,IF(Information!$C$4="FE - VET",Y75,IF(Information!$C$4="AE",Y75,IF(Information!$C$4="Youth",U75, IF(Information!$C$4="RE", 0))))))</f>
        <v>0</v>
      </c>
      <c r="AE75" s="377">
        <f>IFERROR(VLOOKUP(L75,rates!$A:$M,11,0)*M75,0)</f>
        <v>0</v>
      </c>
      <c r="AF75" s="377">
        <f>IFERROR(VLOOKUP(L75,rates!$A:$M,12,0)*O75,0)</f>
        <v>0</v>
      </c>
      <c r="AG75" s="377">
        <f>IFERROR(VLOOKUP(L75,rates!$A:$M,13,0)*Q75,0)</f>
        <v>0</v>
      </c>
      <c r="AH75" s="378">
        <f>IFERROR(IF(Information!$C$4="HE",SUM(AE75:AG75),0),0)</f>
        <v>0</v>
      </c>
      <c r="AI75" s="379">
        <f t="shared" si="38"/>
        <v>0</v>
      </c>
      <c r="AJ75" s="380">
        <f t="shared" si="39"/>
        <v>0</v>
      </c>
      <c r="AK75" s="380">
        <f t="shared" si="40"/>
        <v>0</v>
      </c>
      <c r="AL75" s="380">
        <f t="shared" si="41"/>
        <v>0</v>
      </c>
      <c r="AM75" s="390" t="str">
        <f>IFERROR(VLOOKUP(J75,countrygrouping!A:C,3,0)," ")</f>
        <v xml:space="preserve"> </v>
      </c>
      <c r="AN75" s="381">
        <f>IFERROR(IF(OR(Information!$C$4="School", Information!$C$4="Youth", Information!$C$4="AE", Information!$C$4="FE - VET"), VLOOKUP(AM75,distancebands!A:C,2,0),VLOOKUP(AM75,distancebands!A:C,3,0)),0)</f>
        <v>0</v>
      </c>
      <c r="AO75" s="381">
        <f>IFERROR(IF(Information!$C$4="HE",VLOOKUP(AM75,distancebands!$A:$L,6,0),0),0)</f>
        <v>0</v>
      </c>
      <c r="AP75" s="391">
        <f t="shared" si="42"/>
        <v>0</v>
      </c>
      <c r="AQ75" s="391">
        <f t="shared" si="25"/>
        <v>0</v>
      </c>
      <c r="AR75" s="382">
        <f t="shared" si="26"/>
        <v>0</v>
      </c>
      <c r="AS75" s="383"/>
    </row>
    <row r="76" spans="1:45" ht="24.75" customHeight="1">
      <c r="A76" s="384"/>
      <c r="B76" s="362"/>
      <c r="C76" s="363">
        <f t="shared" si="27"/>
        <v>0</v>
      </c>
      <c r="D76" s="385"/>
      <c r="E76" s="386">
        <f t="shared" si="28"/>
        <v>0</v>
      </c>
      <c r="F76" s="366"/>
      <c r="G76" s="387"/>
      <c r="H76" s="388"/>
      <c r="I76" s="389"/>
      <c r="J76" s="370"/>
      <c r="K76" s="371" t="str">
        <f>IFERROR(VLOOKUP(J76,countrygrouping!A:B,2,0)," ")</f>
        <v xml:space="preserve"> </v>
      </c>
      <c r="L76" s="372" t="str">
        <f t="shared" si="29"/>
        <v xml:space="preserve"> </v>
      </c>
      <c r="M76" s="373">
        <f t="shared" si="30"/>
        <v>0</v>
      </c>
      <c r="N76" s="372">
        <f t="shared" si="31"/>
        <v>0</v>
      </c>
      <c r="O76" s="372">
        <f t="shared" si="32"/>
        <v>0</v>
      </c>
      <c r="P76" s="372">
        <f t="shared" si="33"/>
        <v>0</v>
      </c>
      <c r="Q76" s="372">
        <f t="shared" si="34"/>
        <v>0</v>
      </c>
      <c r="R76" s="374">
        <f>IFERROR(VLOOKUP(L76,rates!$A:$M,2,0)*M76,0)</f>
        <v>0</v>
      </c>
      <c r="S76" s="375">
        <f>IFERROR(VLOOKUP(L76,rates!$A:$M,3,0)*O76,0)</f>
        <v>0</v>
      </c>
      <c r="T76" s="375">
        <f>IFERROR(VLOOKUP(L76,rates!$A:$M,4,0)*Q76,0)</f>
        <v>0</v>
      </c>
      <c r="U76" s="376">
        <f t="shared" si="35"/>
        <v>0</v>
      </c>
      <c r="V76" s="377">
        <f>IFERROR(VLOOKUP(L76,rates!$A:$M,5,0)*M76,0)</f>
        <v>0</v>
      </c>
      <c r="W76" s="377">
        <f>IFERROR(VLOOKUP(L76,rates!$A:$M,6,0)*O76,0)</f>
        <v>0</v>
      </c>
      <c r="X76" s="377">
        <f>IFERROR(VLOOKUP(L76,rates!$A:$M,7,0)*Q76,0)</f>
        <v>0</v>
      </c>
      <c r="Y76" s="377">
        <f t="shared" si="36"/>
        <v>0</v>
      </c>
      <c r="Z76" s="377">
        <f>IFERROR(VLOOKUP(L76,rates!$A:$M,8,0)*M76,0)</f>
        <v>0</v>
      </c>
      <c r="AA76" s="377">
        <f>IFERROR(VLOOKUP(L76,rates!$A:$M,9,0)*O76,0)</f>
        <v>0</v>
      </c>
      <c r="AB76" s="377">
        <f>IFERROR(VLOOKUP(L76,rates!$A:$M,10,0)*Q76,0)</f>
        <v>0</v>
      </c>
      <c r="AC76" s="377">
        <f t="shared" si="37"/>
        <v>0</v>
      </c>
      <c r="AD76" s="377">
        <f>IF(Information!$C$4="School",U76,IF(Information!$C$4="HE",AC76,IF(Information!$C$4="FE - VET",Y76,IF(Information!$C$4="AE",Y76,IF(Information!$C$4="Youth",U76, IF(Information!$C$4="RE", 0))))))</f>
        <v>0</v>
      </c>
      <c r="AE76" s="377">
        <f>IFERROR(VLOOKUP(L76,rates!$A:$M,11,0)*M76,0)</f>
        <v>0</v>
      </c>
      <c r="AF76" s="377">
        <f>IFERROR(VLOOKUP(L76,rates!$A:$M,12,0)*O76,0)</f>
        <v>0</v>
      </c>
      <c r="AG76" s="377">
        <f>IFERROR(VLOOKUP(L76,rates!$A:$M,13,0)*Q76,0)</f>
        <v>0</v>
      </c>
      <c r="AH76" s="378">
        <f>IFERROR(IF(Information!$C$4="HE",SUM(AE76:AG76),0),0)</f>
        <v>0</v>
      </c>
      <c r="AI76" s="379">
        <f t="shared" si="38"/>
        <v>0</v>
      </c>
      <c r="AJ76" s="380">
        <f t="shared" si="39"/>
        <v>0</v>
      </c>
      <c r="AK76" s="380">
        <f t="shared" si="40"/>
        <v>0</v>
      </c>
      <c r="AL76" s="380">
        <f t="shared" si="41"/>
        <v>0</v>
      </c>
      <c r="AM76" s="390" t="str">
        <f>IFERROR(VLOOKUP(J76,countrygrouping!A:C,3,0)," ")</f>
        <v xml:space="preserve"> </v>
      </c>
      <c r="AN76" s="381">
        <f>IFERROR(IF(OR(Information!$C$4="School", Information!$C$4="Youth", Information!$C$4="AE", Information!$C$4="FE - VET"), VLOOKUP(AM76,distancebands!A:C,2,0),VLOOKUP(AM76,distancebands!A:C,3,0)),0)</f>
        <v>0</v>
      </c>
      <c r="AO76" s="381">
        <f>IFERROR(IF(Information!$C$4="HE",VLOOKUP(AM76,distancebands!$A:$L,6,0),0),0)</f>
        <v>0</v>
      </c>
      <c r="AP76" s="391">
        <f t="shared" si="42"/>
        <v>0</v>
      </c>
      <c r="AQ76" s="391">
        <f t="shared" si="25"/>
        <v>0</v>
      </c>
      <c r="AR76" s="382">
        <f t="shared" si="26"/>
        <v>0</v>
      </c>
      <c r="AS76" s="383"/>
    </row>
    <row r="77" spans="1:45" ht="24.75" customHeight="1">
      <c r="A77" s="384"/>
      <c r="B77" s="362"/>
      <c r="C77" s="363">
        <f t="shared" si="27"/>
        <v>0</v>
      </c>
      <c r="D77" s="385"/>
      <c r="E77" s="386">
        <f t="shared" si="28"/>
        <v>0</v>
      </c>
      <c r="F77" s="366"/>
      <c r="G77" s="387"/>
      <c r="H77" s="388"/>
      <c r="I77" s="389"/>
      <c r="J77" s="370"/>
      <c r="K77" s="371" t="str">
        <f>IFERROR(VLOOKUP(J77,countrygrouping!A:B,2,0)," ")</f>
        <v xml:space="preserve"> </v>
      </c>
      <c r="L77" s="372" t="str">
        <f t="shared" si="29"/>
        <v xml:space="preserve"> </v>
      </c>
      <c r="M77" s="373">
        <f t="shared" si="30"/>
        <v>0</v>
      </c>
      <c r="N77" s="372">
        <f t="shared" si="31"/>
        <v>0</v>
      </c>
      <c r="O77" s="372">
        <f t="shared" si="32"/>
        <v>0</v>
      </c>
      <c r="P77" s="372">
        <f t="shared" si="33"/>
        <v>0</v>
      </c>
      <c r="Q77" s="372">
        <f t="shared" si="34"/>
        <v>0</v>
      </c>
      <c r="R77" s="374">
        <f>IFERROR(VLOOKUP(L77,rates!$A:$M,2,0)*M77,0)</f>
        <v>0</v>
      </c>
      <c r="S77" s="375">
        <f>IFERROR(VLOOKUP(L77,rates!$A:$M,3,0)*O77,0)</f>
        <v>0</v>
      </c>
      <c r="T77" s="375">
        <f>IFERROR(VLOOKUP(L77,rates!$A:$M,4,0)*Q77,0)</f>
        <v>0</v>
      </c>
      <c r="U77" s="376">
        <f t="shared" si="35"/>
        <v>0</v>
      </c>
      <c r="V77" s="377">
        <f>IFERROR(VLOOKUP(L77,rates!$A:$M,5,0)*M77,0)</f>
        <v>0</v>
      </c>
      <c r="W77" s="377">
        <f>IFERROR(VLOOKUP(L77,rates!$A:$M,6,0)*O77,0)</f>
        <v>0</v>
      </c>
      <c r="X77" s="377">
        <f>IFERROR(VLOOKUP(L77,rates!$A:$M,7,0)*Q77,0)</f>
        <v>0</v>
      </c>
      <c r="Y77" s="377">
        <f t="shared" si="36"/>
        <v>0</v>
      </c>
      <c r="Z77" s="377">
        <f>IFERROR(VLOOKUP(L77,rates!$A:$M,8,0)*M77,0)</f>
        <v>0</v>
      </c>
      <c r="AA77" s="377">
        <f>IFERROR(VLOOKUP(L77,rates!$A:$M,9,0)*O77,0)</f>
        <v>0</v>
      </c>
      <c r="AB77" s="377">
        <f>IFERROR(VLOOKUP(L77,rates!$A:$M,10,0)*Q77,0)</f>
        <v>0</v>
      </c>
      <c r="AC77" s="377">
        <f t="shared" si="37"/>
        <v>0</v>
      </c>
      <c r="AD77" s="377">
        <f>IF(Information!$C$4="School",U77,IF(Information!$C$4="HE",AC77,IF(Information!$C$4="FE - VET",Y77,IF(Information!$C$4="AE",Y77,IF(Information!$C$4="Youth",U77, IF(Information!$C$4="RE", 0))))))</f>
        <v>0</v>
      </c>
      <c r="AE77" s="377">
        <f>IFERROR(VLOOKUP(L77,rates!$A:$M,11,0)*M77,0)</f>
        <v>0</v>
      </c>
      <c r="AF77" s="377">
        <f>IFERROR(VLOOKUP(L77,rates!$A:$M,12,0)*O77,0)</f>
        <v>0</v>
      </c>
      <c r="AG77" s="377">
        <f>IFERROR(VLOOKUP(L77,rates!$A:$M,13,0)*Q77,0)</f>
        <v>0</v>
      </c>
      <c r="AH77" s="378">
        <f>IFERROR(IF(Information!$C$4="HE",SUM(AE77:AG77),0),0)</f>
        <v>0</v>
      </c>
      <c r="AI77" s="379">
        <f t="shared" si="38"/>
        <v>0</v>
      </c>
      <c r="AJ77" s="380">
        <f t="shared" si="39"/>
        <v>0</v>
      </c>
      <c r="AK77" s="380">
        <f t="shared" si="40"/>
        <v>0</v>
      </c>
      <c r="AL77" s="380">
        <f t="shared" si="41"/>
        <v>0</v>
      </c>
      <c r="AM77" s="390" t="str">
        <f>IFERROR(VLOOKUP(J77,countrygrouping!A:C,3,0)," ")</f>
        <v xml:space="preserve"> </v>
      </c>
      <c r="AN77" s="381">
        <f>IFERROR(IF(OR(Information!$C$4="School", Information!$C$4="Youth", Information!$C$4="AE", Information!$C$4="FE - VET"), VLOOKUP(AM77,distancebands!A:C,2,0),VLOOKUP(AM77,distancebands!A:C,3,0)),0)</f>
        <v>0</v>
      </c>
      <c r="AO77" s="381">
        <f>IFERROR(IF(Information!$C$4="HE",VLOOKUP(AM77,distancebands!$A:$L,6,0),0),0)</f>
        <v>0</v>
      </c>
      <c r="AP77" s="391">
        <f t="shared" si="42"/>
        <v>0</v>
      </c>
      <c r="AQ77" s="391">
        <f t="shared" si="25"/>
        <v>0</v>
      </c>
      <c r="AR77" s="382">
        <f t="shared" si="26"/>
        <v>0</v>
      </c>
      <c r="AS77" s="383"/>
    </row>
    <row r="78" spans="1:45" ht="24.75" customHeight="1">
      <c r="A78" s="384"/>
      <c r="B78" s="362"/>
      <c r="C78" s="363">
        <f t="shared" si="27"/>
        <v>0</v>
      </c>
      <c r="D78" s="385"/>
      <c r="E78" s="386">
        <f t="shared" si="28"/>
        <v>0</v>
      </c>
      <c r="F78" s="366"/>
      <c r="G78" s="387"/>
      <c r="H78" s="388"/>
      <c r="I78" s="389"/>
      <c r="J78" s="370"/>
      <c r="K78" s="371" t="str">
        <f>IFERROR(VLOOKUP(J78,countrygrouping!A:B,2,0)," ")</f>
        <v xml:space="preserve"> </v>
      </c>
      <c r="L78" s="372" t="str">
        <f t="shared" si="29"/>
        <v xml:space="preserve"> </v>
      </c>
      <c r="M78" s="373">
        <f t="shared" si="30"/>
        <v>0</v>
      </c>
      <c r="N78" s="372">
        <f t="shared" si="31"/>
        <v>0</v>
      </c>
      <c r="O78" s="372">
        <f t="shared" si="32"/>
        <v>0</v>
      </c>
      <c r="P78" s="372">
        <f t="shared" si="33"/>
        <v>0</v>
      </c>
      <c r="Q78" s="372">
        <f t="shared" si="34"/>
        <v>0</v>
      </c>
      <c r="R78" s="374">
        <f>IFERROR(VLOOKUP(L78,rates!$A:$M,2,0)*M78,0)</f>
        <v>0</v>
      </c>
      <c r="S78" s="375">
        <f>IFERROR(VLOOKUP(L78,rates!$A:$M,3,0)*O78,0)</f>
        <v>0</v>
      </c>
      <c r="T78" s="375">
        <f>IFERROR(VLOOKUP(L78,rates!$A:$M,4,0)*Q78,0)</f>
        <v>0</v>
      </c>
      <c r="U78" s="376">
        <f t="shared" si="35"/>
        <v>0</v>
      </c>
      <c r="V78" s="377">
        <f>IFERROR(VLOOKUP(L78,rates!$A:$M,5,0)*M78,0)</f>
        <v>0</v>
      </c>
      <c r="W78" s="377">
        <f>IFERROR(VLOOKUP(L78,rates!$A:$M,6,0)*O78,0)</f>
        <v>0</v>
      </c>
      <c r="X78" s="377">
        <f>IFERROR(VLOOKUP(L78,rates!$A:$M,7,0)*Q78,0)</f>
        <v>0</v>
      </c>
      <c r="Y78" s="377">
        <f t="shared" si="36"/>
        <v>0</v>
      </c>
      <c r="Z78" s="377">
        <f>IFERROR(VLOOKUP(L78,rates!$A:$M,8,0)*M78,0)</f>
        <v>0</v>
      </c>
      <c r="AA78" s="377">
        <f>IFERROR(VLOOKUP(L78,rates!$A:$M,9,0)*O78,0)</f>
        <v>0</v>
      </c>
      <c r="AB78" s="377">
        <f>IFERROR(VLOOKUP(L78,rates!$A:$M,10,0)*Q78,0)</f>
        <v>0</v>
      </c>
      <c r="AC78" s="377">
        <f t="shared" si="37"/>
        <v>0</v>
      </c>
      <c r="AD78" s="377">
        <f>IF(Information!$C$4="School",U78,IF(Information!$C$4="HE",AC78,IF(Information!$C$4="FE - VET",Y78,IF(Information!$C$4="AE",Y78,IF(Information!$C$4="Youth",U78, IF(Information!$C$4="RE", 0))))))</f>
        <v>0</v>
      </c>
      <c r="AE78" s="377">
        <f>IFERROR(VLOOKUP(L78,rates!$A:$M,11,0)*M78,0)</f>
        <v>0</v>
      </c>
      <c r="AF78" s="377">
        <f>IFERROR(VLOOKUP(L78,rates!$A:$M,12,0)*O78,0)</f>
        <v>0</v>
      </c>
      <c r="AG78" s="377">
        <f>IFERROR(VLOOKUP(L78,rates!$A:$M,13,0)*Q78,0)</f>
        <v>0</v>
      </c>
      <c r="AH78" s="378">
        <f>IFERROR(IF(Information!$C$4="HE",SUM(AE78:AG78),0),0)</f>
        <v>0</v>
      </c>
      <c r="AI78" s="379">
        <f t="shared" si="38"/>
        <v>0</v>
      </c>
      <c r="AJ78" s="380">
        <f t="shared" si="39"/>
        <v>0</v>
      </c>
      <c r="AK78" s="380">
        <f t="shared" si="40"/>
        <v>0</v>
      </c>
      <c r="AL78" s="380">
        <f t="shared" si="41"/>
        <v>0</v>
      </c>
      <c r="AM78" s="390" t="str">
        <f>IFERROR(VLOOKUP(J78,countrygrouping!A:C,3,0)," ")</f>
        <v xml:space="preserve"> </v>
      </c>
      <c r="AN78" s="381">
        <f>IFERROR(IF(OR(Information!$C$4="School", Information!$C$4="Youth", Information!$C$4="AE", Information!$C$4="FE - VET"), VLOOKUP(AM78,distancebands!A:C,2,0),VLOOKUP(AM78,distancebands!A:C,3,0)),0)</f>
        <v>0</v>
      </c>
      <c r="AO78" s="381">
        <f>IFERROR(IF(Information!$C$4="HE",VLOOKUP(AM78,distancebands!$A:$L,6,0),0),0)</f>
        <v>0</v>
      </c>
      <c r="AP78" s="391">
        <f t="shared" si="42"/>
        <v>0</v>
      </c>
      <c r="AQ78" s="391">
        <f t="shared" si="25"/>
        <v>0</v>
      </c>
      <c r="AR78" s="382">
        <f t="shared" si="26"/>
        <v>0</v>
      </c>
      <c r="AS78" s="383"/>
    </row>
    <row r="79" spans="1:45" ht="24.75" customHeight="1">
      <c r="A79" s="384"/>
      <c r="B79" s="362"/>
      <c r="C79" s="363">
        <f t="shared" si="27"/>
        <v>0</v>
      </c>
      <c r="D79" s="385"/>
      <c r="E79" s="386">
        <f t="shared" si="28"/>
        <v>0</v>
      </c>
      <c r="F79" s="366"/>
      <c r="G79" s="387"/>
      <c r="H79" s="388"/>
      <c r="I79" s="389"/>
      <c r="J79" s="370"/>
      <c r="K79" s="371" t="str">
        <f>IFERROR(VLOOKUP(J79,countrygrouping!A:B,2,0)," ")</f>
        <v xml:space="preserve"> </v>
      </c>
      <c r="L79" s="372" t="str">
        <f t="shared" si="29"/>
        <v xml:space="preserve"> </v>
      </c>
      <c r="M79" s="373">
        <f t="shared" si="30"/>
        <v>0</v>
      </c>
      <c r="N79" s="372">
        <f t="shared" si="31"/>
        <v>0</v>
      </c>
      <c r="O79" s="372">
        <f t="shared" si="32"/>
        <v>0</v>
      </c>
      <c r="P79" s="372">
        <f t="shared" si="33"/>
        <v>0</v>
      </c>
      <c r="Q79" s="372">
        <f t="shared" si="34"/>
        <v>0</v>
      </c>
      <c r="R79" s="374">
        <f>IFERROR(VLOOKUP(L79,rates!$A:$M,2,0)*M79,0)</f>
        <v>0</v>
      </c>
      <c r="S79" s="375">
        <f>IFERROR(VLOOKUP(L79,rates!$A:$M,3,0)*O79,0)</f>
        <v>0</v>
      </c>
      <c r="T79" s="375">
        <f>IFERROR(VLOOKUP(L79,rates!$A:$M,4,0)*Q79,0)</f>
        <v>0</v>
      </c>
      <c r="U79" s="376">
        <f t="shared" si="35"/>
        <v>0</v>
      </c>
      <c r="V79" s="377">
        <f>IFERROR(VLOOKUP(L79,rates!$A:$M,5,0)*M79,0)</f>
        <v>0</v>
      </c>
      <c r="W79" s="377">
        <f>IFERROR(VLOOKUP(L79,rates!$A:$M,6,0)*O79,0)</f>
        <v>0</v>
      </c>
      <c r="X79" s="377">
        <f>IFERROR(VLOOKUP(L79,rates!$A:$M,7,0)*Q79,0)</f>
        <v>0</v>
      </c>
      <c r="Y79" s="377">
        <f t="shared" si="36"/>
        <v>0</v>
      </c>
      <c r="Z79" s="377">
        <f>IFERROR(VLOOKUP(L79,rates!$A:$M,8,0)*M79,0)</f>
        <v>0</v>
      </c>
      <c r="AA79" s="377">
        <f>IFERROR(VLOOKUP(L79,rates!$A:$M,9,0)*O79,0)</f>
        <v>0</v>
      </c>
      <c r="AB79" s="377">
        <f>IFERROR(VLOOKUP(L79,rates!$A:$M,10,0)*Q79,0)</f>
        <v>0</v>
      </c>
      <c r="AC79" s="377">
        <f t="shared" si="37"/>
        <v>0</v>
      </c>
      <c r="AD79" s="377">
        <f>IF(Information!$C$4="School",U79,IF(Information!$C$4="HE",AC79,IF(Information!$C$4="FE - VET",Y79,IF(Information!$C$4="AE",Y79,IF(Information!$C$4="Youth",U79, IF(Information!$C$4="RE", 0))))))</f>
        <v>0</v>
      </c>
      <c r="AE79" s="377">
        <f>IFERROR(VLOOKUP(L79,rates!$A:$M,11,0)*M79,0)</f>
        <v>0</v>
      </c>
      <c r="AF79" s="377">
        <f>IFERROR(VLOOKUP(L79,rates!$A:$M,12,0)*O79,0)</f>
        <v>0</v>
      </c>
      <c r="AG79" s="377">
        <f>IFERROR(VLOOKUP(L79,rates!$A:$M,13,0)*Q79,0)</f>
        <v>0</v>
      </c>
      <c r="AH79" s="378">
        <f>IFERROR(IF(Information!$C$4="HE",SUM(AE79:AG79),0),0)</f>
        <v>0</v>
      </c>
      <c r="AI79" s="379">
        <f t="shared" si="38"/>
        <v>0</v>
      </c>
      <c r="AJ79" s="380">
        <f t="shared" si="39"/>
        <v>0</v>
      </c>
      <c r="AK79" s="380">
        <f t="shared" si="40"/>
        <v>0</v>
      </c>
      <c r="AL79" s="380">
        <f t="shared" si="41"/>
        <v>0</v>
      </c>
      <c r="AM79" s="390" t="str">
        <f>IFERROR(VLOOKUP(J79,countrygrouping!A:C,3,0)," ")</f>
        <v xml:space="preserve"> </v>
      </c>
      <c r="AN79" s="381">
        <f>IFERROR(IF(OR(Information!$C$4="School", Information!$C$4="Youth", Information!$C$4="AE", Information!$C$4="FE - VET"), VLOOKUP(AM79,distancebands!A:C,2,0),VLOOKUP(AM79,distancebands!A:C,3,0)),0)</f>
        <v>0</v>
      </c>
      <c r="AO79" s="381">
        <f>IFERROR(IF(Information!$C$4="HE",VLOOKUP(AM79,distancebands!$A:$L,6,0),0),0)</f>
        <v>0</v>
      </c>
      <c r="AP79" s="391">
        <f t="shared" si="42"/>
        <v>0</v>
      </c>
      <c r="AQ79" s="391">
        <f t="shared" si="25"/>
        <v>0</v>
      </c>
      <c r="AR79" s="382">
        <f t="shared" si="26"/>
        <v>0</v>
      </c>
      <c r="AS79" s="383"/>
    </row>
    <row r="80" spans="1:45" ht="24.75" customHeight="1">
      <c r="A80" s="384"/>
      <c r="B80" s="362"/>
      <c r="C80" s="363">
        <f t="shared" si="27"/>
        <v>0</v>
      </c>
      <c r="D80" s="385"/>
      <c r="E80" s="386">
        <f t="shared" si="28"/>
        <v>0</v>
      </c>
      <c r="F80" s="366"/>
      <c r="G80" s="387"/>
      <c r="H80" s="388"/>
      <c r="I80" s="389"/>
      <c r="J80" s="370"/>
      <c r="K80" s="371" t="str">
        <f>IFERROR(VLOOKUP(J80,countrygrouping!A:B,2,0)," ")</f>
        <v xml:space="preserve"> </v>
      </c>
      <c r="L80" s="372" t="str">
        <f t="shared" si="29"/>
        <v xml:space="preserve"> </v>
      </c>
      <c r="M80" s="373">
        <f t="shared" si="30"/>
        <v>0</v>
      </c>
      <c r="N80" s="372">
        <f t="shared" si="31"/>
        <v>0</v>
      </c>
      <c r="O80" s="372">
        <f t="shared" si="32"/>
        <v>0</v>
      </c>
      <c r="P80" s="372">
        <f t="shared" si="33"/>
        <v>0</v>
      </c>
      <c r="Q80" s="372">
        <f t="shared" si="34"/>
        <v>0</v>
      </c>
      <c r="R80" s="374">
        <f>IFERROR(VLOOKUP(L80,rates!$A:$M,2,0)*M80,0)</f>
        <v>0</v>
      </c>
      <c r="S80" s="375">
        <f>IFERROR(VLOOKUP(L80,rates!$A:$M,3,0)*O80,0)</f>
        <v>0</v>
      </c>
      <c r="T80" s="375">
        <f>IFERROR(VLOOKUP(L80,rates!$A:$M,4,0)*Q80,0)</f>
        <v>0</v>
      </c>
      <c r="U80" s="376">
        <f t="shared" si="35"/>
        <v>0</v>
      </c>
      <c r="V80" s="377">
        <f>IFERROR(VLOOKUP(L80,rates!$A:$M,5,0)*M80,0)</f>
        <v>0</v>
      </c>
      <c r="W80" s="377">
        <f>IFERROR(VLOOKUP(L80,rates!$A:$M,6,0)*O80,0)</f>
        <v>0</v>
      </c>
      <c r="X80" s="377">
        <f>IFERROR(VLOOKUP(L80,rates!$A:$M,7,0)*Q80,0)</f>
        <v>0</v>
      </c>
      <c r="Y80" s="377">
        <f t="shared" si="36"/>
        <v>0</v>
      </c>
      <c r="Z80" s="377">
        <f>IFERROR(VLOOKUP(L80,rates!$A:$M,8,0)*M80,0)</f>
        <v>0</v>
      </c>
      <c r="AA80" s="377">
        <f>IFERROR(VLOOKUP(L80,rates!$A:$M,9,0)*O80,0)</f>
        <v>0</v>
      </c>
      <c r="AB80" s="377">
        <f>IFERROR(VLOOKUP(L80,rates!$A:$M,10,0)*Q80,0)</f>
        <v>0</v>
      </c>
      <c r="AC80" s="377">
        <f t="shared" si="37"/>
        <v>0</v>
      </c>
      <c r="AD80" s="377">
        <f>IF(Information!$C$4="School",U80,IF(Information!$C$4="HE",AC80,IF(Information!$C$4="FE - VET",Y80,IF(Information!$C$4="AE",Y80,IF(Information!$C$4="Youth",U80, IF(Information!$C$4="RE", 0))))))</f>
        <v>0</v>
      </c>
      <c r="AE80" s="377">
        <f>IFERROR(VLOOKUP(L80,rates!$A:$M,11,0)*M80,0)</f>
        <v>0</v>
      </c>
      <c r="AF80" s="377">
        <f>IFERROR(VLOOKUP(L80,rates!$A:$M,12,0)*O80,0)</f>
        <v>0</v>
      </c>
      <c r="AG80" s="377">
        <f>IFERROR(VLOOKUP(L80,rates!$A:$M,13,0)*Q80,0)</f>
        <v>0</v>
      </c>
      <c r="AH80" s="378">
        <f>IFERROR(IF(Information!$C$4="HE",SUM(AE80:AG80),0),0)</f>
        <v>0</v>
      </c>
      <c r="AI80" s="379">
        <f t="shared" si="38"/>
        <v>0</v>
      </c>
      <c r="AJ80" s="380">
        <f t="shared" si="39"/>
        <v>0</v>
      </c>
      <c r="AK80" s="380">
        <f t="shared" si="40"/>
        <v>0</v>
      </c>
      <c r="AL80" s="380">
        <f t="shared" si="41"/>
        <v>0</v>
      </c>
      <c r="AM80" s="390" t="str">
        <f>IFERROR(VLOOKUP(J80,countrygrouping!A:C,3,0)," ")</f>
        <v xml:space="preserve"> </v>
      </c>
      <c r="AN80" s="381">
        <f>IFERROR(IF(OR(Information!$C$4="School", Information!$C$4="Youth", Information!$C$4="AE", Information!$C$4="FE - VET"), VLOOKUP(AM80,distancebands!A:C,2,0),VLOOKUP(AM80,distancebands!A:C,3,0)),0)</f>
        <v>0</v>
      </c>
      <c r="AO80" s="381">
        <f>IFERROR(IF(Information!$C$4="HE",VLOOKUP(AM80,distancebands!$A:$L,6,0),0),0)</f>
        <v>0</v>
      </c>
      <c r="AP80" s="391">
        <f t="shared" si="42"/>
        <v>0</v>
      </c>
      <c r="AQ80" s="391">
        <f t="shared" si="25"/>
        <v>0</v>
      </c>
      <c r="AR80" s="382">
        <f t="shared" si="26"/>
        <v>0</v>
      </c>
      <c r="AS80" s="383"/>
    </row>
    <row r="81" spans="1:45" ht="24.75" customHeight="1">
      <c r="A81" s="384"/>
      <c r="B81" s="362"/>
      <c r="C81" s="363">
        <f t="shared" si="27"/>
        <v>0</v>
      </c>
      <c r="D81" s="385"/>
      <c r="E81" s="386">
        <f t="shared" si="28"/>
        <v>0</v>
      </c>
      <c r="F81" s="366"/>
      <c r="G81" s="387"/>
      <c r="H81" s="388"/>
      <c r="I81" s="389"/>
      <c r="J81" s="370"/>
      <c r="K81" s="371" t="str">
        <f>IFERROR(VLOOKUP(J81,countrygrouping!A:B,2,0)," ")</f>
        <v xml:space="preserve"> </v>
      </c>
      <c r="L81" s="372" t="str">
        <f t="shared" si="29"/>
        <v xml:space="preserve"> </v>
      </c>
      <c r="M81" s="373">
        <f t="shared" si="30"/>
        <v>0</v>
      </c>
      <c r="N81" s="372">
        <f t="shared" si="31"/>
        <v>0</v>
      </c>
      <c r="O81" s="372">
        <f t="shared" si="32"/>
        <v>0</v>
      </c>
      <c r="P81" s="372">
        <f t="shared" si="33"/>
        <v>0</v>
      </c>
      <c r="Q81" s="372">
        <f t="shared" si="34"/>
        <v>0</v>
      </c>
      <c r="R81" s="374">
        <f>IFERROR(VLOOKUP(L81,rates!$A:$M,2,0)*M81,0)</f>
        <v>0</v>
      </c>
      <c r="S81" s="375">
        <f>IFERROR(VLOOKUP(L81,rates!$A:$M,3,0)*O81,0)</f>
        <v>0</v>
      </c>
      <c r="T81" s="375">
        <f>IFERROR(VLOOKUP(L81,rates!$A:$M,4,0)*Q81,0)</f>
        <v>0</v>
      </c>
      <c r="U81" s="376">
        <f t="shared" si="35"/>
        <v>0</v>
      </c>
      <c r="V81" s="377">
        <f>IFERROR(VLOOKUP(L81,rates!$A:$M,5,0)*M81,0)</f>
        <v>0</v>
      </c>
      <c r="W81" s="377">
        <f>IFERROR(VLOOKUP(L81,rates!$A:$M,6,0)*O81,0)</f>
        <v>0</v>
      </c>
      <c r="X81" s="377">
        <f>IFERROR(VLOOKUP(L81,rates!$A:$M,7,0)*Q81,0)</f>
        <v>0</v>
      </c>
      <c r="Y81" s="377">
        <f t="shared" si="36"/>
        <v>0</v>
      </c>
      <c r="Z81" s="377">
        <f>IFERROR(VLOOKUP(L81,rates!$A:$M,8,0)*M81,0)</f>
        <v>0</v>
      </c>
      <c r="AA81" s="377">
        <f>IFERROR(VLOOKUP(L81,rates!$A:$M,9,0)*O81,0)</f>
        <v>0</v>
      </c>
      <c r="AB81" s="377">
        <f>IFERROR(VLOOKUP(L81,rates!$A:$M,10,0)*Q81,0)</f>
        <v>0</v>
      </c>
      <c r="AC81" s="377">
        <f t="shared" si="37"/>
        <v>0</v>
      </c>
      <c r="AD81" s="377">
        <f>IF(Information!$C$4="School",U81,IF(Information!$C$4="HE",AC81,IF(Information!$C$4="FE - VET",Y81,IF(Information!$C$4="AE",Y81,IF(Information!$C$4="Youth",U81, IF(Information!$C$4="RE", 0))))))</f>
        <v>0</v>
      </c>
      <c r="AE81" s="377">
        <f>IFERROR(VLOOKUP(L81,rates!$A:$M,11,0)*M81,0)</f>
        <v>0</v>
      </c>
      <c r="AF81" s="377">
        <f>IFERROR(VLOOKUP(L81,rates!$A:$M,12,0)*O81,0)</f>
        <v>0</v>
      </c>
      <c r="AG81" s="377">
        <f>IFERROR(VLOOKUP(L81,rates!$A:$M,13,0)*Q81,0)</f>
        <v>0</v>
      </c>
      <c r="AH81" s="378">
        <f>IFERROR(IF(Information!$C$4="HE",SUM(AE81:AG81),0),0)</f>
        <v>0</v>
      </c>
      <c r="AI81" s="379">
        <f t="shared" si="38"/>
        <v>0</v>
      </c>
      <c r="AJ81" s="380">
        <f t="shared" si="39"/>
        <v>0</v>
      </c>
      <c r="AK81" s="380">
        <f t="shared" si="40"/>
        <v>0</v>
      </c>
      <c r="AL81" s="380">
        <f t="shared" si="41"/>
        <v>0</v>
      </c>
      <c r="AM81" s="390" t="str">
        <f>IFERROR(VLOOKUP(J81,countrygrouping!A:C,3,0)," ")</f>
        <v xml:space="preserve"> </v>
      </c>
      <c r="AN81" s="381">
        <f>IFERROR(IF(OR(Information!$C$4="School", Information!$C$4="Youth", Information!$C$4="AE", Information!$C$4="FE - VET"), VLOOKUP(AM81,distancebands!A:C,2,0),VLOOKUP(AM81,distancebands!A:C,3,0)),0)</f>
        <v>0</v>
      </c>
      <c r="AO81" s="381">
        <f>IFERROR(IF(Information!$C$4="HE",VLOOKUP(AM81,distancebands!$A:$L,6,0),0),0)</f>
        <v>0</v>
      </c>
      <c r="AP81" s="391">
        <f t="shared" si="42"/>
        <v>0</v>
      </c>
      <c r="AQ81" s="391">
        <f t="shared" si="25"/>
        <v>0</v>
      </c>
      <c r="AR81" s="382">
        <f t="shared" si="26"/>
        <v>0</v>
      </c>
      <c r="AS81" s="383"/>
    </row>
    <row r="82" spans="1:45" ht="24.75" customHeight="1">
      <c r="A82" s="384"/>
      <c r="B82" s="362"/>
      <c r="C82" s="363">
        <f t="shared" si="27"/>
        <v>0</v>
      </c>
      <c r="D82" s="385"/>
      <c r="E82" s="386">
        <f t="shared" si="28"/>
        <v>0</v>
      </c>
      <c r="F82" s="366"/>
      <c r="G82" s="387"/>
      <c r="H82" s="388"/>
      <c r="I82" s="389"/>
      <c r="J82" s="370"/>
      <c r="K82" s="371" t="str">
        <f>IFERROR(VLOOKUP(J82,countrygrouping!A:B,2,0)," ")</f>
        <v xml:space="preserve"> </v>
      </c>
      <c r="L82" s="372" t="str">
        <f t="shared" si="29"/>
        <v xml:space="preserve"> </v>
      </c>
      <c r="M82" s="373">
        <f t="shared" si="30"/>
        <v>0</v>
      </c>
      <c r="N82" s="372">
        <f t="shared" si="31"/>
        <v>0</v>
      </c>
      <c r="O82" s="372">
        <f t="shared" si="32"/>
        <v>0</v>
      </c>
      <c r="P82" s="372">
        <f t="shared" si="33"/>
        <v>0</v>
      </c>
      <c r="Q82" s="372">
        <f t="shared" si="34"/>
        <v>0</v>
      </c>
      <c r="R82" s="374">
        <f>IFERROR(VLOOKUP(L82,rates!$A:$M,2,0)*M82,0)</f>
        <v>0</v>
      </c>
      <c r="S82" s="375">
        <f>IFERROR(VLOOKUP(L82,rates!$A:$M,3,0)*O82,0)</f>
        <v>0</v>
      </c>
      <c r="T82" s="375">
        <f>IFERROR(VLOOKUP(L82,rates!$A:$M,4,0)*Q82,0)</f>
        <v>0</v>
      </c>
      <c r="U82" s="376">
        <f t="shared" si="35"/>
        <v>0</v>
      </c>
      <c r="V82" s="377">
        <f>IFERROR(VLOOKUP(L82,rates!$A:$M,5,0)*M82,0)</f>
        <v>0</v>
      </c>
      <c r="W82" s="377">
        <f>IFERROR(VLOOKUP(L82,rates!$A:$M,6,0)*O82,0)</f>
        <v>0</v>
      </c>
      <c r="X82" s="377">
        <f>IFERROR(VLOOKUP(L82,rates!$A:$M,7,0)*Q82,0)</f>
        <v>0</v>
      </c>
      <c r="Y82" s="377">
        <f t="shared" si="36"/>
        <v>0</v>
      </c>
      <c r="Z82" s="377">
        <f>IFERROR(VLOOKUP(L82,rates!$A:$M,8,0)*M82,0)</f>
        <v>0</v>
      </c>
      <c r="AA82" s="377">
        <f>IFERROR(VLOOKUP(L82,rates!$A:$M,9,0)*O82,0)</f>
        <v>0</v>
      </c>
      <c r="AB82" s="377">
        <f>IFERROR(VLOOKUP(L82,rates!$A:$M,10,0)*Q82,0)</f>
        <v>0</v>
      </c>
      <c r="AC82" s="377">
        <f t="shared" si="37"/>
        <v>0</v>
      </c>
      <c r="AD82" s="377">
        <f>IF(Information!$C$4="School",U82,IF(Information!$C$4="HE",AC82,IF(Information!$C$4="FE - VET",Y82,IF(Information!$C$4="AE",Y82,IF(Information!$C$4="Youth",U82, IF(Information!$C$4="RE", 0))))))</f>
        <v>0</v>
      </c>
      <c r="AE82" s="377">
        <f>IFERROR(VLOOKUP(L82,rates!$A:$M,11,0)*M82,0)</f>
        <v>0</v>
      </c>
      <c r="AF82" s="377">
        <f>IFERROR(VLOOKUP(L82,rates!$A:$M,12,0)*O82,0)</f>
        <v>0</v>
      </c>
      <c r="AG82" s="377">
        <f>IFERROR(VLOOKUP(L82,rates!$A:$M,13,0)*Q82,0)</f>
        <v>0</v>
      </c>
      <c r="AH82" s="378">
        <f>IFERROR(IF(Information!$C$4="HE",SUM(AE82:AG82),0),0)</f>
        <v>0</v>
      </c>
      <c r="AI82" s="379">
        <f t="shared" si="38"/>
        <v>0</v>
      </c>
      <c r="AJ82" s="380">
        <f t="shared" si="39"/>
        <v>0</v>
      </c>
      <c r="AK82" s="380">
        <f t="shared" si="40"/>
        <v>0</v>
      </c>
      <c r="AL82" s="380">
        <f t="shared" si="41"/>
        <v>0</v>
      </c>
      <c r="AM82" s="390" t="str">
        <f>IFERROR(VLOOKUP(J82,countrygrouping!A:C,3,0)," ")</f>
        <v xml:space="preserve"> </v>
      </c>
      <c r="AN82" s="381">
        <f>IFERROR(IF(OR(Information!$C$4="School", Information!$C$4="Youth", Information!$C$4="AE", Information!$C$4="FE - VET"), VLOOKUP(AM82,distancebands!A:C,2,0),VLOOKUP(AM82,distancebands!A:C,3,0)),0)</f>
        <v>0</v>
      </c>
      <c r="AO82" s="381">
        <f>IFERROR(IF(Information!$C$4="HE",VLOOKUP(AM82,distancebands!$A:$L,6,0),0),0)</f>
        <v>0</v>
      </c>
      <c r="AP82" s="391">
        <f t="shared" si="42"/>
        <v>0</v>
      </c>
      <c r="AQ82" s="391">
        <f t="shared" si="25"/>
        <v>0</v>
      </c>
      <c r="AR82" s="382">
        <f t="shared" si="26"/>
        <v>0</v>
      </c>
      <c r="AS82" s="383"/>
    </row>
    <row r="83" spans="1:45" ht="24.75" customHeight="1">
      <c r="A83" s="384"/>
      <c r="B83" s="362"/>
      <c r="C83" s="363">
        <f t="shared" si="27"/>
        <v>0</v>
      </c>
      <c r="D83" s="385"/>
      <c r="E83" s="386">
        <f t="shared" si="28"/>
        <v>0</v>
      </c>
      <c r="F83" s="366"/>
      <c r="G83" s="387"/>
      <c r="H83" s="388"/>
      <c r="I83" s="389"/>
      <c r="J83" s="370"/>
      <c r="K83" s="371" t="str">
        <f>IFERROR(VLOOKUP(J83,countrygrouping!A:B,2,0)," ")</f>
        <v xml:space="preserve"> </v>
      </c>
      <c r="L83" s="372" t="str">
        <f t="shared" si="29"/>
        <v xml:space="preserve"> </v>
      </c>
      <c r="M83" s="373">
        <f t="shared" si="30"/>
        <v>0</v>
      </c>
      <c r="N83" s="372">
        <f t="shared" si="31"/>
        <v>0</v>
      </c>
      <c r="O83" s="372">
        <f t="shared" si="32"/>
        <v>0</v>
      </c>
      <c r="P83" s="372">
        <f t="shared" si="33"/>
        <v>0</v>
      </c>
      <c r="Q83" s="372">
        <f t="shared" si="34"/>
        <v>0</v>
      </c>
      <c r="R83" s="374">
        <f>IFERROR(VLOOKUP(L83,rates!$A:$M,2,0)*M83,0)</f>
        <v>0</v>
      </c>
      <c r="S83" s="375">
        <f>IFERROR(VLOOKUP(L83,rates!$A:$M,3,0)*O83,0)</f>
        <v>0</v>
      </c>
      <c r="T83" s="375">
        <f>IFERROR(VLOOKUP(L83,rates!$A:$M,4,0)*Q83,0)</f>
        <v>0</v>
      </c>
      <c r="U83" s="376">
        <f t="shared" si="35"/>
        <v>0</v>
      </c>
      <c r="V83" s="377">
        <f>IFERROR(VLOOKUP(L83,rates!$A:$M,5,0)*M83,0)</f>
        <v>0</v>
      </c>
      <c r="W83" s="377">
        <f>IFERROR(VLOOKUP(L83,rates!$A:$M,6,0)*O83,0)</f>
        <v>0</v>
      </c>
      <c r="X83" s="377">
        <f>IFERROR(VLOOKUP(L83,rates!$A:$M,7,0)*Q83,0)</f>
        <v>0</v>
      </c>
      <c r="Y83" s="377">
        <f t="shared" si="36"/>
        <v>0</v>
      </c>
      <c r="Z83" s="377">
        <f>IFERROR(VLOOKUP(L83,rates!$A:$M,8,0)*M83,0)</f>
        <v>0</v>
      </c>
      <c r="AA83" s="377">
        <f>IFERROR(VLOOKUP(L83,rates!$A:$M,9,0)*O83,0)</f>
        <v>0</v>
      </c>
      <c r="AB83" s="377">
        <f>IFERROR(VLOOKUP(L83,rates!$A:$M,10,0)*Q83,0)</f>
        <v>0</v>
      </c>
      <c r="AC83" s="377">
        <f t="shared" si="37"/>
        <v>0</v>
      </c>
      <c r="AD83" s="377">
        <f>IF(Information!$C$4="School",U83,IF(Information!$C$4="HE",AC83,IF(Information!$C$4="FE - VET",Y83,IF(Information!$C$4="AE",Y83,IF(Information!$C$4="Youth",U83, IF(Information!$C$4="RE", 0))))))</f>
        <v>0</v>
      </c>
      <c r="AE83" s="377">
        <f>IFERROR(VLOOKUP(L83,rates!$A:$M,11,0)*M83,0)</f>
        <v>0</v>
      </c>
      <c r="AF83" s="377">
        <f>IFERROR(VLOOKUP(L83,rates!$A:$M,12,0)*O83,0)</f>
        <v>0</v>
      </c>
      <c r="AG83" s="377">
        <f>IFERROR(VLOOKUP(L83,rates!$A:$M,13,0)*Q83,0)</f>
        <v>0</v>
      </c>
      <c r="AH83" s="378">
        <f>IFERROR(IF(Information!$C$4="HE",SUM(AE83:AG83),0),0)</f>
        <v>0</v>
      </c>
      <c r="AI83" s="379">
        <f t="shared" si="38"/>
        <v>0</v>
      </c>
      <c r="AJ83" s="380">
        <f t="shared" si="39"/>
        <v>0</v>
      </c>
      <c r="AK83" s="380">
        <f t="shared" si="40"/>
        <v>0</v>
      </c>
      <c r="AL83" s="380">
        <f t="shared" si="41"/>
        <v>0</v>
      </c>
      <c r="AM83" s="390" t="str">
        <f>IFERROR(VLOOKUP(J83,countrygrouping!A:C,3,0)," ")</f>
        <v xml:space="preserve"> </v>
      </c>
      <c r="AN83" s="381">
        <f>IFERROR(IF(OR(Information!$C$4="School", Information!$C$4="Youth", Information!$C$4="AE", Information!$C$4="FE - VET"), VLOOKUP(AM83,distancebands!A:C,2,0),VLOOKUP(AM83,distancebands!A:C,3,0)),0)</f>
        <v>0</v>
      </c>
      <c r="AO83" s="381">
        <f>IFERROR(IF(Information!$C$4="HE",VLOOKUP(AM83,distancebands!$A:$L,6,0),0),0)</f>
        <v>0</v>
      </c>
      <c r="AP83" s="391">
        <f t="shared" si="42"/>
        <v>0</v>
      </c>
      <c r="AQ83" s="391">
        <f t="shared" si="25"/>
        <v>0</v>
      </c>
      <c r="AR83" s="382">
        <f t="shared" si="26"/>
        <v>0</v>
      </c>
      <c r="AS83" s="383"/>
    </row>
    <row r="84" spans="1:45" ht="24.75" customHeight="1">
      <c r="A84" s="384"/>
      <c r="B84" s="362"/>
      <c r="C84" s="363">
        <f t="shared" si="27"/>
        <v>0</v>
      </c>
      <c r="D84" s="385"/>
      <c r="E84" s="386">
        <f t="shared" si="28"/>
        <v>0</v>
      </c>
      <c r="F84" s="366"/>
      <c r="G84" s="387"/>
      <c r="H84" s="388"/>
      <c r="I84" s="389"/>
      <c r="J84" s="370"/>
      <c r="K84" s="371" t="str">
        <f>IFERROR(VLOOKUP(J84,countrygrouping!A:B,2,0)," ")</f>
        <v xml:space="preserve"> </v>
      </c>
      <c r="L84" s="372" t="str">
        <f t="shared" si="29"/>
        <v xml:space="preserve"> </v>
      </c>
      <c r="M84" s="373">
        <f t="shared" si="30"/>
        <v>0</v>
      </c>
      <c r="N84" s="372">
        <f t="shared" si="31"/>
        <v>0</v>
      </c>
      <c r="O84" s="372">
        <f t="shared" si="32"/>
        <v>0</v>
      </c>
      <c r="P84" s="372">
        <f t="shared" si="33"/>
        <v>0</v>
      </c>
      <c r="Q84" s="372">
        <f t="shared" si="34"/>
        <v>0</v>
      </c>
      <c r="R84" s="374">
        <f>IFERROR(VLOOKUP(L84,rates!$A:$M,2,0)*M84,0)</f>
        <v>0</v>
      </c>
      <c r="S84" s="375">
        <f>IFERROR(VLOOKUP(L84,rates!$A:$M,3,0)*O84,0)</f>
        <v>0</v>
      </c>
      <c r="T84" s="375">
        <f>IFERROR(VLOOKUP(L84,rates!$A:$M,4,0)*Q84,0)</f>
        <v>0</v>
      </c>
      <c r="U84" s="376">
        <f t="shared" si="35"/>
        <v>0</v>
      </c>
      <c r="V84" s="377">
        <f>IFERROR(VLOOKUP(L84,rates!$A:$M,5,0)*M84,0)</f>
        <v>0</v>
      </c>
      <c r="W84" s="377">
        <f>IFERROR(VLOOKUP(L84,rates!$A:$M,6,0)*O84,0)</f>
        <v>0</v>
      </c>
      <c r="X84" s="377">
        <f>IFERROR(VLOOKUP(L84,rates!$A:$M,7,0)*Q84,0)</f>
        <v>0</v>
      </c>
      <c r="Y84" s="377">
        <f t="shared" si="36"/>
        <v>0</v>
      </c>
      <c r="Z84" s="377">
        <f>IFERROR(VLOOKUP(L84,rates!$A:$M,8,0)*M84,0)</f>
        <v>0</v>
      </c>
      <c r="AA84" s="377">
        <f>IFERROR(VLOOKUP(L84,rates!$A:$M,9,0)*O84,0)</f>
        <v>0</v>
      </c>
      <c r="AB84" s="377">
        <f>IFERROR(VLOOKUP(L84,rates!$A:$M,10,0)*Q84,0)</f>
        <v>0</v>
      </c>
      <c r="AC84" s="377">
        <f t="shared" si="37"/>
        <v>0</v>
      </c>
      <c r="AD84" s="377">
        <f>IF(Information!$C$4="School",U84,IF(Information!$C$4="HE",AC84,IF(Information!$C$4="FE - VET",Y84,IF(Information!$C$4="AE",Y84,IF(Information!$C$4="Youth",U84, IF(Information!$C$4="RE", 0))))))</f>
        <v>0</v>
      </c>
      <c r="AE84" s="377">
        <f>IFERROR(VLOOKUP(L84,rates!$A:$M,11,0)*M84,0)</f>
        <v>0</v>
      </c>
      <c r="AF84" s="377">
        <f>IFERROR(VLOOKUP(L84,rates!$A:$M,12,0)*O84,0)</f>
        <v>0</v>
      </c>
      <c r="AG84" s="377">
        <f>IFERROR(VLOOKUP(L84,rates!$A:$M,13,0)*Q84,0)</f>
        <v>0</v>
      </c>
      <c r="AH84" s="378">
        <f>IFERROR(IF(Information!$C$4="HE",SUM(AE84:AG84),0),0)</f>
        <v>0</v>
      </c>
      <c r="AI84" s="379">
        <f t="shared" si="38"/>
        <v>0</v>
      </c>
      <c r="AJ84" s="380">
        <f t="shared" si="39"/>
        <v>0</v>
      </c>
      <c r="AK84" s="380">
        <f t="shared" si="40"/>
        <v>0</v>
      </c>
      <c r="AL84" s="380">
        <f t="shared" si="41"/>
        <v>0</v>
      </c>
      <c r="AM84" s="390" t="str">
        <f>IFERROR(VLOOKUP(J84,countrygrouping!A:C,3,0)," ")</f>
        <v xml:space="preserve"> </v>
      </c>
      <c r="AN84" s="381">
        <f>IFERROR(IF(OR(Information!$C$4="School", Information!$C$4="Youth", Information!$C$4="AE", Information!$C$4="FE - VET"), VLOOKUP(AM84,distancebands!A:C,2,0),VLOOKUP(AM84,distancebands!A:C,3,0)),0)</f>
        <v>0</v>
      </c>
      <c r="AO84" s="381">
        <f>IFERROR(IF(Information!$C$4="HE",VLOOKUP(AM84,distancebands!$A:$L,6,0),0),0)</f>
        <v>0</v>
      </c>
      <c r="AP84" s="391">
        <f t="shared" si="42"/>
        <v>0</v>
      </c>
      <c r="AQ84" s="391">
        <f t="shared" si="25"/>
        <v>0</v>
      </c>
      <c r="AR84" s="382">
        <f t="shared" si="26"/>
        <v>0</v>
      </c>
      <c r="AS84" s="383"/>
    </row>
    <row r="85" spans="1:45" ht="24.75" customHeight="1">
      <c r="A85" s="384"/>
      <c r="B85" s="362"/>
      <c r="C85" s="363">
        <f t="shared" si="27"/>
        <v>0</v>
      </c>
      <c r="D85" s="385"/>
      <c r="E85" s="386">
        <f t="shared" si="28"/>
        <v>0</v>
      </c>
      <c r="F85" s="366"/>
      <c r="G85" s="387"/>
      <c r="H85" s="388"/>
      <c r="I85" s="389"/>
      <c r="J85" s="370"/>
      <c r="K85" s="371" t="str">
        <f>IFERROR(VLOOKUP(J85,countrygrouping!A:B,2,0)," ")</f>
        <v xml:space="preserve"> </v>
      </c>
      <c r="L85" s="372" t="str">
        <f t="shared" si="29"/>
        <v xml:space="preserve"> </v>
      </c>
      <c r="M85" s="373">
        <f t="shared" si="30"/>
        <v>0</v>
      </c>
      <c r="N85" s="372">
        <f t="shared" si="31"/>
        <v>0</v>
      </c>
      <c r="O85" s="372">
        <f t="shared" si="32"/>
        <v>0</v>
      </c>
      <c r="P85" s="372">
        <f t="shared" si="33"/>
        <v>0</v>
      </c>
      <c r="Q85" s="372">
        <f t="shared" si="34"/>
        <v>0</v>
      </c>
      <c r="R85" s="374">
        <f>IFERROR(VLOOKUP(L85,rates!$A:$M,2,0)*M85,0)</f>
        <v>0</v>
      </c>
      <c r="S85" s="375">
        <f>IFERROR(VLOOKUP(L85,rates!$A:$M,3,0)*O85,0)</f>
        <v>0</v>
      </c>
      <c r="T85" s="375">
        <f>IFERROR(VLOOKUP(L85,rates!$A:$M,4,0)*Q85,0)</f>
        <v>0</v>
      </c>
      <c r="U85" s="376">
        <f t="shared" si="35"/>
        <v>0</v>
      </c>
      <c r="V85" s="377">
        <f>IFERROR(VLOOKUP(L85,rates!$A:$M,5,0)*M85,0)</f>
        <v>0</v>
      </c>
      <c r="W85" s="377">
        <f>IFERROR(VLOOKUP(L85,rates!$A:$M,6,0)*O85,0)</f>
        <v>0</v>
      </c>
      <c r="X85" s="377">
        <f>IFERROR(VLOOKUP(L85,rates!$A:$M,7,0)*Q85,0)</f>
        <v>0</v>
      </c>
      <c r="Y85" s="377">
        <f t="shared" si="36"/>
        <v>0</v>
      </c>
      <c r="Z85" s="377">
        <f>IFERROR(VLOOKUP(L85,rates!$A:$M,8,0)*M85,0)</f>
        <v>0</v>
      </c>
      <c r="AA85" s="377">
        <f>IFERROR(VLOOKUP(L85,rates!$A:$M,9,0)*O85,0)</f>
        <v>0</v>
      </c>
      <c r="AB85" s="377">
        <f>IFERROR(VLOOKUP(L85,rates!$A:$M,10,0)*Q85,0)</f>
        <v>0</v>
      </c>
      <c r="AC85" s="377">
        <f t="shared" si="37"/>
        <v>0</v>
      </c>
      <c r="AD85" s="377">
        <f>IF(Information!$C$4="School",U85,IF(Information!$C$4="HE",AC85,IF(Information!$C$4="FE - VET",Y85,IF(Information!$C$4="AE",Y85,IF(Information!$C$4="Youth",U85, IF(Information!$C$4="RE", 0))))))</f>
        <v>0</v>
      </c>
      <c r="AE85" s="377">
        <f>IFERROR(VLOOKUP(L85,rates!$A:$M,11,0)*M85,0)</f>
        <v>0</v>
      </c>
      <c r="AF85" s="377">
        <f>IFERROR(VLOOKUP(L85,rates!$A:$M,12,0)*O85,0)</f>
        <v>0</v>
      </c>
      <c r="AG85" s="377">
        <f>IFERROR(VLOOKUP(L85,rates!$A:$M,13,0)*Q85,0)</f>
        <v>0</v>
      </c>
      <c r="AH85" s="378">
        <f>IFERROR(IF(Information!$C$4="HE",SUM(AE85:AG85),0),0)</f>
        <v>0</v>
      </c>
      <c r="AI85" s="379">
        <f t="shared" si="38"/>
        <v>0</v>
      </c>
      <c r="AJ85" s="380">
        <f t="shared" si="39"/>
        <v>0</v>
      </c>
      <c r="AK85" s="380">
        <f t="shared" si="40"/>
        <v>0</v>
      </c>
      <c r="AL85" s="380">
        <f t="shared" si="41"/>
        <v>0</v>
      </c>
      <c r="AM85" s="390" t="str">
        <f>IFERROR(VLOOKUP(J85,countrygrouping!A:C,3,0)," ")</f>
        <v xml:space="preserve"> </v>
      </c>
      <c r="AN85" s="381">
        <f>IFERROR(IF(OR(Information!$C$4="School", Information!$C$4="Youth", Information!$C$4="AE", Information!$C$4="FE - VET"), VLOOKUP(AM85,distancebands!A:C,2,0),VLOOKUP(AM85,distancebands!A:C,3,0)),0)</f>
        <v>0</v>
      </c>
      <c r="AO85" s="381">
        <f>IFERROR(IF(Information!$C$4="HE",VLOOKUP(AM85,distancebands!$A:$L,6,0),0),0)</f>
        <v>0</v>
      </c>
      <c r="AP85" s="391">
        <f t="shared" si="42"/>
        <v>0</v>
      </c>
      <c r="AQ85" s="391">
        <f t="shared" si="25"/>
        <v>0</v>
      </c>
      <c r="AR85" s="382">
        <f t="shared" si="26"/>
        <v>0</v>
      </c>
      <c r="AS85" s="383"/>
    </row>
    <row r="86" spans="1:45" ht="24.75" customHeight="1">
      <c r="A86" s="384"/>
      <c r="B86" s="362"/>
      <c r="C86" s="363">
        <f t="shared" si="27"/>
        <v>0</v>
      </c>
      <c r="D86" s="385"/>
      <c r="E86" s="386">
        <f t="shared" si="28"/>
        <v>0</v>
      </c>
      <c r="F86" s="366"/>
      <c r="G86" s="387"/>
      <c r="H86" s="388"/>
      <c r="I86" s="389"/>
      <c r="J86" s="370"/>
      <c r="K86" s="371" t="str">
        <f>IFERROR(VLOOKUP(J86,countrygrouping!A:B,2,0)," ")</f>
        <v xml:space="preserve"> </v>
      </c>
      <c r="L86" s="372" t="str">
        <f t="shared" si="29"/>
        <v xml:space="preserve"> </v>
      </c>
      <c r="M86" s="373">
        <f t="shared" si="30"/>
        <v>0</v>
      </c>
      <c r="N86" s="372">
        <f t="shared" si="31"/>
        <v>0</v>
      </c>
      <c r="O86" s="372">
        <f t="shared" si="32"/>
        <v>0</v>
      </c>
      <c r="P86" s="372">
        <f t="shared" si="33"/>
        <v>0</v>
      </c>
      <c r="Q86" s="372">
        <f t="shared" si="34"/>
        <v>0</v>
      </c>
      <c r="R86" s="374">
        <f>IFERROR(VLOOKUP(L86,rates!$A:$M,2,0)*M86,0)</f>
        <v>0</v>
      </c>
      <c r="S86" s="375">
        <f>IFERROR(VLOOKUP(L86,rates!$A:$M,3,0)*O86,0)</f>
        <v>0</v>
      </c>
      <c r="T86" s="375">
        <f>IFERROR(VLOOKUP(L86,rates!$A:$M,4,0)*Q86,0)</f>
        <v>0</v>
      </c>
      <c r="U86" s="376">
        <f t="shared" si="35"/>
        <v>0</v>
      </c>
      <c r="V86" s="377">
        <f>IFERROR(VLOOKUP(L86,rates!$A:$M,5,0)*M86,0)</f>
        <v>0</v>
      </c>
      <c r="W86" s="377">
        <f>IFERROR(VLOOKUP(L86,rates!$A:$M,6,0)*O86,0)</f>
        <v>0</v>
      </c>
      <c r="X86" s="377">
        <f>IFERROR(VLOOKUP(L86,rates!$A:$M,7,0)*Q86,0)</f>
        <v>0</v>
      </c>
      <c r="Y86" s="377">
        <f t="shared" si="36"/>
        <v>0</v>
      </c>
      <c r="Z86" s="377">
        <f>IFERROR(VLOOKUP(L86,rates!$A:$M,8,0)*M86,0)</f>
        <v>0</v>
      </c>
      <c r="AA86" s="377">
        <f>IFERROR(VLOOKUP(L86,rates!$A:$M,9,0)*O86,0)</f>
        <v>0</v>
      </c>
      <c r="AB86" s="377">
        <f>IFERROR(VLOOKUP(L86,rates!$A:$M,10,0)*Q86,0)</f>
        <v>0</v>
      </c>
      <c r="AC86" s="377">
        <f t="shared" si="37"/>
        <v>0</v>
      </c>
      <c r="AD86" s="377">
        <f>IF(Information!$C$4="School",U86,IF(Information!$C$4="HE",AC86,IF(Information!$C$4="FE - VET",Y86,IF(Information!$C$4="AE",Y86,IF(Information!$C$4="Youth",U86, IF(Information!$C$4="RE", 0))))))</f>
        <v>0</v>
      </c>
      <c r="AE86" s="377">
        <f>IFERROR(VLOOKUP(L86,rates!$A:$M,11,0)*M86,0)</f>
        <v>0</v>
      </c>
      <c r="AF86" s="377">
        <f>IFERROR(VLOOKUP(L86,rates!$A:$M,12,0)*O86,0)</f>
        <v>0</v>
      </c>
      <c r="AG86" s="377">
        <f>IFERROR(VLOOKUP(L86,rates!$A:$M,13,0)*Q86,0)</f>
        <v>0</v>
      </c>
      <c r="AH86" s="378">
        <f>IFERROR(IF(Information!$C$4="HE",SUM(AE86:AG86),0),0)</f>
        <v>0</v>
      </c>
      <c r="AI86" s="379">
        <f t="shared" si="38"/>
        <v>0</v>
      </c>
      <c r="AJ86" s="380">
        <f t="shared" si="39"/>
        <v>0</v>
      </c>
      <c r="AK86" s="380">
        <f t="shared" si="40"/>
        <v>0</v>
      </c>
      <c r="AL86" s="380">
        <f t="shared" si="41"/>
        <v>0</v>
      </c>
      <c r="AM86" s="390" t="str">
        <f>IFERROR(VLOOKUP(J86,countrygrouping!A:C,3,0)," ")</f>
        <v xml:space="preserve"> </v>
      </c>
      <c r="AN86" s="381">
        <f>IFERROR(IF(OR(Information!$C$4="School", Information!$C$4="Youth", Information!$C$4="AE", Information!$C$4="FE - VET"), VLOOKUP(AM86,distancebands!A:C,2,0),VLOOKUP(AM86,distancebands!A:C,3,0)),0)</f>
        <v>0</v>
      </c>
      <c r="AO86" s="381">
        <f>IFERROR(IF(Information!$C$4="HE",VLOOKUP(AM86,distancebands!$A:$L,6,0),0),0)</f>
        <v>0</v>
      </c>
      <c r="AP86" s="391">
        <f t="shared" si="42"/>
        <v>0</v>
      </c>
      <c r="AQ86" s="391">
        <f t="shared" si="25"/>
        <v>0</v>
      </c>
      <c r="AR86" s="382">
        <f t="shared" si="26"/>
        <v>0</v>
      </c>
      <c r="AS86" s="383"/>
    </row>
    <row r="87" spans="1:45" ht="24.75" customHeight="1">
      <c r="A87" s="384"/>
      <c r="B87" s="362"/>
      <c r="C87" s="363">
        <f t="shared" si="27"/>
        <v>0</v>
      </c>
      <c r="D87" s="385"/>
      <c r="E87" s="386">
        <f t="shared" si="28"/>
        <v>0</v>
      </c>
      <c r="F87" s="366"/>
      <c r="G87" s="387"/>
      <c r="H87" s="388"/>
      <c r="I87" s="389"/>
      <c r="J87" s="370"/>
      <c r="K87" s="371" t="str">
        <f>IFERROR(VLOOKUP(J87,countrygrouping!A:B,2,0)," ")</f>
        <v xml:space="preserve"> </v>
      </c>
      <c r="L87" s="372" t="str">
        <f t="shared" si="29"/>
        <v xml:space="preserve"> </v>
      </c>
      <c r="M87" s="373">
        <f t="shared" si="30"/>
        <v>0</v>
      </c>
      <c r="N87" s="372">
        <f t="shared" si="31"/>
        <v>0</v>
      </c>
      <c r="O87" s="372">
        <f t="shared" si="32"/>
        <v>0</v>
      </c>
      <c r="P87" s="372">
        <f t="shared" si="33"/>
        <v>0</v>
      </c>
      <c r="Q87" s="372">
        <f t="shared" si="34"/>
        <v>0</v>
      </c>
      <c r="R87" s="374">
        <f>IFERROR(VLOOKUP(L87,rates!$A:$M,2,0)*M87,0)</f>
        <v>0</v>
      </c>
      <c r="S87" s="375">
        <f>IFERROR(VLOOKUP(L87,rates!$A:$M,3,0)*O87,0)</f>
        <v>0</v>
      </c>
      <c r="T87" s="375">
        <f>IFERROR(VLOOKUP(L87,rates!$A:$M,4,0)*Q87,0)</f>
        <v>0</v>
      </c>
      <c r="U87" s="376">
        <f t="shared" si="35"/>
        <v>0</v>
      </c>
      <c r="V87" s="377">
        <f>IFERROR(VLOOKUP(L87,rates!$A:$M,5,0)*M87,0)</f>
        <v>0</v>
      </c>
      <c r="W87" s="377">
        <f>IFERROR(VLOOKUP(L87,rates!$A:$M,6,0)*O87,0)</f>
        <v>0</v>
      </c>
      <c r="X87" s="377">
        <f>IFERROR(VLOOKUP(L87,rates!$A:$M,7,0)*Q87,0)</f>
        <v>0</v>
      </c>
      <c r="Y87" s="377">
        <f t="shared" si="36"/>
        <v>0</v>
      </c>
      <c r="Z87" s="377">
        <f>IFERROR(VLOOKUP(L87,rates!$A:$M,8,0)*M87,0)</f>
        <v>0</v>
      </c>
      <c r="AA87" s="377">
        <f>IFERROR(VLOOKUP(L87,rates!$A:$M,9,0)*O87,0)</f>
        <v>0</v>
      </c>
      <c r="AB87" s="377">
        <f>IFERROR(VLOOKUP(L87,rates!$A:$M,10,0)*Q87,0)</f>
        <v>0</v>
      </c>
      <c r="AC87" s="377">
        <f t="shared" si="37"/>
        <v>0</v>
      </c>
      <c r="AD87" s="377">
        <f>IF(Information!$C$4="School",U87,IF(Information!$C$4="HE",AC87,IF(Information!$C$4="FE - VET",Y87,IF(Information!$C$4="AE",Y87,IF(Information!$C$4="Youth",U87, IF(Information!$C$4="RE", 0))))))</f>
        <v>0</v>
      </c>
      <c r="AE87" s="377">
        <f>IFERROR(VLOOKUP(L87,rates!$A:$M,11,0)*M87,0)</f>
        <v>0</v>
      </c>
      <c r="AF87" s="377">
        <f>IFERROR(VLOOKUP(L87,rates!$A:$M,12,0)*O87,0)</f>
        <v>0</v>
      </c>
      <c r="AG87" s="377">
        <f>IFERROR(VLOOKUP(L87,rates!$A:$M,13,0)*Q87,0)</f>
        <v>0</v>
      </c>
      <c r="AH87" s="378">
        <f>IFERROR(IF(Information!$C$4="HE",SUM(AE87:AG87),0),0)</f>
        <v>0</v>
      </c>
      <c r="AI87" s="379">
        <f t="shared" si="38"/>
        <v>0</v>
      </c>
      <c r="AJ87" s="380">
        <f t="shared" si="39"/>
        <v>0</v>
      </c>
      <c r="AK87" s="380">
        <f t="shared" si="40"/>
        <v>0</v>
      </c>
      <c r="AL87" s="380">
        <f t="shared" si="41"/>
        <v>0</v>
      </c>
      <c r="AM87" s="390" t="str">
        <f>IFERROR(VLOOKUP(J87,countrygrouping!A:C,3,0)," ")</f>
        <v xml:space="preserve"> </v>
      </c>
      <c r="AN87" s="381">
        <f>IFERROR(IF(OR(Information!$C$4="School", Information!$C$4="Youth", Information!$C$4="AE", Information!$C$4="FE - VET"), VLOOKUP(AM87,distancebands!A:C,2,0),VLOOKUP(AM87,distancebands!A:C,3,0)),0)</f>
        <v>0</v>
      </c>
      <c r="AO87" s="381">
        <f>IFERROR(IF(Information!$C$4="HE",VLOOKUP(AM87,distancebands!$A:$L,6,0),0),0)</f>
        <v>0</v>
      </c>
      <c r="AP87" s="391">
        <f t="shared" si="42"/>
        <v>0</v>
      </c>
      <c r="AQ87" s="391">
        <f t="shared" si="25"/>
        <v>0</v>
      </c>
      <c r="AR87" s="382">
        <f t="shared" si="26"/>
        <v>0</v>
      </c>
      <c r="AS87" s="383"/>
    </row>
    <row r="88" spans="1:45" ht="24.75" customHeight="1">
      <c r="A88" s="384"/>
      <c r="B88" s="362"/>
      <c r="C88" s="363">
        <f t="shared" si="27"/>
        <v>0</v>
      </c>
      <c r="D88" s="385"/>
      <c r="E88" s="386">
        <f t="shared" si="28"/>
        <v>0</v>
      </c>
      <c r="F88" s="366"/>
      <c r="G88" s="387"/>
      <c r="H88" s="388"/>
      <c r="I88" s="389"/>
      <c r="J88" s="370"/>
      <c r="K88" s="371" t="str">
        <f>IFERROR(VLOOKUP(J88,countrygrouping!A:B,2,0)," ")</f>
        <v xml:space="preserve"> </v>
      </c>
      <c r="L88" s="372" t="str">
        <f t="shared" si="29"/>
        <v xml:space="preserve"> </v>
      </c>
      <c r="M88" s="373">
        <f t="shared" si="30"/>
        <v>0</v>
      </c>
      <c r="N88" s="372">
        <f t="shared" si="31"/>
        <v>0</v>
      </c>
      <c r="O88" s="372">
        <f t="shared" si="32"/>
        <v>0</v>
      </c>
      <c r="P88" s="372">
        <f t="shared" si="33"/>
        <v>0</v>
      </c>
      <c r="Q88" s="372">
        <f t="shared" si="34"/>
        <v>0</v>
      </c>
      <c r="R88" s="374">
        <f>IFERROR(VLOOKUP(L88,rates!$A:$M,2,0)*M88,0)</f>
        <v>0</v>
      </c>
      <c r="S88" s="375">
        <f>IFERROR(VLOOKUP(L88,rates!$A:$M,3,0)*O88,0)</f>
        <v>0</v>
      </c>
      <c r="T88" s="375">
        <f>IFERROR(VLOOKUP(L88,rates!$A:$M,4,0)*Q88,0)</f>
        <v>0</v>
      </c>
      <c r="U88" s="376">
        <f t="shared" si="35"/>
        <v>0</v>
      </c>
      <c r="V88" s="377">
        <f>IFERROR(VLOOKUP(L88,rates!$A:$M,5,0)*M88,0)</f>
        <v>0</v>
      </c>
      <c r="W88" s="377">
        <f>IFERROR(VLOOKUP(L88,rates!$A:$M,6,0)*O88,0)</f>
        <v>0</v>
      </c>
      <c r="X88" s="377">
        <f>IFERROR(VLOOKUP(L88,rates!$A:$M,7,0)*Q88,0)</f>
        <v>0</v>
      </c>
      <c r="Y88" s="377">
        <f t="shared" si="36"/>
        <v>0</v>
      </c>
      <c r="Z88" s="377">
        <f>IFERROR(VLOOKUP(L88,rates!$A:$M,8,0)*M88,0)</f>
        <v>0</v>
      </c>
      <c r="AA88" s="377">
        <f>IFERROR(VLOOKUP(L88,rates!$A:$M,9,0)*O88,0)</f>
        <v>0</v>
      </c>
      <c r="AB88" s="377">
        <f>IFERROR(VLOOKUP(L88,rates!$A:$M,10,0)*Q88,0)</f>
        <v>0</v>
      </c>
      <c r="AC88" s="377">
        <f t="shared" si="37"/>
        <v>0</v>
      </c>
      <c r="AD88" s="377">
        <f>IF(Information!$C$4="School",U88,IF(Information!$C$4="HE",AC88,IF(Information!$C$4="FE - VET",Y88,IF(Information!$C$4="AE",Y88,IF(Information!$C$4="Youth",U88, IF(Information!$C$4="RE", 0))))))</f>
        <v>0</v>
      </c>
      <c r="AE88" s="377">
        <f>IFERROR(VLOOKUP(L88,rates!$A:$M,11,0)*M88,0)</f>
        <v>0</v>
      </c>
      <c r="AF88" s="377">
        <f>IFERROR(VLOOKUP(L88,rates!$A:$M,12,0)*O88,0)</f>
        <v>0</v>
      </c>
      <c r="AG88" s="377">
        <f>IFERROR(VLOOKUP(L88,rates!$A:$M,13,0)*Q88,0)</f>
        <v>0</v>
      </c>
      <c r="AH88" s="378">
        <f>IFERROR(IF(Information!$C$4="HE",SUM(AE88:AG88),0),0)</f>
        <v>0</v>
      </c>
      <c r="AI88" s="379">
        <f t="shared" si="38"/>
        <v>0</v>
      </c>
      <c r="AJ88" s="380">
        <f t="shared" si="39"/>
        <v>0</v>
      </c>
      <c r="AK88" s="380">
        <f t="shared" si="40"/>
        <v>0</v>
      </c>
      <c r="AL88" s="380">
        <f t="shared" si="41"/>
        <v>0</v>
      </c>
      <c r="AM88" s="390" t="str">
        <f>IFERROR(VLOOKUP(J88,countrygrouping!A:C,3,0)," ")</f>
        <v xml:space="preserve"> </v>
      </c>
      <c r="AN88" s="381">
        <f>IFERROR(IF(OR(Information!$C$4="School", Information!$C$4="Youth", Information!$C$4="AE", Information!$C$4="FE - VET"), VLOOKUP(AM88,distancebands!A:C,2,0),VLOOKUP(AM88,distancebands!A:C,3,0)),0)</f>
        <v>0</v>
      </c>
      <c r="AO88" s="381">
        <f>IFERROR(IF(Information!$C$4="HE",VLOOKUP(AM88,distancebands!$A:$L,6,0),0),0)</f>
        <v>0</v>
      </c>
      <c r="AP88" s="391">
        <f t="shared" si="42"/>
        <v>0</v>
      </c>
      <c r="AQ88" s="391">
        <f t="shared" si="25"/>
        <v>0</v>
      </c>
      <c r="AR88" s="382">
        <f t="shared" si="26"/>
        <v>0</v>
      </c>
      <c r="AS88" s="383"/>
    </row>
    <row r="89" spans="1:45" ht="24.75" customHeight="1">
      <c r="A89" s="384"/>
      <c r="B89" s="362"/>
      <c r="C89" s="363">
        <f t="shared" si="27"/>
        <v>0</v>
      </c>
      <c r="D89" s="385"/>
      <c r="E89" s="386">
        <f t="shared" si="28"/>
        <v>0</v>
      </c>
      <c r="F89" s="366"/>
      <c r="G89" s="387"/>
      <c r="H89" s="388"/>
      <c r="I89" s="389"/>
      <c r="J89" s="370"/>
      <c r="K89" s="371" t="str">
        <f>IFERROR(VLOOKUP(J89,countrygrouping!A:B,2,0)," ")</f>
        <v xml:space="preserve"> </v>
      </c>
      <c r="L89" s="372" t="str">
        <f t="shared" si="29"/>
        <v xml:space="preserve"> </v>
      </c>
      <c r="M89" s="373">
        <f t="shared" si="30"/>
        <v>0</v>
      </c>
      <c r="N89" s="372">
        <f t="shared" si="31"/>
        <v>0</v>
      </c>
      <c r="O89" s="372">
        <f t="shared" si="32"/>
        <v>0</v>
      </c>
      <c r="P89" s="372">
        <f t="shared" si="33"/>
        <v>0</v>
      </c>
      <c r="Q89" s="372">
        <f t="shared" si="34"/>
        <v>0</v>
      </c>
      <c r="R89" s="374">
        <f>IFERROR(VLOOKUP(L89,rates!$A:$M,2,0)*M89,0)</f>
        <v>0</v>
      </c>
      <c r="S89" s="375">
        <f>IFERROR(VLOOKUP(L89,rates!$A:$M,3,0)*O89,0)</f>
        <v>0</v>
      </c>
      <c r="T89" s="375">
        <f>IFERROR(VLOOKUP(L89,rates!$A:$M,4,0)*Q89,0)</f>
        <v>0</v>
      </c>
      <c r="U89" s="376">
        <f t="shared" si="35"/>
        <v>0</v>
      </c>
      <c r="V89" s="377">
        <f>IFERROR(VLOOKUP(L89,rates!$A:$M,5,0)*M89,0)</f>
        <v>0</v>
      </c>
      <c r="W89" s="377">
        <f>IFERROR(VLOOKUP(L89,rates!$A:$M,6,0)*O89,0)</f>
        <v>0</v>
      </c>
      <c r="X89" s="377">
        <f>IFERROR(VLOOKUP(L89,rates!$A:$M,7,0)*Q89,0)</f>
        <v>0</v>
      </c>
      <c r="Y89" s="377">
        <f t="shared" si="36"/>
        <v>0</v>
      </c>
      <c r="Z89" s="377">
        <f>IFERROR(VLOOKUP(L89,rates!$A:$M,8,0)*M89,0)</f>
        <v>0</v>
      </c>
      <c r="AA89" s="377">
        <f>IFERROR(VLOOKUP(L89,rates!$A:$M,9,0)*O89,0)</f>
        <v>0</v>
      </c>
      <c r="AB89" s="377">
        <f>IFERROR(VLOOKUP(L89,rates!$A:$M,10,0)*Q89,0)</f>
        <v>0</v>
      </c>
      <c r="AC89" s="377">
        <f t="shared" si="37"/>
        <v>0</v>
      </c>
      <c r="AD89" s="377">
        <f>IF(Information!$C$4="School",U89,IF(Information!$C$4="HE",AC89,IF(Information!$C$4="FE - VET",Y89,IF(Information!$C$4="AE",Y89,IF(Information!$C$4="Youth",U89, IF(Information!$C$4="RE", 0))))))</f>
        <v>0</v>
      </c>
      <c r="AE89" s="377">
        <f>IFERROR(VLOOKUP(L89,rates!$A:$M,11,0)*M89,0)</f>
        <v>0</v>
      </c>
      <c r="AF89" s="377">
        <f>IFERROR(VLOOKUP(L89,rates!$A:$M,12,0)*O89,0)</f>
        <v>0</v>
      </c>
      <c r="AG89" s="377">
        <f>IFERROR(VLOOKUP(L89,rates!$A:$M,13,0)*Q89,0)</f>
        <v>0</v>
      </c>
      <c r="AH89" s="378">
        <f>IFERROR(IF(Information!$C$4="HE",SUM(AE89:AG89),0),0)</f>
        <v>0</v>
      </c>
      <c r="AI89" s="379">
        <f t="shared" si="38"/>
        <v>0</v>
      </c>
      <c r="AJ89" s="380">
        <f t="shared" si="39"/>
        <v>0</v>
      </c>
      <c r="AK89" s="380">
        <f t="shared" si="40"/>
        <v>0</v>
      </c>
      <c r="AL89" s="380">
        <f t="shared" si="41"/>
        <v>0</v>
      </c>
      <c r="AM89" s="390" t="str">
        <f>IFERROR(VLOOKUP(J89,countrygrouping!A:C,3,0)," ")</f>
        <v xml:space="preserve"> </v>
      </c>
      <c r="AN89" s="381">
        <f>IFERROR(IF(OR(Information!$C$4="School", Information!$C$4="Youth", Information!$C$4="AE", Information!$C$4="FE - VET"), VLOOKUP(AM89,distancebands!A:C,2,0),VLOOKUP(AM89,distancebands!A:C,3,0)),0)</f>
        <v>0</v>
      </c>
      <c r="AO89" s="381">
        <f>IFERROR(IF(Information!$C$4="HE",VLOOKUP(AM89,distancebands!$A:$L,6,0),0),0)</f>
        <v>0</v>
      </c>
      <c r="AP89" s="391">
        <f t="shared" si="42"/>
        <v>0</v>
      </c>
      <c r="AQ89" s="391">
        <f t="shared" si="25"/>
        <v>0</v>
      </c>
      <c r="AR89" s="382">
        <f t="shared" si="26"/>
        <v>0</v>
      </c>
      <c r="AS89" s="383"/>
    </row>
    <row r="90" spans="1:45" ht="24.75" customHeight="1">
      <c r="A90" s="384"/>
      <c r="B90" s="362"/>
      <c r="C90" s="363">
        <f t="shared" si="27"/>
        <v>0</v>
      </c>
      <c r="D90" s="385"/>
      <c r="E90" s="386">
        <f t="shared" si="28"/>
        <v>0</v>
      </c>
      <c r="F90" s="366"/>
      <c r="G90" s="387"/>
      <c r="H90" s="388"/>
      <c r="I90" s="389"/>
      <c r="J90" s="370"/>
      <c r="K90" s="371" t="str">
        <f>IFERROR(VLOOKUP(J90,countrygrouping!A:B,2,0)," ")</f>
        <v xml:space="preserve"> </v>
      </c>
      <c r="L90" s="372" t="str">
        <f t="shared" si="29"/>
        <v xml:space="preserve"> </v>
      </c>
      <c r="M90" s="373">
        <f t="shared" si="30"/>
        <v>0</v>
      </c>
      <c r="N90" s="372">
        <f t="shared" si="31"/>
        <v>0</v>
      </c>
      <c r="O90" s="372">
        <f t="shared" si="32"/>
        <v>0</v>
      </c>
      <c r="P90" s="372">
        <f t="shared" si="33"/>
        <v>0</v>
      </c>
      <c r="Q90" s="372">
        <f t="shared" si="34"/>
        <v>0</v>
      </c>
      <c r="R90" s="374">
        <f>IFERROR(VLOOKUP(L90,rates!$A:$M,2,0)*M90,0)</f>
        <v>0</v>
      </c>
      <c r="S90" s="375">
        <f>IFERROR(VLOOKUP(L90,rates!$A:$M,3,0)*O90,0)</f>
        <v>0</v>
      </c>
      <c r="T90" s="375">
        <f>IFERROR(VLOOKUP(L90,rates!$A:$M,4,0)*Q90,0)</f>
        <v>0</v>
      </c>
      <c r="U90" s="376">
        <f t="shared" si="35"/>
        <v>0</v>
      </c>
      <c r="V90" s="377">
        <f>IFERROR(VLOOKUP(L90,rates!$A:$M,5,0)*M90,0)</f>
        <v>0</v>
      </c>
      <c r="W90" s="377">
        <f>IFERROR(VLOOKUP(L90,rates!$A:$M,6,0)*O90,0)</f>
        <v>0</v>
      </c>
      <c r="X90" s="377">
        <f>IFERROR(VLOOKUP(L90,rates!$A:$M,7,0)*Q90,0)</f>
        <v>0</v>
      </c>
      <c r="Y90" s="377">
        <f t="shared" si="36"/>
        <v>0</v>
      </c>
      <c r="Z90" s="377">
        <f>IFERROR(VLOOKUP(L90,rates!$A:$M,8,0)*M90,0)</f>
        <v>0</v>
      </c>
      <c r="AA90" s="377">
        <f>IFERROR(VLOOKUP(L90,rates!$A:$M,9,0)*O90,0)</f>
        <v>0</v>
      </c>
      <c r="AB90" s="377">
        <f>IFERROR(VLOOKUP(L90,rates!$A:$M,10,0)*Q90,0)</f>
        <v>0</v>
      </c>
      <c r="AC90" s="377">
        <f t="shared" si="37"/>
        <v>0</v>
      </c>
      <c r="AD90" s="377">
        <f>IF(Information!$C$4="School",U90,IF(Information!$C$4="HE",AC90,IF(Information!$C$4="FE - VET",Y90,IF(Information!$C$4="AE",Y90,IF(Information!$C$4="Youth",U90, IF(Information!$C$4="RE", 0))))))</f>
        <v>0</v>
      </c>
      <c r="AE90" s="377">
        <f>IFERROR(VLOOKUP(L90,rates!$A:$M,11,0)*M90,0)</f>
        <v>0</v>
      </c>
      <c r="AF90" s="377">
        <f>IFERROR(VLOOKUP(L90,rates!$A:$M,12,0)*O90,0)</f>
        <v>0</v>
      </c>
      <c r="AG90" s="377">
        <f>IFERROR(VLOOKUP(L90,rates!$A:$M,13,0)*Q90,0)</f>
        <v>0</v>
      </c>
      <c r="AH90" s="378">
        <f>IFERROR(IF(Information!$C$4="HE",SUM(AE90:AG90),0),0)</f>
        <v>0</v>
      </c>
      <c r="AI90" s="379">
        <f t="shared" si="38"/>
        <v>0</v>
      </c>
      <c r="AJ90" s="380">
        <f t="shared" si="39"/>
        <v>0</v>
      </c>
      <c r="AK90" s="380">
        <f t="shared" si="40"/>
        <v>0</v>
      </c>
      <c r="AL90" s="380">
        <f t="shared" si="41"/>
        <v>0</v>
      </c>
      <c r="AM90" s="390" t="str">
        <f>IFERROR(VLOOKUP(J90,countrygrouping!A:C,3,0)," ")</f>
        <v xml:space="preserve"> </v>
      </c>
      <c r="AN90" s="381">
        <f>IFERROR(IF(OR(Information!$C$4="School", Information!$C$4="Youth", Information!$C$4="AE", Information!$C$4="FE - VET"), VLOOKUP(AM90,distancebands!A:C,2,0),VLOOKUP(AM90,distancebands!A:C,3,0)),0)</f>
        <v>0</v>
      </c>
      <c r="AO90" s="381">
        <f>IFERROR(IF(Information!$C$4="HE",VLOOKUP(AM90,distancebands!$A:$L,6,0),0),0)</f>
        <v>0</v>
      </c>
      <c r="AP90" s="391">
        <f t="shared" si="42"/>
        <v>0</v>
      </c>
      <c r="AQ90" s="391">
        <f t="shared" si="25"/>
        <v>0</v>
      </c>
      <c r="AR90" s="382">
        <f t="shared" si="26"/>
        <v>0</v>
      </c>
      <c r="AS90" s="383"/>
    </row>
    <row r="91" spans="1:45" ht="24.75" customHeight="1">
      <c r="A91" s="384"/>
      <c r="B91" s="362"/>
      <c r="C91" s="363">
        <f t="shared" si="27"/>
        <v>0</v>
      </c>
      <c r="D91" s="385"/>
      <c r="E91" s="386">
        <f t="shared" si="28"/>
        <v>0</v>
      </c>
      <c r="F91" s="366"/>
      <c r="G91" s="387"/>
      <c r="H91" s="388"/>
      <c r="I91" s="389"/>
      <c r="J91" s="370"/>
      <c r="K91" s="371" t="str">
        <f>IFERROR(VLOOKUP(J91,countrygrouping!A:B,2,0)," ")</f>
        <v xml:space="preserve"> </v>
      </c>
      <c r="L91" s="372" t="str">
        <f t="shared" si="29"/>
        <v xml:space="preserve"> </v>
      </c>
      <c r="M91" s="373">
        <f t="shared" si="30"/>
        <v>0</v>
      </c>
      <c r="N91" s="372">
        <f t="shared" si="31"/>
        <v>0</v>
      </c>
      <c r="O91" s="372">
        <f t="shared" si="32"/>
        <v>0</v>
      </c>
      <c r="P91" s="372">
        <f t="shared" si="33"/>
        <v>0</v>
      </c>
      <c r="Q91" s="372">
        <f t="shared" si="34"/>
        <v>0</v>
      </c>
      <c r="R91" s="374">
        <f>IFERROR(VLOOKUP(L91,rates!$A:$M,2,0)*M91,0)</f>
        <v>0</v>
      </c>
      <c r="S91" s="375">
        <f>IFERROR(VLOOKUP(L91,rates!$A:$M,3,0)*O91,0)</f>
        <v>0</v>
      </c>
      <c r="T91" s="375">
        <f>IFERROR(VLOOKUP(L91,rates!$A:$M,4,0)*Q91,0)</f>
        <v>0</v>
      </c>
      <c r="U91" s="376">
        <f t="shared" si="35"/>
        <v>0</v>
      </c>
      <c r="V91" s="377">
        <f>IFERROR(VLOOKUP(L91,rates!$A:$M,5,0)*M91,0)</f>
        <v>0</v>
      </c>
      <c r="W91" s="377">
        <f>IFERROR(VLOOKUP(L91,rates!$A:$M,6,0)*O91,0)</f>
        <v>0</v>
      </c>
      <c r="X91" s="377">
        <f>IFERROR(VLOOKUP(L91,rates!$A:$M,7,0)*Q91,0)</f>
        <v>0</v>
      </c>
      <c r="Y91" s="377">
        <f t="shared" si="36"/>
        <v>0</v>
      </c>
      <c r="Z91" s="377">
        <f>IFERROR(VLOOKUP(L91,rates!$A:$M,8,0)*M91,0)</f>
        <v>0</v>
      </c>
      <c r="AA91" s="377">
        <f>IFERROR(VLOOKUP(L91,rates!$A:$M,9,0)*O91,0)</f>
        <v>0</v>
      </c>
      <c r="AB91" s="377">
        <f>IFERROR(VLOOKUP(L91,rates!$A:$M,10,0)*Q91,0)</f>
        <v>0</v>
      </c>
      <c r="AC91" s="377">
        <f t="shared" si="37"/>
        <v>0</v>
      </c>
      <c r="AD91" s="377">
        <f>IF(Information!$C$4="School",U91,IF(Information!$C$4="HE",AC91,IF(Information!$C$4="FE - VET",Y91,IF(Information!$C$4="AE",Y91,IF(Information!$C$4="Youth",U91, IF(Information!$C$4="RE", 0))))))</f>
        <v>0</v>
      </c>
      <c r="AE91" s="377">
        <f>IFERROR(VLOOKUP(L91,rates!$A:$M,11,0)*M91,0)</f>
        <v>0</v>
      </c>
      <c r="AF91" s="377">
        <f>IFERROR(VLOOKUP(L91,rates!$A:$M,12,0)*O91,0)</f>
        <v>0</v>
      </c>
      <c r="AG91" s="377">
        <f>IFERROR(VLOOKUP(L91,rates!$A:$M,13,0)*Q91,0)</f>
        <v>0</v>
      </c>
      <c r="AH91" s="378">
        <f>IFERROR(IF(Information!$C$4="HE",SUM(AE91:AG91),0),0)</f>
        <v>0</v>
      </c>
      <c r="AI91" s="379">
        <f t="shared" si="38"/>
        <v>0</v>
      </c>
      <c r="AJ91" s="380">
        <f t="shared" si="39"/>
        <v>0</v>
      </c>
      <c r="AK91" s="380">
        <f t="shared" si="40"/>
        <v>0</v>
      </c>
      <c r="AL91" s="380">
        <f t="shared" si="41"/>
        <v>0</v>
      </c>
      <c r="AM91" s="390" t="str">
        <f>IFERROR(VLOOKUP(J91,countrygrouping!A:C,3,0)," ")</f>
        <v xml:space="preserve"> </v>
      </c>
      <c r="AN91" s="381">
        <f>IFERROR(IF(OR(Information!$C$4="School", Information!$C$4="Youth", Information!$C$4="AE", Information!$C$4="FE - VET"), VLOOKUP(AM91,distancebands!A:C,2,0),VLOOKUP(AM91,distancebands!A:C,3,0)),0)</f>
        <v>0</v>
      </c>
      <c r="AO91" s="381">
        <f>IFERROR(IF(Information!$C$4="HE",VLOOKUP(AM91,distancebands!$A:$L,6,0),0),0)</f>
        <v>0</v>
      </c>
      <c r="AP91" s="391">
        <f t="shared" si="42"/>
        <v>0</v>
      </c>
      <c r="AQ91" s="391">
        <f t="shared" si="25"/>
        <v>0</v>
      </c>
      <c r="AR91" s="382">
        <f t="shared" si="26"/>
        <v>0</v>
      </c>
      <c r="AS91" s="383"/>
    </row>
    <row r="92" spans="1:45" ht="24.75" customHeight="1">
      <c r="A92" s="384"/>
      <c r="B92" s="362"/>
      <c r="C92" s="363">
        <f t="shared" si="27"/>
        <v>0</v>
      </c>
      <c r="D92" s="385"/>
      <c r="E92" s="386">
        <f t="shared" si="28"/>
        <v>0</v>
      </c>
      <c r="F92" s="366"/>
      <c r="G92" s="387"/>
      <c r="H92" s="388"/>
      <c r="I92" s="389"/>
      <c r="J92" s="370"/>
      <c r="K92" s="371" t="str">
        <f>IFERROR(VLOOKUP(J92,countrygrouping!A:B,2,0)," ")</f>
        <v xml:space="preserve"> </v>
      </c>
      <c r="L92" s="372" t="str">
        <f t="shared" si="29"/>
        <v xml:space="preserve"> </v>
      </c>
      <c r="M92" s="373">
        <f t="shared" si="30"/>
        <v>0</v>
      </c>
      <c r="N92" s="372">
        <f t="shared" si="31"/>
        <v>0</v>
      </c>
      <c r="O92" s="372">
        <f t="shared" si="32"/>
        <v>0</v>
      </c>
      <c r="P92" s="372">
        <f t="shared" si="33"/>
        <v>0</v>
      </c>
      <c r="Q92" s="372">
        <f t="shared" si="34"/>
        <v>0</v>
      </c>
      <c r="R92" s="374">
        <f>IFERROR(VLOOKUP(L92,rates!$A:$M,2,0)*M92,0)</f>
        <v>0</v>
      </c>
      <c r="S92" s="375">
        <f>IFERROR(VLOOKUP(L92,rates!$A:$M,3,0)*O92,0)</f>
        <v>0</v>
      </c>
      <c r="T92" s="375">
        <f>IFERROR(VLOOKUP(L92,rates!$A:$M,4,0)*Q92,0)</f>
        <v>0</v>
      </c>
      <c r="U92" s="376">
        <f t="shared" si="35"/>
        <v>0</v>
      </c>
      <c r="V92" s="377">
        <f>IFERROR(VLOOKUP(L92,rates!$A:$M,5,0)*M92,0)</f>
        <v>0</v>
      </c>
      <c r="W92" s="377">
        <f>IFERROR(VLOOKUP(L92,rates!$A:$M,6,0)*O92,0)</f>
        <v>0</v>
      </c>
      <c r="X92" s="377">
        <f>IFERROR(VLOOKUP(L92,rates!$A:$M,7,0)*Q92,0)</f>
        <v>0</v>
      </c>
      <c r="Y92" s="377">
        <f t="shared" si="36"/>
        <v>0</v>
      </c>
      <c r="Z92" s="377">
        <f>IFERROR(VLOOKUP(L92,rates!$A:$M,8,0)*M92,0)</f>
        <v>0</v>
      </c>
      <c r="AA92" s="377">
        <f>IFERROR(VLOOKUP(L92,rates!$A:$M,9,0)*O92,0)</f>
        <v>0</v>
      </c>
      <c r="AB92" s="377">
        <f>IFERROR(VLOOKUP(L92,rates!$A:$M,10,0)*Q92,0)</f>
        <v>0</v>
      </c>
      <c r="AC92" s="377">
        <f t="shared" si="37"/>
        <v>0</v>
      </c>
      <c r="AD92" s="377">
        <f>IF(Information!$C$4="School",U92,IF(Information!$C$4="HE",AC92,IF(Information!$C$4="FE - VET",Y92,IF(Information!$C$4="AE",Y92,IF(Information!$C$4="Youth",U92, IF(Information!$C$4="RE", 0))))))</f>
        <v>0</v>
      </c>
      <c r="AE92" s="377">
        <f>IFERROR(VLOOKUP(L92,rates!$A:$M,11,0)*M92,0)</f>
        <v>0</v>
      </c>
      <c r="AF92" s="377">
        <f>IFERROR(VLOOKUP(L92,rates!$A:$M,12,0)*O92,0)</f>
        <v>0</v>
      </c>
      <c r="AG92" s="377">
        <f>IFERROR(VLOOKUP(L92,rates!$A:$M,13,0)*Q92,0)</f>
        <v>0</v>
      </c>
      <c r="AH92" s="378">
        <f>IFERROR(IF(Information!$C$4="HE",SUM(AE92:AG92),0),0)</f>
        <v>0</v>
      </c>
      <c r="AI92" s="379">
        <f t="shared" si="38"/>
        <v>0</v>
      </c>
      <c r="AJ92" s="380">
        <f t="shared" si="39"/>
        <v>0</v>
      </c>
      <c r="AK92" s="380">
        <f t="shared" si="40"/>
        <v>0</v>
      </c>
      <c r="AL92" s="380">
        <f t="shared" si="41"/>
        <v>0</v>
      </c>
      <c r="AM92" s="390" t="str">
        <f>IFERROR(VLOOKUP(J92,countrygrouping!A:C,3,0)," ")</f>
        <v xml:space="preserve"> </v>
      </c>
      <c r="AN92" s="381">
        <f>IFERROR(IF(OR(Information!$C$4="School", Information!$C$4="Youth", Information!$C$4="AE", Information!$C$4="FE - VET"), VLOOKUP(AM92,distancebands!A:C,2,0),VLOOKUP(AM92,distancebands!A:C,3,0)),0)</f>
        <v>0</v>
      </c>
      <c r="AO92" s="381">
        <f>IFERROR(IF(Information!$C$4="HE",VLOOKUP(AM92,distancebands!$A:$L,6,0),0),0)</f>
        <v>0</v>
      </c>
      <c r="AP92" s="391">
        <f t="shared" si="42"/>
        <v>0</v>
      </c>
      <c r="AQ92" s="391">
        <f t="shared" si="25"/>
        <v>0</v>
      </c>
      <c r="AR92" s="382">
        <f t="shared" si="26"/>
        <v>0</v>
      </c>
      <c r="AS92" s="383"/>
    </row>
    <row r="93" spans="1:45" ht="24.75" customHeight="1">
      <c r="A93" s="384"/>
      <c r="B93" s="362"/>
      <c r="C93" s="363">
        <f t="shared" si="27"/>
        <v>0</v>
      </c>
      <c r="D93" s="385"/>
      <c r="E93" s="386">
        <f t="shared" si="28"/>
        <v>0</v>
      </c>
      <c r="F93" s="366"/>
      <c r="G93" s="387"/>
      <c r="H93" s="388"/>
      <c r="I93" s="389"/>
      <c r="J93" s="370"/>
      <c r="K93" s="371" t="str">
        <f>IFERROR(VLOOKUP(J93,countrygrouping!A:B,2,0)," ")</f>
        <v xml:space="preserve"> </v>
      </c>
      <c r="L93" s="372" t="str">
        <f t="shared" si="29"/>
        <v xml:space="preserve"> </v>
      </c>
      <c r="M93" s="373">
        <f t="shared" si="30"/>
        <v>0</v>
      </c>
      <c r="N93" s="372">
        <f t="shared" si="31"/>
        <v>0</v>
      </c>
      <c r="O93" s="372">
        <f t="shared" si="32"/>
        <v>0</v>
      </c>
      <c r="P93" s="372">
        <f t="shared" si="33"/>
        <v>0</v>
      </c>
      <c r="Q93" s="372">
        <f t="shared" si="34"/>
        <v>0</v>
      </c>
      <c r="R93" s="374">
        <f>IFERROR(VLOOKUP(L93,rates!$A:$M,2,0)*M93,0)</f>
        <v>0</v>
      </c>
      <c r="S93" s="375">
        <f>IFERROR(VLOOKUP(L93,rates!$A:$M,3,0)*O93,0)</f>
        <v>0</v>
      </c>
      <c r="T93" s="375">
        <f>IFERROR(VLOOKUP(L93,rates!$A:$M,4,0)*Q93,0)</f>
        <v>0</v>
      </c>
      <c r="U93" s="376">
        <f t="shared" si="35"/>
        <v>0</v>
      </c>
      <c r="V93" s="377">
        <f>IFERROR(VLOOKUP(L93,rates!$A:$M,5,0)*M93,0)</f>
        <v>0</v>
      </c>
      <c r="W93" s="377">
        <f>IFERROR(VLOOKUP(L93,rates!$A:$M,6,0)*O93,0)</f>
        <v>0</v>
      </c>
      <c r="X93" s="377">
        <f>IFERROR(VLOOKUP(L93,rates!$A:$M,7,0)*Q93,0)</f>
        <v>0</v>
      </c>
      <c r="Y93" s="377">
        <f t="shared" si="36"/>
        <v>0</v>
      </c>
      <c r="Z93" s="377">
        <f>IFERROR(VLOOKUP(L93,rates!$A:$M,8,0)*M93,0)</f>
        <v>0</v>
      </c>
      <c r="AA93" s="377">
        <f>IFERROR(VLOOKUP(L93,rates!$A:$M,9,0)*O93,0)</f>
        <v>0</v>
      </c>
      <c r="AB93" s="377">
        <f>IFERROR(VLOOKUP(L93,rates!$A:$M,10,0)*Q93,0)</f>
        <v>0</v>
      </c>
      <c r="AC93" s="377">
        <f t="shared" si="37"/>
        <v>0</v>
      </c>
      <c r="AD93" s="377">
        <f>IF(Information!$C$4="School",U93,IF(Information!$C$4="HE",AC93,IF(Information!$C$4="FE - VET",Y93,IF(Information!$C$4="AE",Y93,IF(Information!$C$4="Youth",U93, IF(Information!$C$4="RE", 0))))))</f>
        <v>0</v>
      </c>
      <c r="AE93" s="377">
        <f>IFERROR(VLOOKUP(L93,rates!$A:$M,11,0)*M93,0)</f>
        <v>0</v>
      </c>
      <c r="AF93" s="377">
        <f>IFERROR(VLOOKUP(L93,rates!$A:$M,12,0)*O93,0)</f>
        <v>0</v>
      </c>
      <c r="AG93" s="377">
        <f>IFERROR(VLOOKUP(L93,rates!$A:$M,13,0)*Q93,0)</f>
        <v>0</v>
      </c>
      <c r="AH93" s="378">
        <f>IFERROR(IF(Information!$C$4="HE",SUM(AE93:AG93),0),0)</f>
        <v>0</v>
      </c>
      <c r="AI93" s="379">
        <f t="shared" si="38"/>
        <v>0</v>
      </c>
      <c r="AJ93" s="380">
        <f t="shared" si="39"/>
        <v>0</v>
      </c>
      <c r="AK93" s="380">
        <f t="shared" si="40"/>
        <v>0</v>
      </c>
      <c r="AL93" s="380">
        <f t="shared" si="41"/>
        <v>0</v>
      </c>
      <c r="AM93" s="390" t="str">
        <f>IFERROR(VLOOKUP(J93,countrygrouping!A:C,3,0)," ")</f>
        <v xml:space="preserve"> </v>
      </c>
      <c r="AN93" s="381">
        <f>IFERROR(IF(OR(Information!$C$4="School", Information!$C$4="Youth", Information!$C$4="AE", Information!$C$4="FE - VET"), VLOOKUP(AM93,distancebands!A:C,2,0),VLOOKUP(AM93,distancebands!A:C,3,0)),0)</f>
        <v>0</v>
      </c>
      <c r="AO93" s="381">
        <f>IFERROR(IF(Information!$C$4="HE",VLOOKUP(AM93,distancebands!$A:$L,6,0),0),0)</f>
        <v>0</v>
      </c>
      <c r="AP93" s="391">
        <f t="shared" si="42"/>
        <v>0</v>
      </c>
      <c r="AQ93" s="391">
        <f t="shared" si="25"/>
        <v>0</v>
      </c>
      <c r="AR93" s="382">
        <f t="shared" si="26"/>
        <v>0</v>
      </c>
      <c r="AS93" s="383"/>
    </row>
    <row r="94" spans="1:45" ht="24.75" customHeight="1">
      <c r="A94" s="384"/>
      <c r="B94" s="362"/>
      <c r="C94" s="363">
        <f t="shared" si="27"/>
        <v>0</v>
      </c>
      <c r="D94" s="385"/>
      <c r="E94" s="386">
        <f t="shared" si="28"/>
        <v>0</v>
      </c>
      <c r="F94" s="366"/>
      <c r="G94" s="387"/>
      <c r="H94" s="388"/>
      <c r="I94" s="389"/>
      <c r="J94" s="370"/>
      <c r="K94" s="371" t="str">
        <f>IFERROR(VLOOKUP(J94,countrygrouping!A:B,2,0)," ")</f>
        <v xml:space="preserve"> </v>
      </c>
      <c r="L94" s="372" t="str">
        <f t="shared" si="29"/>
        <v xml:space="preserve"> </v>
      </c>
      <c r="M94" s="373">
        <f t="shared" si="30"/>
        <v>0</v>
      </c>
      <c r="N94" s="372">
        <f t="shared" si="31"/>
        <v>0</v>
      </c>
      <c r="O94" s="372">
        <f t="shared" si="32"/>
        <v>0</v>
      </c>
      <c r="P94" s="372">
        <f t="shared" si="33"/>
        <v>0</v>
      </c>
      <c r="Q94" s="372">
        <f t="shared" si="34"/>
        <v>0</v>
      </c>
      <c r="R94" s="374">
        <f>IFERROR(VLOOKUP(L94,rates!$A:$M,2,0)*M94,0)</f>
        <v>0</v>
      </c>
      <c r="S94" s="375">
        <f>IFERROR(VLOOKUP(L94,rates!$A:$M,3,0)*O94,0)</f>
        <v>0</v>
      </c>
      <c r="T94" s="375">
        <f>IFERROR(VLOOKUP(L94,rates!$A:$M,4,0)*Q94,0)</f>
        <v>0</v>
      </c>
      <c r="U94" s="376">
        <f t="shared" si="35"/>
        <v>0</v>
      </c>
      <c r="V94" s="377">
        <f>IFERROR(VLOOKUP(L94,rates!$A:$M,5,0)*M94,0)</f>
        <v>0</v>
      </c>
      <c r="W94" s="377">
        <f>IFERROR(VLOOKUP(L94,rates!$A:$M,6,0)*O94,0)</f>
        <v>0</v>
      </c>
      <c r="X94" s="377">
        <f>IFERROR(VLOOKUP(L94,rates!$A:$M,7,0)*Q94,0)</f>
        <v>0</v>
      </c>
      <c r="Y94" s="377">
        <f t="shared" si="36"/>
        <v>0</v>
      </c>
      <c r="Z94" s="377">
        <f>IFERROR(VLOOKUP(L94,rates!$A:$M,8,0)*M94,0)</f>
        <v>0</v>
      </c>
      <c r="AA94" s="377">
        <f>IFERROR(VLOOKUP(L94,rates!$A:$M,9,0)*O94,0)</f>
        <v>0</v>
      </c>
      <c r="AB94" s="377">
        <f>IFERROR(VLOOKUP(L94,rates!$A:$M,10,0)*Q94,0)</f>
        <v>0</v>
      </c>
      <c r="AC94" s="377">
        <f t="shared" si="37"/>
        <v>0</v>
      </c>
      <c r="AD94" s="377">
        <f>IF(Information!$C$4="School",U94,IF(Information!$C$4="HE",AC94,IF(Information!$C$4="FE - VET",Y94,IF(Information!$C$4="AE",Y94,IF(Information!$C$4="Youth",U94, IF(Information!$C$4="RE", 0))))))</f>
        <v>0</v>
      </c>
      <c r="AE94" s="377">
        <f>IFERROR(VLOOKUP(L94,rates!$A:$M,11,0)*M94,0)</f>
        <v>0</v>
      </c>
      <c r="AF94" s="377">
        <f>IFERROR(VLOOKUP(L94,rates!$A:$M,12,0)*O94,0)</f>
        <v>0</v>
      </c>
      <c r="AG94" s="377">
        <f>IFERROR(VLOOKUP(L94,rates!$A:$M,13,0)*Q94,0)</f>
        <v>0</v>
      </c>
      <c r="AH94" s="378">
        <f>IFERROR(IF(Information!$C$4="HE",SUM(AE94:AG94),0),0)</f>
        <v>0</v>
      </c>
      <c r="AI94" s="379">
        <f t="shared" si="38"/>
        <v>0</v>
      </c>
      <c r="AJ94" s="380">
        <f t="shared" si="39"/>
        <v>0</v>
      </c>
      <c r="AK94" s="380">
        <f t="shared" si="40"/>
        <v>0</v>
      </c>
      <c r="AL94" s="380">
        <f t="shared" si="41"/>
        <v>0</v>
      </c>
      <c r="AM94" s="390" t="str">
        <f>IFERROR(VLOOKUP(J94,countrygrouping!A:C,3,0)," ")</f>
        <v xml:space="preserve"> </v>
      </c>
      <c r="AN94" s="381">
        <f>IFERROR(IF(OR(Information!$C$4="School", Information!$C$4="Youth", Information!$C$4="AE", Information!$C$4="FE - VET"), VLOOKUP(AM94,distancebands!A:C,2,0),VLOOKUP(AM94,distancebands!A:C,3,0)),0)</f>
        <v>0</v>
      </c>
      <c r="AO94" s="381">
        <f>IFERROR(IF(Information!$C$4="HE",VLOOKUP(AM94,distancebands!$A:$L,6,0),0),0)</f>
        <v>0</v>
      </c>
      <c r="AP94" s="391">
        <f t="shared" si="42"/>
        <v>0</v>
      </c>
      <c r="AQ94" s="391">
        <f t="shared" si="25"/>
        <v>0</v>
      </c>
      <c r="AR94" s="382">
        <f t="shared" si="26"/>
        <v>0</v>
      </c>
      <c r="AS94" s="383"/>
    </row>
    <row r="95" spans="1:45" ht="24.75" customHeight="1">
      <c r="A95" s="384"/>
      <c r="B95" s="362"/>
      <c r="C95" s="363">
        <f t="shared" si="27"/>
        <v>0</v>
      </c>
      <c r="D95" s="385"/>
      <c r="E95" s="386">
        <f t="shared" si="28"/>
        <v>0</v>
      </c>
      <c r="F95" s="366"/>
      <c r="G95" s="387"/>
      <c r="H95" s="388"/>
      <c r="I95" s="389"/>
      <c r="J95" s="370"/>
      <c r="K95" s="371" t="str">
        <f>IFERROR(VLOOKUP(J95,countrygrouping!A:B,2,0)," ")</f>
        <v xml:space="preserve"> </v>
      </c>
      <c r="L95" s="372" t="str">
        <f t="shared" si="29"/>
        <v xml:space="preserve"> </v>
      </c>
      <c r="M95" s="373">
        <f t="shared" si="30"/>
        <v>0</v>
      </c>
      <c r="N95" s="372">
        <f t="shared" si="31"/>
        <v>0</v>
      </c>
      <c r="O95" s="372">
        <f t="shared" si="32"/>
        <v>0</v>
      </c>
      <c r="P95" s="372">
        <f t="shared" si="33"/>
        <v>0</v>
      </c>
      <c r="Q95" s="372">
        <f t="shared" si="34"/>
        <v>0</v>
      </c>
      <c r="R95" s="374">
        <f>IFERROR(VLOOKUP(L95,rates!$A:$M,2,0)*M95,0)</f>
        <v>0</v>
      </c>
      <c r="S95" s="375">
        <f>IFERROR(VLOOKUP(L95,rates!$A:$M,3,0)*O95,0)</f>
        <v>0</v>
      </c>
      <c r="T95" s="375">
        <f>IFERROR(VLOOKUP(L95,rates!$A:$M,4,0)*Q95,0)</f>
        <v>0</v>
      </c>
      <c r="U95" s="376">
        <f t="shared" si="35"/>
        <v>0</v>
      </c>
      <c r="V95" s="377">
        <f>IFERROR(VLOOKUP(L95,rates!$A:$M,5,0)*M95,0)</f>
        <v>0</v>
      </c>
      <c r="W95" s="377">
        <f>IFERROR(VLOOKUP(L95,rates!$A:$M,6,0)*O95,0)</f>
        <v>0</v>
      </c>
      <c r="X95" s="377">
        <f>IFERROR(VLOOKUP(L95,rates!$A:$M,7,0)*Q95,0)</f>
        <v>0</v>
      </c>
      <c r="Y95" s="377">
        <f t="shared" si="36"/>
        <v>0</v>
      </c>
      <c r="Z95" s="377">
        <f>IFERROR(VLOOKUP(L95,rates!$A:$M,8,0)*M95,0)</f>
        <v>0</v>
      </c>
      <c r="AA95" s="377">
        <f>IFERROR(VLOOKUP(L95,rates!$A:$M,9,0)*O95,0)</f>
        <v>0</v>
      </c>
      <c r="AB95" s="377">
        <f>IFERROR(VLOOKUP(L95,rates!$A:$M,10,0)*Q95,0)</f>
        <v>0</v>
      </c>
      <c r="AC95" s="377">
        <f t="shared" si="37"/>
        <v>0</v>
      </c>
      <c r="AD95" s="377">
        <f>IF(Information!$C$4="School",U95,IF(Information!$C$4="HE",AC95,IF(Information!$C$4="FE - VET",Y95,IF(Information!$C$4="AE",Y95,IF(Information!$C$4="Youth",U95, IF(Information!$C$4="RE", 0))))))</f>
        <v>0</v>
      </c>
      <c r="AE95" s="377">
        <f>IFERROR(VLOOKUP(L95,rates!$A:$M,11,0)*M95,0)</f>
        <v>0</v>
      </c>
      <c r="AF95" s="377">
        <f>IFERROR(VLOOKUP(L95,rates!$A:$M,12,0)*O95,0)</f>
        <v>0</v>
      </c>
      <c r="AG95" s="377">
        <f>IFERROR(VLOOKUP(L95,rates!$A:$M,13,0)*Q95,0)</f>
        <v>0</v>
      </c>
      <c r="AH95" s="378">
        <f>IFERROR(IF(Information!$C$4="HE",SUM(AE95:AG95),0),0)</f>
        <v>0</v>
      </c>
      <c r="AI95" s="379">
        <f t="shared" si="38"/>
        <v>0</v>
      </c>
      <c r="AJ95" s="380">
        <f t="shared" si="39"/>
        <v>0</v>
      </c>
      <c r="AK95" s="380">
        <f t="shared" si="40"/>
        <v>0</v>
      </c>
      <c r="AL95" s="380">
        <f t="shared" si="41"/>
        <v>0</v>
      </c>
      <c r="AM95" s="390" t="str">
        <f>IFERROR(VLOOKUP(J95,countrygrouping!A:C,3,0)," ")</f>
        <v xml:space="preserve"> </v>
      </c>
      <c r="AN95" s="381">
        <f>IFERROR(IF(OR(Information!$C$4="School", Information!$C$4="Youth", Information!$C$4="AE", Information!$C$4="FE - VET"), VLOOKUP(AM95,distancebands!A:C,2,0),VLOOKUP(AM95,distancebands!A:C,3,0)),0)</f>
        <v>0</v>
      </c>
      <c r="AO95" s="381">
        <f>IFERROR(IF(Information!$C$4="HE",VLOOKUP(AM95,distancebands!$A:$L,6,0),0),0)</f>
        <v>0</v>
      </c>
      <c r="AP95" s="391">
        <f t="shared" si="42"/>
        <v>0</v>
      </c>
      <c r="AQ95" s="391">
        <f t="shared" si="25"/>
        <v>0</v>
      </c>
      <c r="AR95" s="382">
        <f t="shared" si="26"/>
        <v>0</v>
      </c>
      <c r="AS95" s="383"/>
    </row>
    <row r="96" spans="1:45" ht="24.75" customHeight="1">
      <c r="A96" s="384"/>
      <c r="B96" s="362"/>
      <c r="C96" s="363">
        <f t="shared" si="27"/>
        <v>0</v>
      </c>
      <c r="D96" s="385"/>
      <c r="E96" s="386">
        <f t="shared" si="28"/>
        <v>0</v>
      </c>
      <c r="F96" s="366"/>
      <c r="G96" s="387"/>
      <c r="H96" s="388"/>
      <c r="I96" s="389"/>
      <c r="J96" s="370"/>
      <c r="K96" s="371" t="str">
        <f>IFERROR(VLOOKUP(J96,countrygrouping!A:B,2,0)," ")</f>
        <v xml:space="preserve"> </v>
      </c>
      <c r="L96" s="372" t="str">
        <f t="shared" si="29"/>
        <v xml:space="preserve"> </v>
      </c>
      <c r="M96" s="373">
        <f t="shared" si="30"/>
        <v>0</v>
      </c>
      <c r="N96" s="372">
        <f t="shared" si="31"/>
        <v>0</v>
      </c>
      <c r="O96" s="372">
        <f t="shared" si="32"/>
        <v>0</v>
      </c>
      <c r="P96" s="372">
        <f t="shared" si="33"/>
        <v>0</v>
      </c>
      <c r="Q96" s="372">
        <f t="shared" si="34"/>
        <v>0</v>
      </c>
      <c r="R96" s="374">
        <f>IFERROR(VLOOKUP(L96,rates!$A:$M,2,0)*M96,0)</f>
        <v>0</v>
      </c>
      <c r="S96" s="375">
        <f>IFERROR(VLOOKUP(L96,rates!$A:$M,3,0)*O96,0)</f>
        <v>0</v>
      </c>
      <c r="T96" s="375">
        <f>IFERROR(VLOOKUP(L96,rates!$A:$M,4,0)*Q96,0)</f>
        <v>0</v>
      </c>
      <c r="U96" s="376">
        <f t="shared" si="35"/>
        <v>0</v>
      </c>
      <c r="V96" s="377">
        <f>IFERROR(VLOOKUP(L96,rates!$A:$M,5,0)*M96,0)</f>
        <v>0</v>
      </c>
      <c r="W96" s="377">
        <f>IFERROR(VLOOKUP(L96,rates!$A:$M,6,0)*O96,0)</f>
        <v>0</v>
      </c>
      <c r="X96" s="377">
        <f>IFERROR(VLOOKUP(L96,rates!$A:$M,7,0)*Q96,0)</f>
        <v>0</v>
      </c>
      <c r="Y96" s="377">
        <f t="shared" si="36"/>
        <v>0</v>
      </c>
      <c r="Z96" s="377">
        <f>IFERROR(VLOOKUP(L96,rates!$A:$M,8,0)*M96,0)</f>
        <v>0</v>
      </c>
      <c r="AA96" s="377">
        <f>IFERROR(VLOOKUP(L96,rates!$A:$M,9,0)*O96,0)</f>
        <v>0</v>
      </c>
      <c r="AB96" s="377">
        <f>IFERROR(VLOOKUP(L96,rates!$A:$M,10,0)*Q96,0)</f>
        <v>0</v>
      </c>
      <c r="AC96" s="377">
        <f t="shared" si="37"/>
        <v>0</v>
      </c>
      <c r="AD96" s="377">
        <f>IF(Information!$C$4="School",U96,IF(Information!$C$4="HE",AC96,IF(Information!$C$4="FE - VET",Y96,IF(Information!$C$4="AE",Y96,IF(Information!$C$4="Youth",U96, IF(Information!$C$4="RE", 0))))))</f>
        <v>0</v>
      </c>
      <c r="AE96" s="377">
        <f>IFERROR(VLOOKUP(L96,rates!$A:$M,11,0)*M96,0)</f>
        <v>0</v>
      </c>
      <c r="AF96" s="377">
        <f>IFERROR(VLOOKUP(L96,rates!$A:$M,12,0)*O96,0)</f>
        <v>0</v>
      </c>
      <c r="AG96" s="377">
        <f>IFERROR(VLOOKUP(L96,rates!$A:$M,13,0)*Q96,0)</f>
        <v>0</v>
      </c>
      <c r="AH96" s="378">
        <f>IFERROR(IF(Information!$C$4="HE",SUM(AE96:AG96),0),0)</f>
        <v>0</v>
      </c>
      <c r="AI96" s="379">
        <f t="shared" si="38"/>
        <v>0</v>
      </c>
      <c r="AJ96" s="380">
        <f t="shared" si="39"/>
        <v>0</v>
      </c>
      <c r="AK96" s="380">
        <f t="shared" si="40"/>
        <v>0</v>
      </c>
      <c r="AL96" s="380">
        <f t="shared" si="41"/>
        <v>0</v>
      </c>
      <c r="AM96" s="390" t="str">
        <f>IFERROR(VLOOKUP(J96,countrygrouping!A:C,3,0)," ")</f>
        <v xml:space="preserve"> </v>
      </c>
      <c r="AN96" s="381">
        <f>IFERROR(IF(OR(Information!$C$4="School", Information!$C$4="Youth", Information!$C$4="AE", Information!$C$4="FE - VET"), VLOOKUP(AM96,distancebands!A:C,2,0),VLOOKUP(AM96,distancebands!A:C,3,0)),0)</f>
        <v>0</v>
      </c>
      <c r="AO96" s="381">
        <f>IFERROR(IF(Information!$C$4="HE",VLOOKUP(AM96,distancebands!$A:$L,6,0),0),0)</f>
        <v>0</v>
      </c>
      <c r="AP96" s="391">
        <f t="shared" si="42"/>
        <v>0</v>
      </c>
      <c r="AQ96" s="391">
        <f t="shared" si="25"/>
        <v>0</v>
      </c>
      <c r="AR96" s="382">
        <f t="shared" si="26"/>
        <v>0</v>
      </c>
      <c r="AS96" s="383"/>
    </row>
    <row r="97" spans="1:110" ht="24.75" customHeight="1">
      <c r="A97" s="384"/>
      <c r="B97" s="362"/>
      <c r="C97" s="363">
        <f t="shared" si="27"/>
        <v>0</v>
      </c>
      <c r="D97" s="385"/>
      <c r="E97" s="386">
        <f t="shared" si="28"/>
        <v>0</v>
      </c>
      <c r="F97" s="366"/>
      <c r="G97" s="387"/>
      <c r="H97" s="388"/>
      <c r="I97" s="389"/>
      <c r="J97" s="370"/>
      <c r="K97" s="371" t="str">
        <f>IFERROR(VLOOKUP(J97,countrygrouping!A:B,2,0)," ")</f>
        <v xml:space="preserve"> </v>
      </c>
      <c r="L97" s="372" t="str">
        <f t="shared" si="29"/>
        <v xml:space="preserve"> </v>
      </c>
      <c r="M97" s="373">
        <f t="shared" si="30"/>
        <v>0</v>
      </c>
      <c r="N97" s="372">
        <f t="shared" si="31"/>
        <v>0</v>
      </c>
      <c r="O97" s="372">
        <f t="shared" si="32"/>
        <v>0</v>
      </c>
      <c r="P97" s="372">
        <f t="shared" si="33"/>
        <v>0</v>
      </c>
      <c r="Q97" s="372">
        <f t="shared" si="34"/>
        <v>0</v>
      </c>
      <c r="R97" s="374">
        <f>IFERROR(VLOOKUP(L97,rates!$A:$M,2,0)*M97,0)</f>
        <v>0</v>
      </c>
      <c r="S97" s="375">
        <f>IFERROR(VLOOKUP(L97,rates!$A:$M,3,0)*O97,0)</f>
        <v>0</v>
      </c>
      <c r="T97" s="375">
        <f>IFERROR(VLOOKUP(L97,rates!$A:$M,4,0)*Q97,0)</f>
        <v>0</v>
      </c>
      <c r="U97" s="376">
        <f t="shared" si="35"/>
        <v>0</v>
      </c>
      <c r="V97" s="377">
        <f>IFERROR(VLOOKUP(L97,rates!$A:$M,5,0)*M97,0)</f>
        <v>0</v>
      </c>
      <c r="W97" s="377">
        <f>IFERROR(VLOOKUP(L97,rates!$A:$M,6,0)*O97,0)</f>
        <v>0</v>
      </c>
      <c r="X97" s="377">
        <f>IFERROR(VLOOKUP(L97,rates!$A:$M,7,0)*Q97,0)</f>
        <v>0</v>
      </c>
      <c r="Y97" s="377">
        <f t="shared" si="36"/>
        <v>0</v>
      </c>
      <c r="Z97" s="377">
        <f>IFERROR(VLOOKUP(L97,rates!$A:$M,8,0)*M97,0)</f>
        <v>0</v>
      </c>
      <c r="AA97" s="377">
        <f>IFERROR(VLOOKUP(L97,rates!$A:$M,9,0)*O97,0)</f>
        <v>0</v>
      </c>
      <c r="AB97" s="377">
        <f>IFERROR(VLOOKUP(L97,rates!$A:$M,10,0)*Q97,0)</f>
        <v>0</v>
      </c>
      <c r="AC97" s="377">
        <f t="shared" si="37"/>
        <v>0</v>
      </c>
      <c r="AD97" s="377">
        <f>IF(Information!$C$4="School",U97,IF(Information!$C$4="HE",AC97,IF(Information!$C$4="FE - VET",Y97,IF(Information!$C$4="AE",Y97,IF(Information!$C$4="Youth",U97, IF(Information!$C$4="RE", 0))))))</f>
        <v>0</v>
      </c>
      <c r="AE97" s="377">
        <f>IFERROR(VLOOKUP(L97,rates!$A:$M,11,0)*M97,0)</f>
        <v>0</v>
      </c>
      <c r="AF97" s="377">
        <f>IFERROR(VLOOKUP(L97,rates!$A:$M,12,0)*O97,0)</f>
        <v>0</v>
      </c>
      <c r="AG97" s="377">
        <f>IFERROR(VLOOKUP(L97,rates!$A:$M,13,0)*Q97,0)</f>
        <v>0</v>
      </c>
      <c r="AH97" s="378">
        <f>IFERROR(IF(Information!$C$4="HE",SUM(AE97:AG97),0),0)</f>
        <v>0</v>
      </c>
      <c r="AI97" s="379">
        <f t="shared" si="38"/>
        <v>0</v>
      </c>
      <c r="AJ97" s="380">
        <f t="shared" si="39"/>
        <v>0</v>
      </c>
      <c r="AK97" s="380">
        <f t="shared" si="40"/>
        <v>0</v>
      </c>
      <c r="AL97" s="380">
        <f t="shared" si="41"/>
        <v>0</v>
      </c>
      <c r="AM97" s="390" t="str">
        <f>IFERROR(VLOOKUP(J97,countrygrouping!A:C,3,0)," ")</f>
        <v xml:space="preserve"> </v>
      </c>
      <c r="AN97" s="381">
        <f>IFERROR(IF(OR(Information!$C$4="School", Information!$C$4="Youth", Information!$C$4="AE", Information!$C$4="FE - VET"), VLOOKUP(AM97,distancebands!A:C,2,0),VLOOKUP(AM97,distancebands!A:C,3,0)),0)</f>
        <v>0</v>
      </c>
      <c r="AO97" s="381">
        <f>IFERROR(IF(Information!$C$4="HE",VLOOKUP(AM97,distancebands!$A:$L,6,0),0),0)</f>
        <v>0</v>
      </c>
      <c r="AP97" s="391">
        <f t="shared" si="42"/>
        <v>0</v>
      </c>
      <c r="AQ97" s="391">
        <f t="shared" si="25"/>
        <v>0</v>
      </c>
      <c r="AR97" s="382">
        <f t="shared" si="26"/>
        <v>0</v>
      </c>
      <c r="AS97" s="383"/>
    </row>
    <row r="98" spans="1:110" ht="24.75" customHeight="1">
      <c r="A98" s="384"/>
      <c r="B98" s="362"/>
      <c r="C98" s="363">
        <f t="shared" si="27"/>
        <v>0</v>
      </c>
      <c r="D98" s="385"/>
      <c r="E98" s="386">
        <f t="shared" si="28"/>
        <v>0</v>
      </c>
      <c r="F98" s="366"/>
      <c r="G98" s="387">
        <f t="shared" ref="G98:G102" si="43">FLOOR(F98/7,1)</f>
        <v>0</v>
      </c>
      <c r="H98" s="388">
        <f t="shared" ref="H98:H102" si="44">FLOOR(F98/28,1)</f>
        <v>0</v>
      </c>
      <c r="I98" s="389">
        <f t="shared" ref="I98:I102" si="45">F98/28</f>
        <v>0</v>
      </c>
      <c r="J98" s="392"/>
      <c r="K98" s="371" t="str">
        <f>IFERROR(VLOOKUP(J98,countrygrouping!A:B,2,0)," ")</f>
        <v xml:space="preserve"> </v>
      </c>
      <c r="L98" s="372" t="str">
        <f t="shared" si="29"/>
        <v xml:space="preserve"> </v>
      </c>
      <c r="M98" s="373">
        <f t="shared" si="30"/>
        <v>0</v>
      </c>
      <c r="N98" s="372">
        <f t="shared" si="31"/>
        <v>0</v>
      </c>
      <c r="O98" s="372">
        <f t="shared" si="32"/>
        <v>0</v>
      </c>
      <c r="P98" s="372">
        <f t="shared" si="33"/>
        <v>0</v>
      </c>
      <c r="Q98" s="372">
        <f t="shared" si="34"/>
        <v>0</v>
      </c>
      <c r="R98" s="374">
        <f>IFERROR(VLOOKUP(L98,rates!$A:$M,2,0)*M98,0)</f>
        <v>0</v>
      </c>
      <c r="S98" s="375">
        <f>IFERROR(VLOOKUP(L98,rates!$A:$M,3,0)*O98,0)</f>
        <v>0</v>
      </c>
      <c r="T98" s="375">
        <f>IFERROR(VLOOKUP(L98,rates!$A:$M,4,0)*Q98,0)</f>
        <v>0</v>
      </c>
      <c r="U98" s="376">
        <f t="shared" si="35"/>
        <v>0</v>
      </c>
      <c r="V98" s="377">
        <f>IFERROR(VLOOKUP(L98,rates!$A:$M,5,0)*M98,0)</f>
        <v>0</v>
      </c>
      <c r="W98" s="377">
        <f>IFERROR(VLOOKUP(L98,rates!$A:$M,6,0)*O98,0)</f>
        <v>0</v>
      </c>
      <c r="X98" s="377">
        <f>IFERROR(VLOOKUP(L98,rates!$A:$M,7,0)*Q98,0)</f>
        <v>0</v>
      </c>
      <c r="Y98" s="377">
        <f t="shared" si="36"/>
        <v>0</v>
      </c>
      <c r="Z98" s="377">
        <f>IFERROR(VLOOKUP(L98,rates!$A:$M,8,0)*M98,0)</f>
        <v>0</v>
      </c>
      <c r="AA98" s="377">
        <f>IFERROR(VLOOKUP(L98,rates!$A:$M,9,0)*O98,0)</f>
        <v>0</v>
      </c>
      <c r="AB98" s="377">
        <f>IFERROR(VLOOKUP(L98,rates!$A:$M,10,0)*Q98,0)</f>
        <v>0</v>
      </c>
      <c r="AC98" s="377">
        <f t="shared" si="37"/>
        <v>0</v>
      </c>
      <c r="AD98" s="377">
        <f>IF(Information!$C$4="School",U98,IF(Information!$C$4="HE",AC98,IF(Information!$C$4="FE - VET",Y98,IF(Information!$C$4="AE",Y98,IF(Information!$C$4="Youth",U98, IF(Information!$C$4="RE", 0))))))</f>
        <v>0</v>
      </c>
      <c r="AE98" s="377">
        <f>IFERROR(VLOOKUP(L98,rates!$A:$M,11,0)*M98,0)</f>
        <v>0</v>
      </c>
      <c r="AF98" s="377">
        <f>IFERROR(VLOOKUP(L98,rates!$A:$M,12,0)*O98,0)</f>
        <v>0</v>
      </c>
      <c r="AG98" s="377">
        <f>IFERROR(VLOOKUP(L98,rates!$A:$M,13,0)*Q98,0)</f>
        <v>0</v>
      </c>
      <c r="AH98" s="378">
        <f>IFERROR(IF(Information!$C$4="HE",SUM(AE98:AG98),0),0)</f>
        <v>0</v>
      </c>
      <c r="AI98" s="379">
        <f t="shared" si="38"/>
        <v>0</v>
      </c>
      <c r="AJ98" s="380">
        <f t="shared" si="39"/>
        <v>0</v>
      </c>
      <c r="AK98" s="380">
        <f t="shared" si="40"/>
        <v>0</v>
      </c>
      <c r="AL98" s="380">
        <f t="shared" si="41"/>
        <v>0</v>
      </c>
      <c r="AM98" s="390" t="str">
        <f>IFERROR(VLOOKUP(J98,countrygrouping!A:C,3,0)," ")</f>
        <v xml:space="preserve"> </v>
      </c>
      <c r="AN98" s="381">
        <f>IFERROR(IF(OR(Information!$C$4="School", Information!$C$4="Youth", Information!$C$4="AE", Information!$C$4="FE - VET"), VLOOKUP(AM98,distancebands!A:C,2,0),VLOOKUP(AM98,distancebands!A:C,3,0)),0)</f>
        <v>0</v>
      </c>
      <c r="AO98" s="381">
        <f>IFERROR(IF(Information!$C$4="HE",VLOOKUP(AM98,distancebands!$A:$L,6,0),0),0)</f>
        <v>0</v>
      </c>
      <c r="AP98" s="391">
        <f t="shared" si="42"/>
        <v>0</v>
      </c>
      <c r="AQ98" s="391">
        <f t="shared" si="25"/>
        <v>0</v>
      </c>
      <c r="AR98" s="382">
        <f t="shared" si="26"/>
        <v>0</v>
      </c>
      <c r="AS98" s="383"/>
    </row>
    <row r="99" spans="1:110" ht="24.75" customHeight="1">
      <c r="A99" s="384"/>
      <c r="B99" s="362"/>
      <c r="C99" s="363">
        <f t="shared" si="27"/>
        <v>0</v>
      </c>
      <c r="D99" s="385"/>
      <c r="E99" s="386">
        <f t="shared" si="28"/>
        <v>0</v>
      </c>
      <c r="F99" s="366"/>
      <c r="G99" s="387">
        <f t="shared" si="43"/>
        <v>0</v>
      </c>
      <c r="H99" s="388">
        <f t="shared" si="44"/>
        <v>0</v>
      </c>
      <c r="I99" s="389">
        <f t="shared" si="45"/>
        <v>0</v>
      </c>
      <c r="J99" s="392"/>
      <c r="K99" s="371" t="str">
        <f>IFERROR(VLOOKUP(J99,countrygrouping!A:B,2,0)," ")</f>
        <v xml:space="preserve"> </v>
      </c>
      <c r="L99" s="372" t="str">
        <f t="shared" si="29"/>
        <v xml:space="preserve"> </v>
      </c>
      <c r="M99" s="373">
        <f t="shared" si="30"/>
        <v>0</v>
      </c>
      <c r="N99" s="372">
        <f t="shared" si="31"/>
        <v>0</v>
      </c>
      <c r="O99" s="372">
        <f t="shared" si="32"/>
        <v>0</v>
      </c>
      <c r="P99" s="372">
        <f t="shared" si="33"/>
        <v>0</v>
      </c>
      <c r="Q99" s="372">
        <f t="shared" si="34"/>
        <v>0</v>
      </c>
      <c r="R99" s="374">
        <f>IFERROR(VLOOKUP(L99,rates!$A:$M,2,0)*M99,0)</f>
        <v>0</v>
      </c>
      <c r="S99" s="375">
        <f>IFERROR(VLOOKUP(L99,rates!$A:$M,3,0)*O99,0)</f>
        <v>0</v>
      </c>
      <c r="T99" s="375">
        <f>IFERROR(VLOOKUP(L99,rates!$A:$M,4,0)*Q99,0)</f>
        <v>0</v>
      </c>
      <c r="U99" s="376">
        <f t="shared" si="35"/>
        <v>0</v>
      </c>
      <c r="V99" s="377">
        <f>IFERROR(VLOOKUP(L99,rates!$A:$M,5,0)*M99,0)</f>
        <v>0</v>
      </c>
      <c r="W99" s="377">
        <f>IFERROR(VLOOKUP(L99,rates!$A:$M,6,0)*O99,0)</f>
        <v>0</v>
      </c>
      <c r="X99" s="377">
        <f>IFERROR(VLOOKUP(L99,rates!$A:$M,7,0)*Q99,0)</f>
        <v>0</v>
      </c>
      <c r="Y99" s="377">
        <f t="shared" si="36"/>
        <v>0</v>
      </c>
      <c r="Z99" s="377">
        <f>IFERROR(VLOOKUP(L99,rates!$A:$M,8,0)*M99,0)</f>
        <v>0</v>
      </c>
      <c r="AA99" s="377">
        <f>IFERROR(VLOOKUP(L99,rates!$A:$M,9,0)*O99,0)</f>
        <v>0</v>
      </c>
      <c r="AB99" s="377">
        <f>IFERROR(VLOOKUP(L99,rates!$A:$M,10,0)*Q99,0)</f>
        <v>0</v>
      </c>
      <c r="AC99" s="377">
        <f t="shared" si="37"/>
        <v>0</v>
      </c>
      <c r="AD99" s="377">
        <f>IF(Information!$C$4="School",U99,IF(Information!$C$4="HE",AC99,IF(Information!$C$4="FE - VET",Y99,IF(Information!$C$4="AE",Y99,IF(Information!$C$4="Youth",U99, IF(Information!$C$4="RE", 0))))))</f>
        <v>0</v>
      </c>
      <c r="AE99" s="377">
        <f>IFERROR(VLOOKUP(L99,rates!$A:$M,11,0)*M99,0)</f>
        <v>0</v>
      </c>
      <c r="AF99" s="377">
        <f>IFERROR(VLOOKUP(L99,rates!$A:$M,12,0)*O99,0)</f>
        <v>0</v>
      </c>
      <c r="AG99" s="377">
        <f>IFERROR(VLOOKUP(L99,rates!$A:$M,13,0)*Q99,0)</f>
        <v>0</v>
      </c>
      <c r="AH99" s="378">
        <f>IFERROR(IF(Information!$C$4="HE",SUM(AE99:AG99),0),0)</f>
        <v>0</v>
      </c>
      <c r="AI99" s="379">
        <f t="shared" si="38"/>
        <v>0</v>
      </c>
      <c r="AJ99" s="380">
        <f t="shared" si="39"/>
        <v>0</v>
      </c>
      <c r="AK99" s="380">
        <f t="shared" si="40"/>
        <v>0</v>
      </c>
      <c r="AL99" s="380">
        <f t="shared" si="41"/>
        <v>0</v>
      </c>
      <c r="AM99" s="390" t="str">
        <f>IFERROR(VLOOKUP(J99,countrygrouping!A:C,3,0)," ")</f>
        <v xml:space="preserve"> </v>
      </c>
      <c r="AN99" s="381">
        <f>IFERROR(IF(OR(Information!$C$4="School", Information!$C$4="Youth", Information!$C$4="AE", Information!$C$4="FE - VET"), VLOOKUP(AM99,distancebands!A:C,2,0),VLOOKUP(AM99,distancebands!A:C,3,0)),0)</f>
        <v>0</v>
      </c>
      <c r="AO99" s="381">
        <f>IFERROR(IF(Information!$C$4="HE",VLOOKUP(AM99,distancebands!$A:$L,6,0),0),0)</f>
        <v>0</v>
      </c>
      <c r="AP99" s="391">
        <f t="shared" si="42"/>
        <v>0</v>
      </c>
      <c r="AQ99" s="391">
        <f t="shared" si="25"/>
        <v>0</v>
      </c>
      <c r="AR99" s="382">
        <f t="shared" si="26"/>
        <v>0</v>
      </c>
      <c r="AS99" s="383"/>
    </row>
    <row r="100" spans="1:110" ht="24.75" customHeight="1">
      <c r="A100" s="384"/>
      <c r="B100" s="362"/>
      <c r="C100" s="363">
        <f t="shared" si="27"/>
        <v>0</v>
      </c>
      <c r="D100" s="385"/>
      <c r="E100" s="386">
        <f t="shared" si="28"/>
        <v>0</v>
      </c>
      <c r="F100" s="366"/>
      <c r="G100" s="387">
        <f t="shared" si="43"/>
        <v>0</v>
      </c>
      <c r="H100" s="388">
        <f t="shared" si="44"/>
        <v>0</v>
      </c>
      <c r="I100" s="389">
        <f t="shared" si="45"/>
        <v>0</v>
      </c>
      <c r="J100" s="392"/>
      <c r="K100" s="371" t="str">
        <f>IFERROR(VLOOKUP(J100,countrygrouping!A:B,2,0)," ")</f>
        <v xml:space="preserve"> </v>
      </c>
      <c r="L100" s="372" t="str">
        <f t="shared" si="29"/>
        <v xml:space="preserve"> </v>
      </c>
      <c r="M100" s="373">
        <f t="shared" si="30"/>
        <v>0</v>
      </c>
      <c r="N100" s="372">
        <f t="shared" si="31"/>
        <v>0</v>
      </c>
      <c r="O100" s="372">
        <f t="shared" si="32"/>
        <v>0</v>
      </c>
      <c r="P100" s="372">
        <f t="shared" si="33"/>
        <v>0</v>
      </c>
      <c r="Q100" s="372">
        <f t="shared" si="34"/>
        <v>0</v>
      </c>
      <c r="R100" s="374">
        <f>IFERROR(VLOOKUP(L100,rates!$A:$M,2,0)*M100,0)</f>
        <v>0</v>
      </c>
      <c r="S100" s="375">
        <f>IFERROR(VLOOKUP(L100,rates!$A:$M,3,0)*O100,0)</f>
        <v>0</v>
      </c>
      <c r="T100" s="375">
        <f>IFERROR(VLOOKUP(L100,rates!$A:$M,4,0)*Q100,0)</f>
        <v>0</v>
      </c>
      <c r="U100" s="376">
        <f t="shared" si="35"/>
        <v>0</v>
      </c>
      <c r="V100" s="377">
        <f>IFERROR(VLOOKUP(L100,rates!$A:$M,5,0)*M100,0)</f>
        <v>0</v>
      </c>
      <c r="W100" s="377">
        <f>IFERROR(VLOOKUP(L100,rates!$A:$M,6,0)*O100,0)</f>
        <v>0</v>
      </c>
      <c r="X100" s="377">
        <f>IFERROR(VLOOKUP(L100,rates!$A:$M,7,0)*Q100,0)</f>
        <v>0</v>
      </c>
      <c r="Y100" s="377">
        <f t="shared" si="36"/>
        <v>0</v>
      </c>
      <c r="Z100" s="377">
        <f>IFERROR(VLOOKUP(L100,rates!$A:$M,8,0)*M100,0)</f>
        <v>0</v>
      </c>
      <c r="AA100" s="377">
        <f>IFERROR(VLOOKUP(L100,rates!$A:$M,9,0)*O100,0)</f>
        <v>0</v>
      </c>
      <c r="AB100" s="377">
        <f>IFERROR(VLOOKUP(L100,rates!$A:$M,10,0)*Q100,0)</f>
        <v>0</v>
      </c>
      <c r="AC100" s="377">
        <f t="shared" si="37"/>
        <v>0</v>
      </c>
      <c r="AD100" s="377">
        <f>IF(Information!$C$4="School",U100,IF(Information!$C$4="HE",AC100,IF(Information!$C$4="FE - VET",Y100,IF(Information!$C$4="AE",Y100,IF(Information!$C$4="Youth",U100, IF(Information!$C$4="RE", 0))))))</f>
        <v>0</v>
      </c>
      <c r="AE100" s="377">
        <f>IFERROR(VLOOKUP(L100,rates!$A:$M,11,0)*M100,0)</f>
        <v>0</v>
      </c>
      <c r="AF100" s="377">
        <f>IFERROR(VLOOKUP(L100,rates!$A:$M,12,0)*O100,0)</f>
        <v>0</v>
      </c>
      <c r="AG100" s="377">
        <f>IFERROR(VLOOKUP(L100,rates!$A:$M,13,0)*Q100,0)</f>
        <v>0</v>
      </c>
      <c r="AH100" s="378">
        <f>IFERROR(IF(Information!$C$4="HE",SUM(AE100:AG100),0),0)</f>
        <v>0</v>
      </c>
      <c r="AI100" s="379">
        <f t="shared" si="38"/>
        <v>0</v>
      </c>
      <c r="AJ100" s="380">
        <f t="shared" si="39"/>
        <v>0</v>
      </c>
      <c r="AK100" s="380">
        <f t="shared" si="40"/>
        <v>0</v>
      </c>
      <c r="AL100" s="380">
        <f t="shared" si="41"/>
        <v>0</v>
      </c>
      <c r="AM100" s="390" t="str">
        <f>IFERROR(VLOOKUP(J100,countrygrouping!A:C,3,0)," ")</f>
        <v xml:space="preserve"> </v>
      </c>
      <c r="AN100" s="381">
        <f>IFERROR(IF(OR(Information!$C$4="School", Information!$C$4="Youth", Information!$C$4="AE", Information!$C$4="FE - VET"), VLOOKUP(AM100,distancebands!A:C,2,0),VLOOKUP(AM100,distancebands!A:C,3,0)),0)</f>
        <v>0</v>
      </c>
      <c r="AO100" s="381">
        <f>IFERROR(IF(Information!$C$4="HE",VLOOKUP(AM100,distancebands!$A:$L,6,0),0),0)</f>
        <v>0</v>
      </c>
      <c r="AP100" s="391">
        <f t="shared" si="42"/>
        <v>0</v>
      </c>
      <c r="AQ100" s="391">
        <f t="shared" si="25"/>
        <v>0</v>
      </c>
      <c r="AR100" s="382">
        <f t="shared" ref="AR100:AR103" si="46">AP100+AQ100</f>
        <v>0</v>
      </c>
      <c r="AS100" s="383"/>
    </row>
    <row r="101" spans="1:110" ht="24.75" customHeight="1">
      <c r="A101" s="384"/>
      <c r="B101" s="362"/>
      <c r="C101" s="363">
        <f t="shared" si="27"/>
        <v>0</v>
      </c>
      <c r="D101" s="385"/>
      <c r="E101" s="386">
        <f t="shared" si="28"/>
        <v>0</v>
      </c>
      <c r="F101" s="366"/>
      <c r="G101" s="387">
        <f t="shared" si="43"/>
        <v>0</v>
      </c>
      <c r="H101" s="388">
        <f t="shared" si="44"/>
        <v>0</v>
      </c>
      <c r="I101" s="389">
        <f t="shared" si="45"/>
        <v>0</v>
      </c>
      <c r="J101" s="392"/>
      <c r="K101" s="371" t="str">
        <f>IFERROR(VLOOKUP(J101,countrygrouping!A:B,2,0)," ")</f>
        <v xml:space="preserve"> </v>
      </c>
      <c r="L101" s="372" t="str">
        <f t="shared" si="29"/>
        <v xml:space="preserve"> </v>
      </c>
      <c r="M101" s="373">
        <f t="shared" si="30"/>
        <v>0</v>
      </c>
      <c r="N101" s="372">
        <f t="shared" si="31"/>
        <v>0</v>
      </c>
      <c r="O101" s="372">
        <f t="shared" si="32"/>
        <v>0</v>
      </c>
      <c r="P101" s="372">
        <f t="shared" si="33"/>
        <v>0</v>
      </c>
      <c r="Q101" s="372">
        <f t="shared" si="34"/>
        <v>0</v>
      </c>
      <c r="R101" s="374">
        <f>IFERROR(VLOOKUP(L101,rates!$A:$M,2,0)*M101,0)</f>
        <v>0</v>
      </c>
      <c r="S101" s="375">
        <f>IFERROR(VLOOKUP(L101,rates!$A:$M,3,0)*O101,0)</f>
        <v>0</v>
      </c>
      <c r="T101" s="375">
        <f>IFERROR(VLOOKUP(L101,rates!$A:$M,4,0)*Q101,0)</f>
        <v>0</v>
      </c>
      <c r="U101" s="376">
        <f t="shared" si="35"/>
        <v>0</v>
      </c>
      <c r="V101" s="377">
        <f>IFERROR(VLOOKUP(L101,rates!$A:$M,5,0)*M101,0)</f>
        <v>0</v>
      </c>
      <c r="W101" s="377">
        <f>IFERROR(VLOOKUP(L101,rates!$A:$M,6,0)*O101,0)</f>
        <v>0</v>
      </c>
      <c r="X101" s="377">
        <f>IFERROR(VLOOKUP(L101,rates!$A:$M,7,0)*Q101,0)</f>
        <v>0</v>
      </c>
      <c r="Y101" s="377">
        <f t="shared" si="36"/>
        <v>0</v>
      </c>
      <c r="Z101" s="377">
        <f>IFERROR(VLOOKUP(L101,rates!$A:$M,8,0)*M101,0)</f>
        <v>0</v>
      </c>
      <c r="AA101" s="377">
        <f>IFERROR(VLOOKUP(L101,rates!$A:$M,9,0)*O101,0)</f>
        <v>0</v>
      </c>
      <c r="AB101" s="377">
        <f>IFERROR(VLOOKUP(L101,rates!$A:$M,10,0)*Q101,0)</f>
        <v>0</v>
      </c>
      <c r="AC101" s="377">
        <f t="shared" si="37"/>
        <v>0</v>
      </c>
      <c r="AD101" s="377">
        <f>IF(Information!$C$4="School",U101,IF(Information!$C$4="HE",AC101,IF(Information!$C$4="FE - VET",Y101,IF(Information!$C$4="AE",Y101,IF(Information!$C$4="Youth",U101, IF(Information!$C$4="RE", 0))))))</f>
        <v>0</v>
      </c>
      <c r="AE101" s="377">
        <f>IFERROR(VLOOKUP(L101,rates!$A:$M,11,0)*M101,0)</f>
        <v>0</v>
      </c>
      <c r="AF101" s="377">
        <f>IFERROR(VLOOKUP(L101,rates!$A:$M,12,0)*O101,0)</f>
        <v>0</v>
      </c>
      <c r="AG101" s="377">
        <f>IFERROR(VLOOKUP(L101,rates!$A:$M,13,0)*Q101,0)</f>
        <v>0</v>
      </c>
      <c r="AH101" s="378">
        <f>IFERROR(IF(Information!$C$4="HE",SUM(AE101:AG101),0),0)</f>
        <v>0</v>
      </c>
      <c r="AI101" s="379">
        <f t="shared" si="38"/>
        <v>0</v>
      </c>
      <c r="AJ101" s="380">
        <f t="shared" si="39"/>
        <v>0</v>
      </c>
      <c r="AK101" s="380">
        <f t="shared" si="40"/>
        <v>0</v>
      </c>
      <c r="AL101" s="380">
        <f t="shared" si="41"/>
        <v>0</v>
      </c>
      <c r="AM101" s="390" t="str">
        <f>IFERROR(VLOOKUP(J101,countrygrouping!A:C,3,0)," ")</f>
        <v xml:space="preserve"> </v>
      </c>
      <c r="AN101" s="381">
        <f>IFERROR(IF(OR(Information!$C$4="School", Information!$C$4="Youth", Information!$C$4="AE", Information!$C$4="FE - VET"), VLOOKUP(AM101,distancebands!A:C,2,0),VLOOKUP(AM101,distancebands!A:C,3,0)),0)</f>
        <v>0</v>
      </c>
      <c r="AO101" s="381">
        <f>IFERROR(IF(Information!$C$4="HE",VLOOKUP(AM101,distancebands!$A:$L,6,0),0),0)</f>
        <v>0</v>
      </c>
      <c r="AP101" s="391">
        <f t="shared" si="42"/>
        <v>0</v>
      </c>
      <c r="AQ101" s="391">
        <f t="shared" si="25"/>
        <v>0</v>
      </c>
      <c r="AR101" s="382">
        <f t="shared" si="46"/>
        <v>0</v>
      </c>
      <c r="AS101" s="383"/>
    </row>
    <row r="102" spans="1:110" ht="24.75" customHeight="1" thickBot="1">
      <c r="A102" s="384"/>
      <c r="B102" s="362"/>
      <c r="C102" s="363">
        <f t="shared" si="27"/>
        <v>0</v>
      </c>
      <c r="D102" s="622"/>
      <c r="E102" s="394">
        <f t="shared" si="28"/>
        <v>0</v>
      </c>
      <c r="F102" s="395"/>
      <c r="G102" s="396">
        <f t="shared" si="43"/>
        <v>0</v>
      </c>
      <c r="H102" s="397">
        <f t="shared" si="44"/>
        <v>0</v>
      </c>
      <c r="I102" s="398">
        <f t="shared" si="45"/>
        <v>0</v>
      </c>
      <c r="J102" s="399"/>
      <c r="K102" s="371" t="str">
        <f>IFERROR(VLOOKUP(J102,countrygrouping!A:B,2,0)," ")</f>
        <v xml:space="preserve"> </v>
      </c>
      <c r="L102" s="372" t="str">
        <f t="shared" si="29"/>
        <v xml:space="preserve"> </v>
      </c>
      <c r="M102" s="373">
        <f t="shared" si="30"/>
        <v>0</v>
      </c>
      <c r="N102" s="372">
        <f t="shared" si="31"/>
        <v>0</v>
      </c>
      <c r="O102" s="372">
        <f t="shared" si="32"/>
        <v>0</v>
      </c>
      <c r="P102" s="372">
        <f t="shared" si="33"/>
        <v>0</v>
      </c>
      <c r="Q102" s="372">
        <f t="shared" si="34"/>
        <v>0</v>
      </c>
      <c r="R102" s="374">
        <f>IFERROR(VLOOKUP(L102,rates!$A:$M,2,0)*M102,0)</f>
        <v>0</v>
      </c>
      <c r="S102" s="375">
        <f>IFERROR(VLOOKUP(L102,rates!$A:$M,3,0)*O102,0)</f>
        <v>0</v>
      </c>
      <c r="T102" s="375">
        <f>IFERROR(VLOOKUP(L102,rates!$A:$M,4,0)*Q102,0)</f>
        <v>0</v>
      </c>
      <c r="U102" s="376">
        <f t="shared" si="35"/>
        <v>0</v>
      </c>
      <c r="V102" s="377">
        <f>IFERROR(VLOOKUP(L102,rates!$A:$M,5,0)*M102,0)</f>
        <v>0</v>
      </c>
      <c r="W102" s="377">
        <f>IFERROR(VLOOKUP(L102,rates!$A:$M,6,0)*O102,0)</f>
        <v>0</v>
      </c>
      <c r="X102" s="377">
        <f>IFERROR(VLOOKUP(L102,rates!$A:$M,7,0)*Q102,0)</f>
        <v>0</v>
      </c>
      <c r="Y102" s="377">
        <f t="shared" si="36"/>
        <v>0</v>
      </c>
      <c r="Z102" s="377">
        <f>IFERROR(VLOOKUP(L102,rates!$A:$M,8,0)*M102,0)</f>
        <v>0</v>
      </c>
      <c r="AA102" s="377">
        <f>IFERROR(VLOOKUP(L102,rates!$A:$M,9,0)*O102,0)</f>
        <v>0</v>
      </c>
      <c r="AB102" s="377">
        <f>IFERROR(VLOOKUP(L102,rates!$A:$M,10,0)*Q102,0)</f>
        <v>0</v>
      </c>
      <c r="AC102" s="377">
        <f t="shared" si="37"/>
        <v>0</v>
      </c>
      <c r="AD102" s="377">
        <f>IF(Information!$C$4="School",U102,IF(Information!$C$4="HE",AC102,IF(Information!$C$4="FE - VET",Y102,IF(Information!$C$4="AE",Y102,IF(Information!$C$4="Youth",U102, IF(Information!$C$4="RE", 0))))))</f>
        <v>0</v>
      </c>
      <c r="AE102" s="400">
        <f>IFERROR(VLOOKUP(L102,rates!$A:$M,11,0)*M102,0)</f>
        <v>0</v>
      </c>
      <c r="AF102" s="400">
        <f>IFERROR(VLOOKUP(L102,rates!$A:$M,12,0)*O102,0)</f>
        <v>0</v>
      </c>
      <c r="AG102" s="377">
        <f>IFERROR(VLOOKUP(L102,rates!$A:$M,13,0)*Q102,0)</f>
        <v>0</v>
      </c>
      <c r="AH102" s="378">
        <f>IFERROR(IF(Information!$C$4="HE",SUM(AE102:AG102),0),0)</f>
        <v>0</v>
      </c>
      <c r="AI102" s="379">
        <f t="shared" si="38"/>
        <v>0</v>
      </c>
      <c r="AJ102" s="380">
        <f t="shared" si="39"/>
        <v>0</v>
      </c>
      <c r="AK102" s="380">
        <f t="shared" si="40"/>
        <v>0</v>
      </c>
      <c r="AL102" s="401">
        <f t="shared" si="41"/>
        <v>0</v>
      </c>
      <c r="AM102" s="402" t="str">
        <f>IFERROR(VLOOKUP(J102,countrygrouping!A:C,3,0)," ")</f>
        <v xml:space="preserve"> </v>
      </c>
      <c r="AN102" s="381">
        <f>IFERROR(IF(OR(Information!$C$4="School", Information!$C$4="Youth", Information!$C$4="AE", Information!$C$4="FE - VET"), VLOOKUP(AM102,distancebands!A:C,2,0),VLOOKUP(AM102,distancebands!A:C,3,0)),0)</f>
        <v>0</v>
      </c>
      <c r="AO102" s="381">
        <f>IFERROR(IF(Information!$C$4="HE",VLOOKUP(AM102,distancebands!$A:$L,6,0),0),0)</f>
        <v>0</v>
      </c>
      <c r="AP102" s="403">
        <f t="shared" si="42"/>
        <v>0</v>
      </c>
      <c r="AQ102" s="403">
        <f t="shared" si="25"/>
        <v>0</v>
      </c>
      <c r="AR102" s="382">
        <f t="shared" si="46"/>
        <v>0</v>
      </c>
      <c r="AS102" s="404"/>
    </row>
    <row r="103" spans="1:110" s="412" customFormat="1" ht="24.75" customHeight="1" thickBot="1">
      <c r="A103" s="405">
        <f t="shared" ref="A103:I103" si="47">SUM(A4:A102)</f>
        <v>0</v>
      </c>
      <c r="B103" s="405">
        <f t="shared" si="47"/>
        <v>0</v>
      </c>
      <c r="C103" s="405">
        <f t="shared" si="47"/>
        <v>0</v>
      </c>
      <c r="D103" s="411">
        <f t="shared" si="47"/>
        <v>0</v>
      </c>
      <c r="E103" s="406">
        <f t="shared" si="47"/>
        <v>0</v>
      </c>
      <c r="F103" s="405">
        <f t="shared" si="47"/>
        <v>0</v>
      </c>
      <c r="G103" s="406">
        <f t="shared" si="47"/>
        <v>0</v>
      </c>
      <c r="H103" s="406">
        <f t="shared" si="47"/>
        <v>0</v>
      </c>
      <c r="I103" s="407">
        <f t="shared" si="47"/>
        <v>0</v>
      </c>
      <c r="J103" s="406"/>
      <c r="K103" s="407"/>
      <c r="L103" s="406">
        <f t="shared" ref="L103:AI103" si="48">SUM(L4:L102)</f>
        <v>0</v>
      </c>
      <c r="M103" s="405">
        <f t="shared" si="48"/>
        <v>0</v>
      </c>
      <c r="N103" s="406">
        <f t="shared" si="48"/>
        <v>0</v>
      </c>
      <c r="O103" s="406">
        <f t="shared" si="48"/>
        <v>0</v>
      </c>
      <c r="P103" s="406">
        <f t="shared" si="48"/>
        <v>0</v>
      </c>
      <c r="Q103" s="406">
        <f t="shared" si="48"/>
        <v>0</v>
      </c>
      <c r="R103" s="408">
        <f t="shared" si="48"/>
        <v>0</v>
      </c>
      <c r="S103" s="408">
        <f t="shared" si="48"/>
        <v>0</v>
      </c>
      <c r="T103" s="408">
        <f t="shared" si="48"/>
        <v>0</v>
      </c>
      <c r="U103" s="408">
        <f t="shared" si="48"/>
        <v>0</v>
      </c>
      <c r="V103" s="408">
        <f t="shared" si="48"/>
        <v>0</v>
      </c>
      <c r="W103" s="408">
        <f t="shared" si="48"/>
        <v>0</v>
      </c>
      <c r="X103" s="408">
        <f t="shared" si="48"/>
        <v>0</v>
      </c>
      <c r="Y103" s="408">
        <f t="shared" si="48"/>
        <v>0</v>
      </c>
      <c r="Z103" s="408">
        <f t="shared" si="48"/>
        <v>0</v>
      </c>
      <c r="AA103" s="408">
        <f t="shared" si="48"/>
        <v>0</v>
      </c>
      <c r="AB103" s="408">
        <f t="shared" si="48"/>
        <v>0</v>
      </c>
      <c r="AC103" s="408">
        <f t="shared" si="48"/>
        <v>0</v>
      </c>
      <c r="AD103" s="408">
        <f t="shared" si="48"/>
        <v>0</v>
      </c>
      <c r="AE103" s="408">
        <f t="shared" si="48"/>
        <v>0</v>
      </c>
      <c r="AF103" s="408">
        <f t="shared" si="48"/>
        <v>0</v>
      </c>
      <c r="AG103" s="408">
        <f t="shared" si="48"/>
        <v>0</v>
      </c>
      <c r="AH103" s="408">
        <f t="shared" si="48"/>
        <v>0</v>
      </c>
      <c r="AI103" s="408">
        <f t="shared" si="48"/>
        <v>0</v>
      </c>
      <c r="AJ103" s="409">
        <f t="shared" ref="AJ103:AQ103" si="49">SUM(AJ4:AJ102)</f>
        <v>0</v>
      </c>
      <c r="AK103" s="409">
        <f t="shared" si="49"/>
        <v>0</v>
      </c>
      <c r="AL103" s="409">
        <f t="shared" si="49"/>
        <v>0</v>
      </c>
      <c r="AM103" s="405">
        <f t="shared" si="49"/>
        <v>0</v>
      </c>
      <c r="AN103" s="408">
        <f t="shared" si="49"/>
        <v>0</v>
      </c>
      <c r="AO103" s="408">
        <f t="shared" si="49"/>
        <v>0</v>
      </c>
      <c r="AP103" s="408">
        <f t="shared" si="49"/>
        <v>0</v>
      </c>
      <c r="AQ103" s="408">
        <f t="shared" si="49"/>
        <v>0</v>
      </c>
      <c r="AR103" s="410">
        <f t="shared" si="46"/>
        <v>0</v>
      </c>
      <c r="AS103" s="411"/>
      <c r="AT103" s="324"/>
      <c r="AU103" s="324"/>
      <c r="AV103" s="324"/>
      <c r="AW103" s="324"/>
      <c r="AX103" s="324"/>
      <c r="AY103" s="324"/>
      <c r="AZ103" s="324"/>
      <c r="BA103" s="324"/>
      <c r="BB103" s="324"/>
      <c r="BC103" s="324"/>
      <c r="BD103" s="324"/>
      <c r="BE103" s="324"/>
      <c r="BF103" s="324"/>
      <c r="BG103" s="324"/>
      <c r="BH103" s="324"/>
      <c r="BI103" s="324"/>
      <c r="BJ103" s="324"/>
      <c r="BK103" s="324"/>
      <c r="BL103" s="324"/>
      <c r="BM103" s="324"/>
      <c r="BN103" s="324"/>
      <c r="BO103" s="324"/>
      <c r="BP103" s="324"/>
      <c r="BQ103" s="324"/>
      <c r="BR103" s="324"/>
      <c r="BS103" s="324"/>
      <c r="BT103" s="324"/>
      <c r="BU103" s="324"/>
      <c r="BV103" s="324"/>
      <c r="BW103" s="324"/>
      <c r="BX103" s="324"/>
      <c r="BY103" s="324"/>
      <c r="BZ103" s="324"/>
      <c r="CA103" s="324"/>
      <c r="CB103" s="324"/>
      <c r="CC103" s="324"/>
      <c r="CD103" s="324"/>
      <c r="CE103" s="324"/>
      <c r="CF103" s="324"/>
      <c r="CG103" s="324"/>
      <c r="CH103" s="324"/>
      <c r="CI103" s="324"/>
      <c r="CJ103" s="324"/>
      <c r="CK103" s="324"/>
      <c r="CL103" s="324"/>
      <c r="CM103" s="324"/>
      <c r="CN103" s="324"/>
      <c r="CO103" s="324"/>
      <c r="CP103" s="324"/>
      <c r="CQ103" s="324"/>
      <c r="CR103" s="324"/>
      <c r="CS103" s="324"/>
      <c r="CT103" s="324"/>
      <c r="CU103" s="324"/>
      <c r="CV103" s="324"/>
      <c r="CW103" s="324"/>
      <c r="CX103" s="324"/>
      <c r="CY103" s="324"/>
      <c r="CZ103" s="324"/>
      <c r="DA103" s="324"/>
      <c r="DB103" s="324"/>
      <c r="DC103" s="324"/>
      <c r="DD103" s="324"/>
      <c r="DE103" s="324"/>
      <c r="DF103" s="324"/>
    </row>
    <row r="104" spans="1:110" ht="24.75" customHeight="1">
      <c r="A104" s="327"/>
      <c r="B104" s="327"/>
      <c r="C104" s="327"/>
      <c r="D104" s="327"/>
      <c r="E104" s="327"/>
      <c r="G104" s="326"/>
      <c r="H104" s="325"/>
      <c r="I104" s="327"/>
      <c r="K104" s="328"/>
      <c r="R104" s="325"/>
      <c r="S104" s="325"/>
      <c r="T104" s="325"/>
      <c r="U104" s="325"/>
      <c r="V104" s="325"/>
      <c r="W104" s="325"/>
      <c r="X104" s="325"/>
      <c r="Y104" s="325"/>
      <c r="Z104" s="325"/>
      <c r="AA104" s="325"/>
      <c r="AB104" s="325"/>
      <c r="AC104" s="325"/>
      <c r="AD104" s="325"/>
      <c r="AE104" s="325"/>
      <c r="AF104" s="325"/>
      <c r="AG104" s="325"/>
      <c r="AH104" s="325"/>
      <c r="AI104" s="325"/>
      <c r="AJ104" s="325"/>
      <c r="AK104" s="325"/>
      <c r="AL104" s="325"/>
      <c r="AM104" s="325"/>
      <c r="AN104" s="325"/>
      <c r="AO104" s="325"/>
      <c r="AP104" s="325"/>
      <c r="AQ104" s="325"/>
    </row>
    <row r="105" spans="1:110" ht="24.75" customHeight="1">
      <c r="A105" s="327"/>
      <c r="B105" s="327"/>
      <c r="C105" s="327"/>
      <c r="D105" s="327"/>
      <c r="E105" s="327"/>
      <c r="G105" s="326"/>
      <c r="H105" s="325"/>
      <c r="I105" s="327"/>
      <c r="K105" s="328"/>
      <c r="R105" s="325"/>
      <c r="S105" s="325"/>
      <c r="T105" s="325"/>
      <c r="U105" s="325"/>
      <c r="V105" s="325"/>
      <c r="W105" s="325"/>
      <c r="X105" s="325"/>
      <c r="Y105" s="325"/>
      <c r="Z105" s="325"/>
      <c r="AA105" s="325"/>
      <c r="AB105" s="325"/>
      <c r="AC105" s="325"/>
      <c r="AD105" s="325"/>
      <c r="AE105" s="325"/>
      <c r="AF105" s="325"/>
      <c r="AG105" s="325"/>
      <c r="AH105" s="325"/>
      <c r="AI105" s="325"/>
      <c r="AJ105" s="325"/>
      <c r="AK105" s="325"/>
      <c r="AL105" s="325"/>
      <c r="AM105" s="325"/>
      <c r="AN105" s="325"/>
      <c r="AO105" s="325"/>
      <c r="AP105" s="325"/>
      <c r="AQ105" s="325"/>
    </row>
    <row r="106" spans="1:110" ht="24.75" customHeight="1">
      <c r="A106" s="327"/>
      <c r="B106" s="327"/>
      <c r="C106" s="327"/>
      <c r="D106" s="327"/>
      <c r="E106" s="327"/>
      <c r="G106" s="326"/>
      <c r="H106" s="325"/>
      <c r="I106" s="327"/>
      <c r="K106" s="328"/>
      <c r="R106" s="325"/>
      <c r="S106" s="325"/>
      <c r="T106" s="325"/>
      <c r="U106" s="325"/>
      <c r="V106" s="325"/>
      <c r="W106" s="325"/>
      <c r="X106" s="325"/>
      <c r="Y106" s="325"/>
      <c r="Z106" s="325"/>
      <c r="AA106" s="325"/>
      <c r="AB106" s="325"/>
      <c r="AC106" s="325"/>
      <c r="AD106" s="325"/>
      <c r="AE106" s="325"/>
      <c r="AF106" s="325"/>
      <c r="AG106" s="325"/>
      <c r="AH106" s="325"/>
      <c r="AI106" s="325"/>
      <c r="AJ106" s="325"/>
      <c r="AK106" s="325"/>
      <c r="AL106" s="325"/>
      <c r="AM106" s="325"/>
      <c r="AN106" s="325"/>
      <c r="AO106" s="325"/>
      <c r="AP106" s="325"/>
      <c r="AQ106" s="325"/>
    </row>
    <row r="107" spans="1:110" ht="24.75" customHeight="1">
      <c r="A107" s="327"/>
      <c r="B107" s="327"/>
      <c r="C107" s="327"/>
      <c r="D107" s="327"/>
      <c r="E107" s="327"/>
      <c r="G107" s="326"/>
      <c r="H107" s="325"/>
      <c r="I107" s="327"/>
      <c r="K107" s="328"/>
      <c r="R107" s="325"/>
      <c r="S107" s="325"/>
      <c r="T107" s="325"/>
      <c r="U107" s="325"/>
      <c r="V107" s="325"/>
      <c r="W107" s="325"/>
      <c r="X107" s="325"/>
      <c r="Y107" s="325"/>
      <c r="Z107" s="325"/>
      <c r="AA107" s="325"/>
      <c r="AB107" s="325"/>
      <c r="AC107" s="325"/>
      <c r="AD107" s="325"/>
      <c r="AE107" s="325"/>
      <c r="AF107" s="325"/>
      <c r="AG107" s="325"/>
      <c r="AH107" s="325"/>
      <c r="AI107" s="325"/>
      <c r="AJ107" s="325"/>
      <c r="AK107" s="325"/>
      <c r="AL107" s="325"/>
      <c r="AM107" s="325"/>
      <c r="AN107" s="325"/>
      <c r="AO107" s="325"/>
      <c r="AP107" s="325"/>
      <c r="AQ107" s="325"/>
    </row>
    <row r="108" spans="1:110" ht="24.75" customHeight="1">
      <c r="A108" s="327"/>
      <c r="B108" s="327"/>
      <c r="C108" s="327"/>
      <c r="D108" s="327"/>
      <c r="E108" s="327"/>
      <c r="G108" s="326"/>
      <c r="H108" s="325"/>
      <c r="I108" s="327"/>
      <c r="K108" s="328"/>
      <c r="R108" s="325"/>
      <c r="S108" s="325"/>
      <c r="T108" s="325"/>
      <c r="U108" s="325"/>
      <c r="V108" s="325"/>
      <c r="W108" s="325"/>
      <c r="X108" s="325"/>
      <c r="Y108" s="325"/>
      <c r="Z108" s="325"/>
      <c r="AA108" s="325"/>
      <c r="AB108" s="325"/>
      <c r="AC108" s="325"/>
      <c r="AD108" s="325"/>
      <c r="AE108" s="325"/>
      <c r="AF108" s="325"/>
      <c r="AG108" s="325"/>
      <c r="AH108" s="325"/>
      <c r="AI108" s="325"/>
      <c r="AJ108" s="325"/>
      <c r="AK108" s="325"/>
      <c r="AL108" s="325"/>
      <c r="AM108" s="325"/>
      <c r="AN108" s="325"/>
      <c r="AO108" s="325"/>
      <c r="AP108" s="325"/>
      <c r="AQ108" s="325"/>
    </row>
    <row r="109" spans="1:110" ht="24.75" customHeight="1">
      <c r="A109" s="327"/>
      <c r="B109" s="327"/>
      <c r="C109" s="327"/>
      <c r="D109" s="327"/>
      <c r="E109" s="327"/>
      <c r="G109" s="326"/>
      <c r="H109" s="325"/>
      <c r="I109" s="327"/>
      <c r="K109" s="328"/>
      <c r="R109" s="325"/>
      <c r="S109" s="325"/>
      <c r="T109" s="325"/>
      <c r="U109" s="325"/>
      <c r="V109" s="325"/>
      <c r="W109" s="325"/>
      <c r="X109" s="325"/>
      <c r="Y109" s="325"/>
      <c r="Z109" s="325"/>
      <c r="AA109" s="325"/>
      <c r="AB109" s="325"/>
      <c r="AC109" s="325"/>
      <c r="AD109" s="325"/>
      <c r="AE109" s="325"/>
      <c r="AF109" s="325"/>
      <c r="AG109" s="325"/>
      <c r="AH109" s="325"/>
      <c r="AI109" s="325"/>
      <c r="AJ109" s="325"/>
      <c r="AK109" s="325"/>
      <c r="AL109" s="325"/>
      <c r="AM109" s="325"/>
      <c r="AN109" s="325"/>
      <c r="AO109" s="325"/>
      <c r="AP109" s="325"/>
      <c r="AQ109" s="325"/>
    </row>
    <row r="110" spans="1:110" ht="24.75" customHeight="1">
      <c r="A110" s="327"/>
      <c r="B110" s="327"/>
      <c r="C110" s="327"/>
      <c r="D110" s="327"/>
      <c r="E110" s="327"/>
      <c r="G110" s="326"/>
      <c r="H110" s="325"/>
      <c r="I110" s="327"/>
      <c r="K110" s="328"/>
      <c r="R110" s="325"/>
      <c r="S110" s="325"/>
      <c r="T110" s="325"/>
      <c r="U110" s="325"/>
      <c r="V110" s="325"/>
      <c r="W110" s="325"/>
      <c r="X110" s="325"/>
      <c r="Y110" s="325"/>
      <c r="Z110" s="325"/>
      <c r="AA110" s="325"/>
      <c r="AB110" s="325"/>
      <c r="AC110" s="325"/>
      <c r="AD110" s="325"/>
      <c r="AE110" s="325"/>
      <c r="AF110" s="325"/>
      <c r="AG110" s="325"/>
      <c r="AH110" s="325"/>
      <c r="AI110" s="325"/>
      <c r="AJ110" s="325"/>
      <c r="AK110" s="325"/>
      <c r="AL110" s="325"/>
      <c r="AM110" s="325"/>
      <c r="AN110" s="325"/>
      <c r="AO110" s="325"/>
      <c r="AP110" s="325"/>
      <c r="AQ110" s="325"/>
    </row>
    <row r="111" spans="1:110" ht="24.75" customHeight="1">
      <c r="A111" s="327"/>
      <c r="B111" s="327"/>
      <c r="C111" s="327"/>
      <c r="D111" s="327"/>
      <c r="E111" s="327"/>
      <c r="G111" s="326"/>
      <c r="H111" s="325"/>
      <c r="I111" s="327"/>
      <c r="K111" s="328"/>
      <c r="R111" s="325"/>
      <c r="S111" s="325"/>
      <c r="T111" s="325"/>
      <c r="U111" s="325"/>
      <c r="V111" s="325"/>
      <c r="W111" s="325"/>
      <c r="X111" s="325"/>
      <c r="Y111" s="325"/>
      <c r="Z111" s="325"/>
      <c r="AA111" s="325"/>
      <c r="AB111" s="325"/>
      <c r="AC111" s="325"/>
      <c r="AD111" s="325"/>
      <c r="AE111" s="325"/>
      <c r="AF111" s="325"/>
      <c r="AG111" s="325"/>
      <c r="AH111" s="325"/>
      <c r="AI111" s="325"/>
      <c r="AJ111" s="325"/>
      <c r="AK111" s="325"/>
      <c r="AL111" s="325"/>
      <c r="AM111" s="325"/>
      <c r="AN111" s="325"/>
      <c r="AO111" s="325"/>
      <c r="AP111" s="325"/>
      <c r="AQ111" s="325"/>
    </row>
    <row r="112" spans="1:110" ht="24.75" customHeight="1">
      <c r="A112" s="327"/>
      <c r="B112" s="327"/>
      <c r="C112" s="327"/>
      <c r="D112" s="327"/>
      <c r="E112" s="327"/>
      <c r="G112" s="326"/>
      <c r="H112" s="325"/>
      <c r="I112" s="327"/>
      <c r="K112" s="328"/>
      <c r="R112" s="325"/>
      <c r="S112" s="325"/>
      <c r="T112" s="325"/>
      <c r="U112" s="325"/>
      <c r="V112" s="325"/>
      <c r="W112" s="325"/>
      <c r="X112" s="325"/>
      <c r="Y112" s="325"/>
      <c r="Z112" s="325"/>
      <c r="AA112" s="325"/>
      <c r="AB112" s="325"/>
      <c r="AC112" s="325"/>
      <c r="AD112" s="325"/>
      <c r="AE112" s="325"/>
      <c r="AF112" s="325"/>
      <c r="AG112" s="325"/>
      <c r="AH112" s="325"/>
      <c r="AI112" s="325"/>
      <c r="AJ112" s="325"/>
      <c r="AK112" s="325"/>
      <c r="AL112" s="325"/>
      <c r="AM112" s="325"/>
      <c r="AN112" s="325"/>
      <c r="AO112" s="325"/>
      <c r="AP112" s="325"/>
      <c r="AQ112" s="325"/>
    </row>
    <row r="113" spans="1:43" ht="24.75" customHeight="1">
      <c r="A113" s="327"/>
      <c r="B113" s="327"/>
      <c r="C113" s="327"/>
      <c r="D113" s="327"/>
      <c r="E113" s="327"/>
      <c r="G113" s="326"/>
      <c r="H113" s="325"/>
      <c r="I113" s="327"/>
      <c r="K113" s="328"/>
      <c r="R113" s="325"/>
      <c r="S113" s="325"/>
      <c r="T113" s="325"/>
      <c r="U113" s="325"/>
      <c r="V113" s="325"/>
      <c r="W113" s="325"/>
      <c r="X113" s="325"/>
      <c r="Y113" s="325"/>
      <c r="Z113" s="325"/>
      <c r="AA113" s="325"/>
      <c r="AB113" s="325"/>
      <c r="AC113" s="325"/>
      <c r="AD113" s="325"/>
      <c r="AE113" s="325"/>
      <c r="AF113" s="325"/>
      <c r="AG113" s="325"/>
      <c r="AH113" s="325"/>
      <c r="AI113" s="325"/>
      <c r="AJ113" s="325"/>
      <c r="AK113" s="325"/>
      <c r="AL113" s="325"/>
      <c r="AM113" s="325"/>
      <c r="AN113" s="325"/>
      <c r="AO113" s="325"/>
      <c r="AP113" s="325"/>
      <c r="AQ113" s="325"/>
    </row>
    <row r="114" spans="1:43" ht="24.75" customHeight="1">
      <c r="A114" s="327"/>
      <c r="B114" s="327"/>
      <c r="C114" s="327"/>
      <c r="D114" s="327"/>
      <c r="E114" s="327"/>
      <c r="G114" s="326"/>
      <c r="H114" s="325"/>
      <c r="I114" s="327"/>
      <c r="K114" s="328"/>
      <c r="R114" s="325"/>
      <c r="S114" s="325"/>
      <c r="T114" s="325"/>
      <c r="U114" s="325"/>
      <c r="V114" s="325"/>
      <c r="W114" s="325"/>
      <c r="X114" s="325"/>
      <c r="Y114" s="325"/>
      <c r="Z114" s="325"/>
      <c r="AA114" s="325"/>
      <c r="AB114" s="325"/>
      <c r="AC114" s="325"/>
      <c r="AD114" s="325"/>
      <c r="AE114" s="325"/>
      <c r="AF114" s="325"/>
      <c r="AG114" s="325"/>
      <c r="AH114" s="325"/>
      <c r="AI114" s="325"/>
      <c r="AJ114" s="325"/>
      <c r="AK114" s="325"/>
      <c r="AL114" s="325"/>
      <c r="AM114" s="325"/>
      <c r="AN114" s="325"/>
      <c r="AO114" s="325"/>
      <c r="AP114" s="325"/>
      <c r="AQ114" s="325"/>
    </row>
    <row r="115" spans="1:43" ht="24.75" customHeight="1">
      <c r="A115" s="327"/>
      <c r="B115" s="327"/>
      <c r="C115" s="327"/>
      <c r="D115" s="327"/>
      <c r="E115" s="327"/>
      <c r="G115" s="326"/>
      <c r="H115" s="325"/>
      <c r="I115" s="327"/>
      <c r="K115" s="328"/>
      <c r="R115" s="325"/>
      <c r="S115" s="325"/>
      <c r="T115" s="325"/>
      <c r="U115" s="325"/>
      <c r="V115" s="325"/>
      <c r="W115" s="325"/>
      <c r="X115" s="325"/>
      <c r="Y115" s="325"/>
      <c r="Z115" s="325"/>
      <c r="AA115" s="325"/>
      <c r="AB115" s="325"/>
      <c r="AC115" s="325"/>
      <c r="AD115" s="325"/>
      <c r="AE115" s="325"/>
      <c r="AF115" s="325"/>
      <c r="AG115" s="325"/>
      <c r="AH115" s="325"/>
      <c r="AI115" s="325"/>
      <c r="AJ115" s="325"/>
      <c r="AK115" s="325"/>
      <c r="AL115" s="325"/>
      <c r="AM115" s="325"/>
      <c r="AN115" s="325"/>
      <c r="AO115" s="325"/>
      <c r="AP115" s="325"/>
      <c r="AQ115" s="325"/>
    </row>
    <row r="116" spans="1:43" ht="24.75" customHeight="1">
      <c r="A116" s="327"/>
      <c r="B116" s="327"/>
      <c r="C116" s="327"/>
      <c r="D116" s="327"/>
      <c r="E116" s="327"/>
      <c r="G116" s="326"/>
      <c r="H116" s="325"/>
      <c r="I116" s="327"/>
      <c r="K116" s="328"/>
      <c r="R116" s="325"/>
      <c r="S116" s="325"/>
      <c r="T116" s="325"/>
      <c r="U116" s="325"/>
      <c r="V116" s="325"/>
      <c r="W116" s="325"/>
      <c r="X116" s="325"/>
      <c r="Y116" s="325"/>
      <c r="Z116" s="325"/>
      <c r="AA116" s="325"/>
      <c r="AB116" s="325"/>
      <c r="AC116" s="325"/>
      <c r="AD116" s="325"/>
      <c r="AE116" s="325"/>
      <c r="AF116" s="325"/>
      <c r="AG116" s="325"/>
      <c r="AH116" s="325"/>
      <c r="AI116" s="325"/>
      <c r="AJ116" s="325"/>
      <c r="AK116" s="325"/>
      <c r="AL116" s="325"/>
      <c r="AM116" s="325"/>
      <c r="AN116" s="325"/>
      <c r="AO116" s="325"/>
      <c r="AP116" s="325"/>
      <c r="AQ116" s="325"/>
    </row>
    <row r="117" spans="1:43" ht="24.75" customHeight="1">
      <c r="A117" s="327"/>
      <c r="B117" s="327"/>
      <c r="C117" s="327"/>
      <c r="D117" s="327"/>
      <c r="E117" s="327"/>
      <c r="G117" s="326"/>
      <c r="H117" s="325"/>
      <c r="I117" s="327"/>
      <c r="K117" s="328"/>
      <c r="R117" s="325"/>
      <c r="S117" s="325"/>
      <c r="T117" s="325"/>
      <c r="U117" s="325"/>
      <c r="V117" s="325"/>
      <c r="W117" s="325"/>
      <c r="X117" s="325"/>
      <c r="Y117" s="325"/>
      <c r="Z117" s="325"/>
      <c r="AA117" s="325"/>
      <c r="AB117" s="325"/>
      <c r="AC117" s="325"/>
      <c r="AD117" s="325"/>
      <c r="AE117" s="325"/>
      <c r="AF117" s="325"/>
      <c r="AG117" s="325"/>
      <c r="AH117" s="325"/>
      <c r="AI117" s="325"/>
      <c r="AJ117" s="325"/>
      <c r="AK117" s="325"/>
      <c r="AL117" s="325"/>
      <c r="AM117" s="325"/>
      <c r="AN117" s="325"/>
      <c r="AO117" s="325"/>
      <c r="AP117" s="325"/>
      <c r="AQ117" s="325"/>
    </row>
    <row r="118" spans="1:43" ht="24.75" customHeight="1">
      <c r="A118" s="327"/>
      <c r="B118" s="327"/>
      <c r="C118" s="327"/>
      <c r="D118" s="327"/>
      <c r="E118" s="327"/>
      <c r="G118" s="326"/>
      <c r="H118" s="325"/>
      <c r="I118" s="327"/>
      <c r="K118" s="328"/>
      <c r="R118" s="325"/>
      <c r="S118" s="325"/>
      <c r="T118" s="325"/>
      <c r="U118" s="325"/>
      <c r="V118" s="325"/>
      <c r="W118" s="325"/>
      <c r="X118" s="325"/>
      <c r="Y118" s="325"/>
      <c r="Z118" s="325"/>
      <c r="AA118" s="325"/>
      <c r="AB118" s="325"/>
      <c r="AC118" s="325"/>
      <c r="AD118" s="325"/>
      <c r="AE118" s="325"/>
      <c r="AF118" s="325"/>
      <c r="AG118" s="325"/>
      <c r="AH118" s="325"/>
      <c r="AI118" s="325"/>
      <c r="AJ118" s="325"/>
      <c r="AK118" s="325"/>
      <c r="AL118" s="325"/>
      <c r="AM118" s="325"/>
      <c r="AN118" s="325"/>
      <c r="AO118" s="325"/>
      <c r="AP118" s="325"/>
      <c r="AQ118" s="325"/>
    </row>
    <row r="119" spans="1:43" ht="24.75" customHeight="1">
      <c r="A119" s="327"/>
      <c r="B119" s="327"/>
      <c r="C119" s="327"/>
      <c r="D119" s="327"/>
      <c r="E119" s="327"/>
      <c r="G119" s="326"/>
      <c r="H119" s="325"/>
      <c r="I119" s="327"/>
      <c r="K119" s="328"/>
      <c r="R119" s="325"/>
      <c r="S119" s="325"/>
      <c r="T119" s="325"/>
      <c r="U119" s="325"/>
      <c r="V119" s="325"/>
      <c r="W119" s="325"/>
      <c r="X119" s="325"/>
      <c r="Y119" s="325"/>
      <c r="Z119" s="325"/>
      <c r="AA119" s="325"/>
      <c r="AB119" s="325"/>
      <c r="AC119" s="325"/>
      <c r="AD119" s="325"/>
      <c r="AE119" s="325"/>
      <c r="AF119" s="325"/>
      <c r="AG119" s="325"/>
      <c r="AH119" s="325"/>
      <c r="AI119" s="325"/>
      <c r="AJ119" s="325"/>
      <c r="AK119" s="325"/>
      <c r="AL119" s="325"/>
      <c r="AM119" s="325"/>
      <c r="AN119" s="325"/>
      <c r="AO119" s="325"/>
      <c r="AP119" s="325"/>
      <c r="AQ119" s="325"/>
    </row>
    <row r="120" spans="1:43" ht="24.75" customHeight="1">
      <c r="A120" s="327"/>
      <c r="B120" s="327"/>
      <c r="C120" s="327"/>
      <c r="D120" s="327"/>
      <c r="E120" s="327"/>
      <c r="G120" s="326"/>
      <c r="H120" s="325"/>
      <c r="I120" s="327"/>
      <c r="K120" s="328"/>
      <c r="R120" s="325"/>
      <c r="S120" s="325"/>
      <c r="T120" s="325"/>
      <c r="U120" s="325"/>
      <c r="V120" s="325"/>
      <c r="W120" s="325"/>
      <c r="X120" s="325"/>
      <c r="Y120" s="325"/>
      <c r="Z120" s="325"/>
      <c r="AA120" s="325"/>
      <c r="AB120" s="325"/>
      <c r="AC120" s="325"/>
      <c r="AD120" s="325"/>
      <c r="AE120" s="325"/>
      <c r="AF120" s="325"/>
      <c r="AG120" s="325"/>
      <c r="AH120" s="325"/>
      <c r="AI120" s="325"/>
      <c r="AJ120" s="325"/>
      <c r="AK120" s="325"/>
      <c r="AL120" s="325"/>
      <c r="AM120" s="325"/>
      <c r="AN120" s="325"/>
      <c r="AO120" s="325"/>
      <c r="AP120" s="325"/>
      <c r="AQ120" s="325"/>
    </row>
    <row r="121" spans="1:43" ht="24.75" customHeight="1">
      <c r="A121" s="327"/>
      <c r="B121" s="327"/>
      <c r="C121" s="327"/>
      <c r="D121" s="327"/>
      <c r="E121" s="327"/>
      <c r="G121" s="326"/>
      <c r="H121" s="325"/>
      <c r="I121" s="327"/>
      <c r="K121" s="328"/>
      <c r="R121" s="325"/>
      <c r="S121" s="325"/>
      <c r="T121" s="325"/>
      <c r="U121" s="325"/>
      <c r="V121" s="325"/>
      <c r="W121" s="325"/>
      <c r="X121" s="325"/>
      <c r="Y121" s="325"/>
      <c r="Z121" s="325"/>
      <c r="AA121" s="325"/>
      <c r="AB121" s="325"/>
      <c r="AC121" s="325"/>
      <c r="AD121" s="325"/>
      <c r="AE121" s="325"/>
      <c r="AF121" s="325"/>
      <c r="AG121" s="325"/>
      <c r="AH121" s="325"/>
      <c r="AI121" s="325"/>
      <c r="AJ121" s="325"/>
      <c r="AK121" s="325"/>
      <c r="AL121" s="325"/>
      <c r="AM121" s="325"/>
      <c r="AN121" s="325"/>
      <c r="AO121" s="325"/>
      <c r="AP121" s="325"/>
      <c r="AQ121" s="325"/>
    </row>
    <row r="122" spans="1:43" ht="24.75" customHeight="1">
      <c r="A122" s="327"/>
      <c r="B122" s="327"/>
      <c r="C122" s="327"/>
      <c r="D122" s="327"/>
      <c r="E122" s="327"/>
      <c r="G122" s="326"/>
      <c r="H122" s="325"/>
      <c r="I122" s="327"/>
      <c r="K122" s="328"/>
      <c r="R122" s="325"/>
      <c r="S122" s="325"/>
      <c r="T122" s="325"/>
      <c r="U122" s="325"/>
      <c r="V122" s="325"/>
      <c r="W122" s="325"/>
      <c r="X122" s="325"/>
      <c r="Y122" s="325"/>
      <c r="Z122" s="325"/>
      <c r="AA122" s="325"/>
      <c r="AB122" s="325"/>
      <c r="AC122" s="325"/>
      <c r="AD122" s="325"/>
      <c r="AE122" s="325"/>
      <c r="AF122" s="325"/>
      <c r="AG122" s="325"/>
      <c r="AH122" s="325"/>
      <c r="AI122" s="325"/>
      <c r="AJ122" s="325"/>
      <c r="AK122" s="325"/>
      <c r="AL122" s="325"/>
      <c r="AM122" s="325"/>
      <c r="AN122" s="325"/>
      <c r="AO122" s="325"/>
      <c r="AP122" s="325"/>
      <c r="AQ122" s="325"/>
    </row>
    <row r="123" spans="1:43" ht="24.75" customHeight="1">
      <c r="A123" s="327"/>
      <c r="B123" s="327"/>
      <c r="C123" s="327"/>
      <c r="D123" s="327"/>
      <c r="E123" s="327"/>
      <c r="G123" s="326"/>
      <c r="H123" s="325"/>
      <c r="I123" s="327"/>
      <c r="K123" s="328"/>
      <c r="R123" s="325"/>
      <c r="S123" s="325"/>
      <c r="T123" s="325"/>
      <c r="U123" s="325"/>
      <c r="V123" s="325"/>
      <c r="W123" s="325"/>
      <c r="X123" s="325"/>
      <c r="Y123" s="325"/>
      <c r="Z123" s="325"/>
      <c r="AA123" s="325"/>
      <c r="AB123" s="325"/>
      <c r="AC123" s="325"/>
      <c r="AD123" s="325"/>
      <c r="AE123" s="325"/>
      <c r="AF123" s="325"/>
      <c r="AG123" s="325"/>
      <c r="AH123" s="325"/>
      <c r="AI123" s="325"/>
      <c r="AJ123" s="325"/>
      <c r="AK123" s="325"/>
      <c r="AL123" s="325"/>
      <c r="AM123" s="325"/>
      <c r="AN123" s="325"/>
      <c r="AO123" s="325"/>
      <c r="AP123" s="325"/>
      <c r="AQ123" s="325"/>
    </row>
    <row r="124" spans="1:43" ht="24.75" customHeight="1">
      <c r="A124" s="327"/>
      <c r="B124" s="327"/>
      <c r="C124" s="327"/>
      <c r="D124" s="327"/>
      <c r="E124" s="327"/>
      <c r="G124" s="326"/>
      <c r="H124" s="325"/>
      <c r="I124" s="327"/>
      <c r="K124" s="328"/>
      <c r="R124" s="325"/>
      <c r="S124" s="325"/>
      <c r="T124" s="325"/>
      <c r="U124" s="325"/>
      <c r="V124" s="325"/>
      <c r="W124" s="325"/>
      <c r="X124" s="325"/>
      <c r="Y124" s="325"/>
      <c r="Z124" s="325"/>
      <c r="AA124" s="325"/>
      <c r="AB124" s="325"/>
      <c r="AC124" s="325"/>
      <c r="AD124" s="325"/>
      <c r="AE124" s="325"/>
      <c r="AF124" s="325"/>
      <c r="AG124" s="325"/>
      <c r="AH124" s="325"/>
      <c r="AI124" s="325"/>
      <c r="AJ124" s="325"/>
      <c r="AK124" s="325"/>
      <c r="AL124" s="325"/>
      <c r="AM124" s="325"/>
      <c r="AN124" s="325"/>
      <c r="AO124" s="325"/>
      <c r="AP124" s="325"/>
      <c r="AQ124" s="325"/>
    </row>
    <row r="125" spans="1:43" ht="24.75" customHeight="1">
      <c r="A125" s="327"/>
      <c r="B125" s="327"/>
      <c r="C125" s="327"/>
      <c r="D125" s="327"/>
      <c r="E125" s="327"/>
      <c r="G125" s="326"/>
      <c r="H125" s="325"/>
      <c r="I125" s="327"/>
      <c r="K125" s="328"/>
      <c r="R125" s="325"/>
      <c r="S125" s="325"/>
      <c r="T125" s="325"/>
      <c r="U125" s="325"/>
      <c r="V125" s="325"/>
      <c r="W125" s="325"/>
      <c r="X125" s="325"/>
      <c r="Y125" s="325"/>
      <c r="Z125" s="325"/>
      <c r="AA125" s="325"/>
      <c r="AB125" s="325"/>
      <c r="AC125" s="325"/>
      <c r="AD125" s="325"/>
      <c r="AE125" s="325"/>
      <c r="AF125" s="325"/>
      <c r="AG125" s="325"/>
      <c r="AH125" s="325"/>
      <c r="AI125" s="325"/>
      <c r="AJ125" s="325"/>
      <c r="AK125" s="325"/>
      <c r="AL125" s="325"/>
      <c r="AM125" s="325"/>
      <c r="AN125" s="325"/>
      <c r="AO125" s="325"/>
      <c r="AP125" s="325"/>
      <c r="AQ125" s="325"/>
    </row>
    <row r="126" spans="1:43" ht="24.75" customHeight="1">
      <c r="A126" s="327"/>
      <c r="B126" s="327"/>
      <c r="C126" s="327"/>
      <c r="D126" s="327"/>
      <c r="E126" s="327"/>
      <c r="G126" s="326"/>
      <c r="H126" s="325"/>
      <c r="I126" s="327"/>
      <c r="K126" s="328"/>
      <c r="R126" s="325"/>
      <c r="S126" s="325"/>
      <c r="T126" s="325"/>
      <c r="U126" s="325"/>
      <c r="V126" s="325"/>
      <c r="W126" s="325"/>
      <c r="X126" s="325"/>
      <c r="Y126" s="325"/>
      <c r="Z126" s="325"/>
      <c r="AA126" s="325"/>
      <c r="AB126" s="325"/>
      <c r="AC126" s="325"/>
      <c r="AD126" s="325"/>
      <c r="AE126" s="325"/>
      <c r="AF126" s="325"/>
      <c r="AG126" s="325"/>
      <c r="AH126" s="325"/>
      <c r="AI126" s="325"/>
      <c r="AJ126" s="325"/>
      <c r="AK126" s="325"/>
      <c r="AL126" s="325"/>
      <c r="AM126" s="325"/>
      <c r="AN126" s="325"/>
      <c r="AO126" s="325"/>
      <c r="AP126" s="325"/>
      <c r="AQ126" s="325"/>
    </row>
    <row r="127" spans="1:43" ht="24.75" customHeight="1">
      <c r="A127" s="327"/>
      <c r="B127" s="327"/>
      <c r="C127" s="327"/>
      <c r="D127" s="327"/>
      <c r="E127" s="327"/>
      <c r="G127" s="326"/>
      <c r="H127" s="325"/>
      <c r="I127" s="327"/>
      <c r="K127" s="328"/>
      <c r="R127" s="325"/>
      <c r="S127" s="325"/>
      <c r="T127" s="325"/>
      <c r="U127" s="325"/>
      <c r="V127" s="325"/>
      <c r="W127" s="325"/>
      <c r="X127" s="325"/>
      <c r="Y127" s="325"/>
      <c r="Z127" s="325"/>
      <c r="AA127" s="325"/>
      <c r="AB127" s="325"/>
      <c r="AC127" s="325"/>
      <c r="AD127" s="325"/>
      <c r="AE127" s="325"/>
      <c r="AF127" s="325"/>
      <c r="AG127" s="325"/>
      <c r="AH127" s="325"/>
      <c r="AI127" s="325"/>
      <c r="AJ127" s="325"/>
      <c r="AK127" s="325"/>
      <c r="AL127" s="325"/>
      <c r="AM127" s="325"/>
      <c r="AN127" s="325"/>
      <c r="AO127" s="325"/>
      <c r="AP127" s="325"/>
      <c r="AQ127" s="325"/>
    </row>
    <row r="128" spans="1:43" ht="24.75" customHeight="1">
      <c r="A128" s="327"/>
      <c r="B128" s="327"/>
      <c r="C128" s="327"/>
      <c r="D128" s="327"/>
      <c r="E128" s="327"/>
      <c r="G128" s="326"/>
      <c r="H128" s="325"/>
      <c r="I128" s="327"/>
      <c r="K128" s="328"/>
      <c r="R128" s="325"/>
      <c r="S128" s="325"/>
      <c r="T128" s="325"/>
      <c r="U128" s="325"/>
      <c r="V128" s="325"/>
      <c r="W128" s="325"/>
      <c r="X128" s="325"/>
      <c r="Y128" s="325"/>
      <c r="Z128" s="325"/>
      <c r="AA128" s="325"/>
      <c r="AB128" s="325"/>
      <c r="AC128" s="325"/>
      <c r="AD128" s="325"/>
      <c r="AE128" s="325"/>
      <c r="AF128" s="325"/>
      <c r="AG128" s="325"/>
      <c r="AH128" s="325"/>
      <c r="AI128" s="325"/>
      <c r="AJ128" s="325"/>
      <c r="AK128" s="325"/>
      <c r="AL128" s="325"/>
      <c r="AM128" s="325"/>
      <c r="AN128" s="325"/>
      <c r="AO128" s="325"/>
      <c r="AP128" s="325"/>
      <c r="AQ128" s="325"/>
    </row>
    <row r="129" spans="1:43" ht="24.75" customHeight="1">
      <c r="A129" s="327"/>
      <c r="B129" s="327"/>
      <c r="C129" s="327"/>
      <c r="D129" s="327"/>
      <c r="E129" s="327"/>
      <c r="G129" s="326"/>
      <c r="H129" s="325"/>
      <c r="I129" s="327"/>
      <c r="K129" s="328"/>
      <c r="R129" s="325"/>
      <c r="S129" s="325"/>
      <c r="T129" s="325"/>
      <c r="U129" s="325"/>
      <c r="V129" s="325"/>
      <c r="W129" s="325"/>
      <c r="X129" s="325"/>
      <c r="Y129" s="325"/>
      <c r="Z129" s="325"/>
      <c r="AA129" s="325"/>
      <c r="AB129" s="325"/>
      <c r="AC129" s="325"/>
      <c r="AD129" s="325"/>
      <c r="AE129" s="325"/>
      <c r="AF129" s="325"/>
      <c r="AG129" s="325"/>
      <c r="AH129" s="325"/>
      <c r="AI129" s="325"/>
      <c r="AJ129" s="325"/>
      <c r="AK129" s="325"/>
      <c r="AL129" s="325"/>
      <c r="AM129" s="325"/>
      <c r="AN129" s="325"/>
      <c r="AO129" s="325"/>
      <c r="AP129" s="325"/>
      <c r="AQ129" s="325"/>
    </row>
    <row r="130" spans="1:43" ht="24.75" customHeight="1">
      <c r="A130" s="327"/>
      <c r="B130" s="327"/>
      <c r="C130" s="327"/>
      <c r="D130" s="327"/>
      <c r="E130" s="327"/>
      <c r="G130" s="326"/>
      <c r="H130" s="325"/>
      <c r="I130" s="327"/>
      <c r="K130" s="328"/>
      <c r="R130" s="325"/>
      <c r="S130" s="325"/>
      <c r="T130" s="325"/>
      <c r="U130" s="325"/>
      <c r="V130" s="325"/>
      <c r="W130" s="325"/>
      <c r="X130" s="325"/>
      <c r="Y130" s="325"/>
      <c r="Z130" s="325"/>
      <c r="AA130" s="325"/>
      <c r="AB130" s="325"/>
      <c r="AC130" s="325"/>
      <c r="AD130" s="325"/>
      <c r="AE130" s="325"/>
      <c r="AF130" s="325"/>
      <c r="AG130" s="325"/>
      <c r="AH130" s="325"/>
      <c r="AI130" s="325"/>
      <c r="AJ130" s="325"/>
      <c r="AK130" s="325"/>
      <c r="AL130" s="325"/>
      <c r="AM130" s="325"/>
      <c r="AN130" s="325"/>
      <c r="AO130" s="325"/>
      <c r="AP130" s="325"/>
      <c r="AQ130" s="325"/>
    </row>
    <row r="131" spans="1:43" ht="24.75" customHeight="1">
      <c r="A131" s="327"/>
      <c r="B131" s="327"/>
      <c r="C131" s="327"/>
      <c r="D131" s="327"/>
      <c r="E131" s="327"/>
      <c r="G131" s="326"/>
      <c r="H131" s="325"/>
      <c r="I131" s="327"/>
      <c r="K131" s="328"/>
      <c r="R131" s="325"/>
      <c r="S131" s="325"/>
      <c r="T131" s="325"/>
      <c r="U131" s="325"/>
      <c r="V131" s="325"/>
      <c r="W131" s="325"/>
      <c r="X131" s="325"/>
      <c r="Y131" s="325"/>
      <c r="Z131" s="325"/>
      <c r="AA131" s="325"/>
      <c r="AB131" s="325"/>
      <c r="AC131" s="325"/>
      <c r="AD131" s="325"/>
      <c r="AE131" s="325"/>
      <c r="AF131" s="325"/>
      <c r="AG131" s="325"/>
      <c r="AH131" s="325"/>
      <c r="AI131" s="325"/>
      <c r="AJ131" s="325"/>
      <c r="AK131" s="325"/>
      <c r="AL131" s="325"/>
      <c r="AM131" s="325"/>
      <c r="AN131" s="325"/>
      <c r="AO131" s="325"/>
      <c r="AP131" s="325"/>
      <c r="AQ131" s="325"/>
    </row>
    <row r="132" spans="1:43" ht="24.75" customHeight="1">
      <c r="A132" s="327"/>
      <c r="B132" s="327"/>
      <c r="C132" s="327"/>
      <c r="D132" s="327"/>
      <c r="E132" s="327"/>
      <c r="G132" s="326"/>
      <c r="H132" s="325"/>
      <c r="I132" s="327"/>
      <c r="K132" s="328"/>
      <c r="R132" s="325"/>
      <c r="S132" s="325"/>
      <c r="T132" s="325"/>
      <c r="U132" s="325"/>
      <c r="V132" s="325"/>
      <c r="W132" s="325"/>
      <c r="X132" s="325"/>
      <c r="Y132" s="325"/>
      <c r="Z132" s="325"/>
      <c r="AA132" s="325"/>
      <c r="AB132" s="325"/>
      <c r="AC132" s="325"/>
      <c r="AD132" s="325"/>
      <c r="AE132" s="325"/>
      <c r="AF132" s="325"/>
      <c r="AG132" s="325"/>
      <c r="AH132" s="325"/>
      <c r="AI132" s="325"/>
      <c r="AJ132" s="325"/>
      <c r="AK132" s="325"/>
      <c r="AL132" s="325"/>
      <c r="AM132" s="325"/>
      <c r="AN132" s="325"/>
      <c r="AO132" s="325"/>
      <c r="AP132" s="325"/>
      <c r="AQ132" s="325"/>
    </row>
    <row r="133" spans="1:43" ht="24.75" customHeight="1">
      <c r="A133" s="327"/>
      <c r="B133" s="327"/>
      <c r="C133" s="327"/>
      <c r="D133" s="327"/>
      <c r="E133" s="327"/>
      <c r="G133" s="326"/>
      <c r="H133" s="325"/>
      <c r="I133" s="327"/>
      <c r="K133" s="328"/>
      <c r="R133" s="325"/>
      <c r="S133" s="325"/>
      <c r="T133" s="325"/>
      <c r="U133" s="325"/>
      <c r="V133" s="325"/>
      <c r="W133" s="325"/>
      <c r="X133" s="325"/>
      <c r="Y133" s="325"/>
      <c r="Z133" s="325"/>
      <c r="AA133" s="325"/>
      <c r="AB133" s="325"/>
      <c r="AC133" s="325"/>
      <c r="AD133" s="325"/>
      <c r="AE133" s="325"/>
      <c r="AF133" s="325"/>
      <c r="AG133" s="325"/>
      <c r="AH133" s="325"/>
      <c r="AI133" s="325"/>
      <c r="AJ133" s="325"/>
      <c r="AK133" s="325"/>
      <c r="AL133" s="325"/>
      <c r="AM133" s="325"/>
      <c r="AN133" s="325"/>
      <c r="AO133" s="325"/>
      <c r="AP133" s="325"/>
      <c r="AQ133" s="325"/>
    </row>
    <row r="134" spans="1:43" ht="24.75" customHeight="1">
      <c r="A134" s="327"/>
      <c r="B134" s="327"/>
      <c r="C134" s="327"/>
      <c r="D134" s="327"/>
      <c r="E134" s="327"/>
      <c r="G134" s="326"/>
      <c r="H134" s="325"/>
      <c r="I134" s="327"/>
      <c r="K134" s="328"/>
      <c r="R134" s="325"/>
      <c r="S134" s="325"/>
      <c r="T134" s="325"/>
      <c r="U134" s="325"/>
      <c r="V134" s="325"/>
      <c r="W134" s="325"/>
      <c r="X134" s="325"/>
      <c r="Y134" s="325"/>
      <c r="Z134" s="325"/>
      <c r="AA134" s="325"/>
      <c r="AB134" s="325"/>
      <c r="AC134" s="325"/>
      <c r="AD134" s="325"/>
      <c r="AE134" s="325"/>
      <c r="AF134" s="325"/>
      <c r="AG134" s="325"/>
      <c r="AH134" s="325"/>
      <c r="AI134" s="325"/>
      <c r="AJ134" s="325"/>
      <c r="AK134" s="325"/>
      <c r="AL134" s="325"/>
      <c r="AM134" s="325"/>
      <c r="AN134" s="325"/>
      <c r="AO134" s="325"/>
      <c r="AP134" s="325"/>
      <c r="AQ134" s="325"/>
    </row>
    <row r="135" spans="1:43" ht="24.75" customHeight="1">
      <c r="A135" s="327"/>
      <c r="B135" s="327"/>
      <c r="C135" s="327"/>
      <c r="D135" s="327"/>
      <c r="E135" s="327"/>
      <c r="G135" s="326"/>
      <c r="H135" s="325"/>
      <c r="I135" s="327"/>
      <c r="K135" s="328"/>
      <c r="R135" s="325"/>
      <c r="S135" s="325"/>
      <c r="T135" s="325"/>
      <c r="U135" s="325"/>
      <c r="V135" s="325"/>
      <c r="W135" s="325"/>
      <c r="X135" s="325"/>
      <c r="Y135" s="325"/>
      <c r="Z135" s="325"/>
      <c r="AA135" s="325"/>
      <c r="AB135" s="325"/>
      <c r="AC135" s="325"/>
      <c r="AD135" s="325"/>
      <c r="AE135" s="325"/>
      <c r="AF135" s="325"/>
      <c r="AG135" s="325"/>
      <c r="AH135" s="325"/>
      <c r="AI135" s="325"/>
      <c r="AJ135" s="325"/>
      <c r="AK135" s="325"/>
      <c r="AL135" s="325"/>
      <c r="AM135" s="325"/>
      <c r="AN135" s="325"/>
      <c r="AO135" s="325"/>
      <c r="AP135" s="325"/>
      <c r="AQ135" s="325"/>
    </row>
    <row r="136" spans="1:43" ht="24.75" customHeight="1">
      <c r="A136" s="327"/>
      <c r="B136" s="327"/>
      <c r="C136" s="327"/>
      <c r="D136" s="327"/>
      <c r="E136" s="327"/>
      <c r="G136" s="326"/>
      <c r="H136" s="325"/>
      <c r="I136" s="327"/>
      <c r="K136" s="328"/>
      <c r="R136" s="325"/>
      <c r="S136" s="325"/>
      <c r="T136" s="325"/>
      <c r="U136" s="325"/>
      <c r="V136" s="325"/>
      <c r="W136" s="325"/>
      <c r="X136" s="325"/>
      <c r="Y136" s="325"/>
      <c r="Z136" s="325"/>
      <c r="AA136" s="325"/>
      <c r="AB136" s="325"/>
      <c r="AC136" s="325"/>
      <c r="AD136" s="325"/>
      <c r="AE136" s="325"/>
      <c r="AF136" s="325"/>
      <c r="AG136" s="325"/>
      <c r="AH136" s="325"/>
      <c r="AI136" s="325"/>
      <c r="AJ136" s="325"/>
      <c r="AK136" s="325"/>
      <c r="AL136" s="325"/>
      <c r="AM136" s="325"/>
      <c r="AN136" s="325"/>
      <c r="AO136" s="325"/>
      <c r="AP136" s="325"/>
      <c r="AQ136" s="325"/>
    </row>
    <row r="137" spans="1:43" ht="24.75" customHeight="1">
      <c r="A137" s="327"/>
      <c r="B137" s="327"/>
      <c r="C137" s="327"/>
      <c r="D137" s="327"/>
      <c r="E137" s="327"/>
      <c r="G137" s="326"/>
      <c r="H137" s="325"/>
      <c r="I137" s="327"/>
      <c r="K137" s="328"/>
      <c r="R137" s="325"/>
      <c r="S137" s="325"/>
      <c r="T137" s="325"/>
      <c r="U137" s="325"/>
      <c r="V137" s="325"/>
      <c r="W137" s="325"/>
      <c r="X137" s="325"/>
      <c r="Y137" s="325"/>
      <c r="Z137" s="325"/>
      <c r="AA137" s="325"/>
      <c r="AB137" s="325"/>
      <c r="AC137" s="325"/>
      <c r="AD137" s="325"/>
      <c r="AE137" s="325"/>
      <c r="AF137" s="325"/>
      <c r="AG137" s="325"/>
      <c r="AH137" s="325"/>
      <c r="AI137" s="325"/>
      <c r="AJ137" s="325"/>
      <c r="AK137" s="325"/>
      <c r="AL137" s="325"/>
      <c r="AM137" s="325"/>
      <c r="AN137" s="325"/>
      <c r="AO137" s="325"/>
      <c r="AP137" s="325"/>
      <c r="AQ137" s="325"/>
    </row>
    <row r="138" spans="1:43" ht="24.75" customHeight="1">
      <c r="A138" s="327"/>
      <c r="B138" s="327"/>
      <c r="C138" s="327"/>
      <c r="D138" s="327"/>
      <c r="E138" s="327"/>
      <c r="G138" s="326"/>
      <c r="H138" s="325"/>
      <c r="I138" s="327"/>
      <c r="K138" s="328"/>
      <c r="R138" s="325"/>
      <c r="S138" s="325"/>
      <c r="T138" s="325"/>
      <c r="U138" s="325"/>
      <c r="V138" s="325"/>
      <c r="W138" s="325"/>
      <c r="X138" s="325"/>
      <c r="Y138" s="325"/>
      <c r="Z138" s="325"/>
      <c r="AA138" s="325"/>
      <c r="AB138" s="325"/>
      <c r="AC138" s="325"/>
      <c r="AD138" s="325"/>
      <c r="AE138" s="325"/>
      <c r="AF138" s="325"/>
      <c r="AG138" s="325"/>
      <c r="AH138" s="325"/>
      <c r="AI138" s="325"/>
      <c r="AJ138" s="325"/>
      <c r="AK138" s="325"/>
      <c r="AL138" s="325"/>
      <c r="AM138" s="325"/>
      <c r="AN138" s="325"/>
      <c r="AO138" s="325"/>
      <c r="AP138" s="325"/>
      <c r="AQ138" s="325"/>
    </row>
    <row r="139" spans="1:43" ht="24.75" customHeight="1">
      <c r="A139" s="327"/>
      <c r="B139" s="327"/>
      <c r="C139" s="327"/>
      <c r="D139" s="327"/>
      <c r="E139" s="327"/>
      <c r="G139" s="326"/>
      <c r="H139" s="325"/>
      <c r="I139" s="327"/>
      <c r="K139" s="328"/>
      <c r="R139" s="325"/>
      <c r="S139" s="325"/>
      <c r="T139" s="325"/>
      <c r="U139" s="325"/>
      <c r="V139" s="325"/>
      <c r="W139" s="325"/>
      <c r="X139" s="325"/>
      <c r="Y139" s="325"/>
      <c r="Z139" s="325"/>
      <c r="AA139" s="325"/>
      <c r="AB139" s="325"/>
      <c r="AC139" s="325"/>
      <c r="AD139" s="325"/>
      <c r="AE139" s="325"/>
      <c r="AF139" s="325"/>
      <c r="AG139" s="325"/>
      <c r="AH139" s="325"/>
      <c r="AI139" s="325"/>
      <c r="AJ139" s="325"/>
      <c r="AK139" s="325"/>
      <c r="AL139" s="325"/>
      <c r="AM139" s="325"/>
      <c r="AN139" s="325"/>
      <c r="AO139" s="325"/>
      <c r="AP139" s="325"/>
      <c r="AQ139" s="325"/>
    </row>
    <row r="140" spans="1:43" ht="24.75" customHeight="1">
      <c r="A140" s="327"/>
      <c r="B140" s="327"/>
      <c r="C140" s="327"/>
      <c r="D140" s="327"/>
      <c r="E140" s="327"/>
      <c r="G140" s="326"/>
      <c r="H140" s="325"/>
      <c r="I140" s="327"/>
      <c r="K140" s="328"/>
      <c r="R140" s="325"/>
      <c r="S140" s="325"/>
      <c r="T140" s="325"/>
      <c r="U140" s="325"/>
      <c r="V140" s="325"/>
      <c r="W140" s="325"/>
      <c r="X140" s="325"/>
      <c r="Y140" s="325"/>
      <c r="Z140" s="325"/>
      <c r="AA140" s="325"/>
      <c r="AB140" s="325"/>
      <c r="AC140" s="325"/>
      <c r="AD140" s="325"/>
      <c r="AE140" s="325"/>
      <c r="AF140" s="325"/>
      <c r="AG140" s="325"/>
      <c r="AH140" s="325"/>
      <c r="AI140" s="325"/>
      <c r="AJ140" s="325"/>
      <c r="AK140" s="325"/>
      <c r="AL140" s="325"/>
      <c r="AM140" s="325"/>
      <c r="AN140" s="325"/>
      <c r="AO140" s="325"/>
      <c r="AP140" s="325"/>
      <c r="AQ140" s="325"/>
    </row>
    <row r="141" spans="1:43" ht="24.75" customHeight="1">
      <c r="A141" s="327"/>
      <c r="B141" s="327"/>
      <c r="C141" s="327"/>
      <c r="D141" s="327"/>
      <c r="E141" s="327"/>
      <c r="G141" s="326"/>
      <c r="H141" s="325"/>
      <c r="I141" s="327"/>
      <c r="K141" s="328"/>
      <c r="R141" s="325"/>
      <c r="S141" s="325"/>
      <c r="T141" s="325"/>
      <c r="U141" s="325"/>
      <c r="V141" s="325"/>
      <c r="W141" s="325"/>
      <c r="X141" s="325"/>
      <c r="Y141" s="325"/>
      <c r="Z141" s="325"/>
      <c r="AA141" s="325"/>
      <c r="AB141" s="325"/>
      <c r="AC141" s="325"/>
      <c r="AD141" s="325"/>
      <c r="AE141" s="325"/>
      <c r="AF141" s="325"/>
      <c r="AG141" s="325"/>
      <c r="AH141" s="325"/>
      <c r="AI141" s="325"/>
      <c r="AJ141" s="325"/>
      <c r="AK141" s="325"/>
      <c r="AL141" s="325"/>
      <c r="AM141" s="325"/>
      <c r="AN141" s="325"/>
      <c r="AO141" s="325"/>
      <c r="AP141" s="325"/>
      <c r="AQ141" s="325"/>
    </row>
    <row r="142" spans="1:43" ht="24.75" customHeight="1">
      <c r="A142" s="327"/>
      <c r="B142" s="327"/>
      <c r="C142" s="327"/>
      <c r="D142" s="327"/>
      <c r="E142" s="327"/>
      <c r="G142" s="326"/>
      <c r="H142" s="325"/>
      <c r="I142" s="327"/>
      <c r="K142" s="328"/>
      <c r="R142" s="325"/>
      <c r="S142" s="325"/>
      <c r="T142" s="325"/>
      <c r="U142" s="325"/>
      <c r="V142" s="325"/>
      <c r="W142" s="325"/>
      <c r="X142" s="325"/>
      <c r="Y142" s="325"/>
      <c r="Z142" s="325"/>
      <c r="AA142" s="325"/>
      <c r="AB142" s="325"/>
      <c r="AC142" s="325"/>
      <c r="AD142" s="325"/>
      <c r="AE142" s="325"/>
      <c r="AF142" s="325"/>
      <c r="AG142" s="325"/>
      <c r="AH142" s="325"/>
      <c r="AI142" s="325"/>
      <c r="AJ142" s="325"/>
      <c r="AK142" s="325"/>
      <c r="AL142" s="325"/>
      <c r="AM142" s="325"/>
      <c r="AN142" s="325"/>
      <c r="AO142" s="325"/>
      <c r="AP142" s="325"/>
      <c r="AQ142" s="325"/>
    </row>
    <row r="143" spans="1:43" ht="24.75" customHeight="1">
      <c r="A143" s="327"/>
      <c r="B143" s="327"/>
      <c r="C143" s="327"/>
      <c r="D143" s="327"/>
      <c r="E143" s="327"/>
      <c r="G143" s="326"/>
      <c r="H143" s="325"/>
      <c r="I143" s="327"/>
      <c r="K143" s="328"/>
      <c r="R143" s="325"/>
      <c r="S143" s="325"/>
      <c r="T143" s="325"/>
      <c r="U143" s="325"/>
      <c r="V143" s="325"/>
      <c r="W143" s="325"/>
      <c r="X143" s="325"/>
      <c r="Y143" s="325"/>
      <c r="Z143" s="325"/>
      <c r="AA143" s="325"/>
      <c r="AB143" s="325"/>
      <c r="AC143" s="325"/>
      <c r="AD143" s="325"/>
      <c r="AE143" s="325"/>
      <c r="AF143" s="325"/>
      <c r="AG143" s="325"/>
      <c r="AH143" s="325"/>
      <c r="AI143" s="325"/>
      <c r="AJ143" s="325"/>
      <c r="AK143" s="325"/>
      <c r="AL143" s="325"/>
      <c r="AM143" s="325"/>
      <c r="AN143" s="325"/>
      <c r="AO143" s="325"/>
      <c r="AP143" s="325"/>
      <c r="AQ143" s="325"/>
    </row>
    <row r="144" spans="1:43" ht="24.75" customHeight="1">
      <c r="A144" s="327"/>
      <c r="B144" s="327"/>
      <c r="C144" s="327"/>
      <c r="D144" s="327"/>
      <c r="E144" s="327"/>
      <c r="G144" s="326"/>
      <c r="H144" s="325"/>
      <c r="I144" s="327"/>
      <c r="K144" s="328"/>
      <c r="R144" s="325"/>
      <c r="S144" s="325"/>
      <c r="T144" s="325"/>
      <c r="U144" s="325"/>
      <c r="V144" s="325"/>
      <c r="W144" s="325"/>
      <c r="X144" s="325"/>
      <c r="Y144" s="325"/>
      <c r="Z144" s="325"/>
      <c r="AA144" s="325"/>
      <c r="AB144" s="325"/>
      <c r="AC144" s="325"/>
      <c r="AD144" s="325"/>
      <c r="AE144" s="325"/>
      <c r="AF144" s="325"/>
      <c r="AG144" s="325"/>
      <c r="AH144" s="325"/>
      <c r="AI144" s="325"/>
      <c r="AJ144" s="325"/>
      <c r="AK144" s="325"/>
      <c r="AL144" s="325"/>
      <c r="AM144" s="325"/>
      <c r="AN144" s="325"/>
      <c r="AO144" s="325"/>
      <c r="AP144" s="325"/>
      <c r="AQ144" s="325"/>
    </row>
    <row r="145" spans="1:43" ht="24.75" customHeight="1">
      <c r="A145" s="327"/>
      <c r="B145" s="327"/>
      <c r="C145" s="327"/>
      <c r="D145" s="327"/>
      <c r="E145" s="327"/>
      <c r="G145" s="326"/>
      <c r="H145" s="325"/>
      <c r="I145" s="327"/>
      <c r="K145" s="328"/>
      <c r="R145" s="325"/>
      <c r="S145" s="325"/>
      <c r="T145" s="325"/>
      <c r="U145" s="325"/>
      <c r="V145" s="325"/>
      <c r="W145" s="325"/>
      <c r="X145" s="325"/>
      <c r="Y145" s="325"/>
      <c r="Z145" s="325"/>
      <c r="AA145" s="325"/>
      <c r="AB145" s="325"/>
      <c r="AC145" s="325"/>
      <c r="AD145" s="325"/>
      <c r="AE145" s="325"/>
      <c r="AF145" s="325"/>
      <c r="AG145" s="325"/>
      <c r="AH145" s="325"/>
      <c r="AI145" s="325"/>
      <c r="AJ145" s="325"/>
      <c r="AK145" s="325"/>
      <c r="AL145" s="325"/>
      <c r="AM145" s="325"/>
      <c r="AN145" s="325"/>
      <c r="AO145" s="325"/>
      <c r="AP145" s="325"/>
      <c r="AQ145" s="325"/>
    </row>
    <row r="146" spans="1:43" ht="24.75" customHeight="1">
      <c r="A146" s="327"/>
      <c r="B146" s="327"/>
      <c r="C146" s="327"/>
      <c r="D146" s="327"/>
      <c r="E146" s="327"/>
      <c r="G146" s="326"/>
      <c r="H146" s="325"/>
      <c r="I146" s="327"/>
      <c r="K146" s="328"/>
      <c r="R146" s="325"/>
      <c r="S146" s="325"/>
      <c r="T146" s="325"/>
      <c r="U146" s="325"/>
      <c r="V146" s="325"/>
      <c r="W146" s="325"/>
      <c r="X146" s="325"/>
      <c r="Y146" s="325"/>
      <c r="Z146" s="325"/>
      <c r="AA146" s="325"/>
      <c r="AB146" s="325"/>
      <c r="AC146" s="325"/>
      <c r="AD146" s="325"/>
      <c r="AE146" s="325"/>
      <c r="AF146" s="325"/>
      <c r="AG146" s="325"/>
      <c r="AH146" s="325"/>
      <c r="AI146" s="325"/>
      <c r="AJ146" s="325"/>
      <c r="AK146" s="325"/>
      <c r="AL146" s="325"/>
      <c r="AM146" s="325"/>
      <c r="AN146" s="325"/>
      <c r="AO146" s="325"/>
      <c r="AP146" s="325"/>
      <c r="AQ146" s="325"/>
    </row>
    <row r="147" spans="1:43" ht="24.75" customHeight="1">
      <c r="A147" s="327"/>
      <c r="B147" s="327"/>
      <c r="C147" s="327"/>
      <c r="D147" s="327"/>
      <c r="E147" s="327"/>
      <c r="G147" s="326"/>
      <c r="H147" s="325"/>
      <c r="I147" s="327"/>
      <c r="K147" s="328"/>
      <c r="R147" s="325"/>
      <c r="S147" s="325"/>
      <c r="T147" s="325"/>
      <c r="U147" s="325"/>
      <c r="V147" s="325"/>
      <c r="W147" s="325"/>
      <c r="X147" s="325"/>
      <c r="Y147" s="325"/>
      <c r="Z147" s="325"/>
      <c r="AA147" s="325"/>
      <c r="AB147" s="325"/>
      <c r="AC147" s="325"/>
      <c r="AD147" s="325"/>
      <c r="AE147" s="325"/>
      <c r="AF147" s="325"/>
      <c r="AG147" s="325"/>
      <c r="AH147" s="325"/>
      <c r="AI147" s="325"/>
      <c r="AJ147" s="325"/>
      <c r="AK147" s="325"/>
      <c r="AL147" s="325"/>
      <c r="AM147" s="325"/>
      <c r="AN147" s="325"/>
      <c r="AO147" s="325"/>
      <c r="AP147" s="325"/>
      <c r="AQ147" s="325"/>
    </row>
    <row r="148" spans="1:43" ht="24.75" customHeight="1">
      <c r="A148" s="327"/>
      <c r="B148" s="327"/>
      <c r="C148" s="327"/>
      <c r="D148" s="327"/>
      <c r="E148" s="327"/>
      <c r="G148" s="326"/>
      <c r="H148" s="325"/>
      <c r="I148" s="327"/>
      <c r="K148" s="328"/>
      <c r="R148" s="325"/>
      <c r="S148" s="325"/>
      <c r="T148" s="325"/>
      <c r="U148" s="325"/>
      <c r="V148" s="325"/>
      <c r="W148" s="325"/>
      <c r="X148" s="325"/>
      <c r="Y148" s="325"/>
      <c r="Z148" s="325"/>
      <c r="AA148" s="325"/>
      <c r="AB148" s="325"/>
      <c r="AC148" s="325"/>
      <c r="AD148" s="325"/>
      <c r="AE148" s="325"/>
      <c r="AF148" s="325"/>
      <c r="AG148" s="325"/>
      <c r="AH148" s="325"/>
      <c r="AI148" s="325"/>
      <c r="AJ148" s="325"/>
      <c r="AK148" s="325"/>
      <c r="AL148" s="325"/>
      <c r="AM148" s="325"/>
      <c r="AN148" s="325"/>
      <c r="AO148" s="325"/>
      <c r="AP148" s="325"/>
      <c r="AQ148" s="325"/>
    </row>
    <row r="149" spans="1:43" ht="24.75" customHeight="1">
      <c r="A149" s="327"/>
      <c r="B149" s="327"/>
      <c r="C149" s="327"/>
      <c r="D149" s="327"/>
      <c r="E149" s="327"/>
      <c r="G149" s="326"/>
      <c r="H149" s="325"/>
      <c r="I149" s="327"/>
      <c r="K149" s="328"/>
      <c r="R149" s="325"/>
      <c r="S149" s="325"/>
      <c r="T149" s="325"/>
      <c r="U149" s="325"/>
      <c r="V149" s="325"/>
      <c r="W149" s="325"/>
      <c r="X149" s="325"/>
      <c r="Y149" s="325"/>
      <c r="Z149" s="325"/>
      <c r="AA149" s="325"/>
      <c r="AB149" s="325"/>
      <c r="AC149" s="325"/>
      <c r="AD149" s="325"/>
      <c r="AE149" s="325"/>
      <c r="AF149" s="325"/>
      <c r="AG149" s="325"/>
      <c r="AH149" s="325"/>
      <c r="AI149" s="325"/>
      <c r="AJ149" s="325"/>
      <c r="AK149" s="325"/>
      <c r="AL149" s="325"/>
      <c r="AM149" s="325"/>
      <c r="AN149" s="325"/>
      <c r="AO149" s="325"/>
      <c r="AP149" s="325"/>
      <c r="AQ149" s="325"/>
    </row>
    <row r="150" spans="1:43" ht="24.75" customHeight="1">
      <c r="A150" s="327"/>
      <c r="B150" s="327"/>
      <c r="C150" s="327"/>
      <c r="D150" s="327"/>
      <c r="E150" s="327"/>
      <c r="G150" s="326"/>
      <c r="H150" s="325"/>
      <c r="I150" s="327"/>
      <c r="K150" s="328"/>
      <c r="R150" s="325"/>
      <c r="S150" s="325"/>
      <c r="T150" s="325"/>
      <c r="U150" s="325"/>
      <c r="V150" s="325"/>
      <c r="W150" s="325"/>
      <c r="X150" s="325"/>
      <c r="Y150" s="325"/>
      <c r="Z150" s="325"/>
      <c r="AA150" s="325"/>
      <c r="AB150" s="325"/>
      <c r="AC150" s="325"/>
      <c r="AD150" s="325"/>
      <c r="AE150" s="325"/>
      <c r="AF150" s="325"/>
      <c r="AG150" s="325"/>
      <c r="AH150" s="325"/>
      <c r="AI150" s="325"/>
      <c r="AJ150" s="325"/>
      <c r="AK150" s="325"/>
      <c r="AL150" s="325"/>
      <c r="AM150" s="325"/>
      <c r="AN150" s="325"/>
      <c r="AO150" s="325"/>
      <c r="AP150" s="325"/>
      <c r="AQ150" s="325"/>
    </row>
    <row r="151" spans="1:43" ht="24.75" customHeight="1">
      <c r="A151" s="327"/>
      <c r="B151" s="327"/>
      <c r="C151" s="327"/>
      <c r="D151" s="327"/>
      <c r="E151" s="327"/>
      <c r="G151" s="326"/>
      <c r="H151" s="325"/>
      <c r="I151" s="327"/>
      <c r="K151" s="328"/>
      <c r="R151" s="325"/>
      <c r="S151" s="325"/>
      <c r="T151" s="325"/>
      <c r="U151" s="325"/>
      <c r="V151" s="325"/>
      <c r="W151" s="325"/>
      <c r="X151" s="325"/>
      <c r="Y151" s="325"/>
      <c r="Z151" s="325"/>
      <c r="AA151" s="325"/>
      <c r="AB151" s="325"/>
      <c r="AC151" s="325"/>
      <c r="AD151" s="325"/>
      <c r="AE151" s="325"/>
      <c r="AF151" s="325"/>
      <c r="AG151" s="325"/>
      <c r="AH151" s="325"/>
      <c r="AI151" s="325"/>
      <c r="AJ151" s="325"/>
      <c r="AK151" s="325"/>
      <c r="AL151" s="325"/>
      <c r="AM151" s="325"/>
      <c r="AN151" s="325"/>
      <c r="AO151" s="325"/>
      <c r="AP151" s="325"/>
      <c r="AQ151" s="325"/>
    </row>
    <row r="152" spans="1:43" ht="24.75" customHeight="1">
      <c r="A152" s="327"/>
      <c r="B152" s="327"/>
      <c r="C152" s="327"/>
      <c r="D152" s="327"/>
      <c r="E152" s="327"/>
      <c r="G152" s="326"/>
      <c r="H152" s="325"/>
      <c r="I152" s="327"/>
      <c r="K152" s="328"/>
      <c r="R152" s="325"/>
      <c r="S152" s="325"/>
      <c r="T152" s="325"/>
      <c r="U152" s="325"/>
      <c r="V152" s="325"/>
      <c r="W152" s="325"/>
      <c r="X152" s="325"/>
      <c r="Y152" s="325"/>
      <c r="Z152" s="325"/>
      <c r="AA152" s="325"/>
      <c r="AB152" s="325"/>
      <c r="AC152" s="325"/>
      <c r="AD152" s="325"/>
      <c r="AE152" s="325"/>
      <c r="AF152" s="325"/>
      <c r="AG152" s="325"/>
      <c r="AH152" s="325"/>
      <c r="AI152" s="325"/>
      <c r="AJ152" s="325"/>
      <c r="AK152" s="325"/>
      <c r="AL152" s="325"/>
      <c r="AM152" s="325"/>
      <c r="AN152" s="325"/>
      <c r="AO152" s="325"/>
      <c r="AP152" s="325"/>
      <c r="AQ152" s="325"/>
    </row>
    <row r="153" spans="1:43" ht="24.75" customHeight="1">
      <c r="A153" s="327"/>
      <c r="B153" s="327"/>
      <c r="C153" s="327"/>
      <c r="D153" s="327"/>
      <c r="E153" s="327"/>
      <c r="G153" s="326"/>
      <c r="H153" s="325"/>
      <c r="I153" s="327"/>
      <c r="K153" s="328"/>
      <c r="R153" s="325"/>
      <c r="S153" s="325"/>
      <c r="T153" s="325"/>
      <c r="U153" s="325"/>
      <c r="V153" s="325"/>
      <c r="W153" s="325"/>
      <c r="X153" s="325"/>
      <c r="Y153" s="325"/>
      <c r="Z153" s="325"/>
      <c r="AA153" s="325"/>
      <c r="AB153" s="325"/>
      <c r="AC153" s="325"/>
      <c r="AD153" s="325"/>
      <c r="AE153" s="325"/>
      <c r="AF153" s="325"/>
      <c r="AG153" s="325"/>
      <c r="AH153" s="325"/>
      <c r="AI153" s="325"/>
      <c r="AJ153" s="325"/>
      <c r="AK153" s="325"/>
      <c r="AL153" s="325"/>
      <c r="AM153" s="325"/>
      <c r="AN153" s="325"/>
      <c r="AO153" s="325"/>
      <c r="AP153" s="325"/>
      <c r="AQ153" s="325"/>
    </row>
    <row r="154" spans="1:43" ht="24.75" customHeight="1">
      <c r="A154" s="327"/>
      <c r="B154" s="327"/>
      <c r="C154" s="327"/>
      <c r="D154" s="327"/>
      <c r="E154" s="327"/>
      <c r="G154" s="326"/>
      <c r="H154" s="325"/>
      <c r="I154" s="327"/>
      <c r="K154" s="328"/>
      <c r="R154" s="325"/>
      <c r="S154" s="325"/>
      <c r="T154" s="325"/>
      <c r="U154" s="325"/>
      <c r="V154" s="325"/>
      <c r="W154" s="325"/>
      <c r="X154" s="325"/>
      <c r="Y154" s="325"/>
      <c r="Z154" s="325"/>
      <c r="AA154" s="325"/>
      <c r="AB154" s="325"/>
      <c r="AC154" s="325"/>
      <c r="AD154" s="325"/>
      <c r="AE154" s="325"/>
      <c r="AF154" s="325"/>
      <c r="AG154" s="325"/>
      <c r="AH154" s="325"/>
      <c r="AI154" s="325"/>
      <c r="AJ154" s="325"/>
      <c r="AK154" s="325"/>
      <c r="AL154" s="325"/>
      <c r="AM154" s="325"/>
      <c r="AN154" s="325"/>
      <c r="AO154" s="325"/>
      <c r="AP154" s="325"/>
      <c r="AQ154" s="325"/>
    </row>
    <row r="155" spans="1:43" ht="24.75" customHeight="1">
      <c r="A155" s="327"/>
      <c r="B155" s="327"/>
      <c r="C155" s="327"/>
      <c r="D155" s="327"/>
      <c r="E155" s="327"/>
      <c r="G155" s="326"/>
      <c r="H155" s="325"/>
      <c r="I155" s="327"/>
      <c r="K155" s="328"/>
      <c r="R155" s="325"/>
      <c r="S155" s="325"/>
      <c r="T155" s="325"/>
      <c r="U155" s="325"/>
      <c r="V155" s="325"/>
      <c r="W155" s="325"/>
      <c r="X155" s="325"/>
      <c r="Y155" s="325"/>
      <c r="Z155" s="325"/>
      <c r="AA155" s="325"/>
      <c r="AB155" s="325"/>
      <c r="AC155" s="325"/>
      <c r="AD155" s="325"/>
      <c r="AE155" s="325"/>
      <c r="AF155" s="325"/>
      <c r="AG155" s="325"/>
      <c r="AH155" s="325"/>
      <c r="AI155" s="325"/>
      <c r="AJ155" s="325"/>
      <c r="AK155" s="325"/>
      <c r="AL155" s="325"/>
      <c r="AM155" s="325"/>
      <c r="AN155" s="325"/>
      <c r="AO155" s="325"/>
      <c r="AP155" s="325"/>
      <c r="AQ155" s="325"/>
    </row>
    <row r="156" spans="1:43" ht="24.75" customHeight="1">
      <c r="A156" s="327"/>
      <c r="B156" s="327"/>
      <c r="C156" s="327"/>
      <c r="D156" s="327"/>
      <c r="E156" s="327"/>
      <c r="G156" s="326"/>
      <c r="H156" s="325"/>
      <c r="I156" s="327"/>
      <c r="K156" s="328"/>
      <c r="R156" s="325"/>
      <c r="S156" s="325"/>
      <c r="T156" s="325"/>
      <c r="U156" s="325"/>
      <c r="V156" s="325"/>
      <c r="W156" s="325"/>
      <c r="X156" s="325"/>
      <c r="Y156" s="325"/>
      <c r="Z156" s="325"/>
      <c r="AA156" s="325"/>
      <c r="AB156" s="325"/>
      <c r="AC156" s="325"/>
      <c r="AD156" s="325"/>
      <c r="AE156" s="325"/>
      <c r="AF156" s="325"/>
      <c r="AG156" s="325"/>
      <c r="AH156" s="325"/>
      <c r="AI156" s="325"/>
      <c r="AJ156" s="325"/>
      <c r="AK156" s="325"/>
      <c r="AL156" s="325"/>
      <c r="AM156" s="325"/>
      <c r="AN156" s="325"/>
      <c r="AO156" s="325"/>
      <c r="AP156" s="325"/>
      <c r="AQ156" s="325"/>
    </row>
    <row r="157" spans="1:43" ht="24.75" customHeight="1">
      <c r="A157" s="327"/>
      <c r="B157" s="327"/>
      <c r="C157" s="327"/>
      <c r="D157" s="327"/>
      <c r="E157" s="327"/>
      <c r="G157" s="326"/>
      <c r="H157" s="325"/>
      <c r="I157" s="327"/>
      <c r="K157" s="328"/>
      <c r="R157" s="325"/>
      <c r="S157" s="325"/>
      <c r="T157" s="325"/>
      <c r="U157" s="325"/>
      <c r="V157" s="325"/>
      <c r="W157" s="325"/>
      <c r="X157" s="325"/>
      <c r="Y157" s="325"/>
      <c r="Z157" s="325"/>
      <c r="AA157" s="325"/>
      <c r="AB157" s="325"/>
      <c r="AC157" s="325"/>
      <c r="AD157" s="325"/>
      <c r="AE157" s="325"/>
      <c r="AF157" s="325"/>
      <c r="AG157" s="325"/>
      <c r="AH157" s="325"/>
      <c r="AI157" s="325"/>
      <c r="AJ157" s="325"/>
      <c r="AK157" s="325"/>
      <c r="AL157" s="325"/>
      <c r="AM157" s="325"/>
      <c r="AN157" s="325"/>
      <c r="AO157" s="325"/>
      <c r="AP157" s="325"/>
      <c r="AQ157" s="325"/>
    </row>
    <row r="158" spans="1:43" ht="24.75" customHeight="1">
      <c r="A158" s="327"/>
      <c r="B158" s="327"/>
      <c r="C158" s="327"/>
      <c r="D158" s="327"/>
      <c r="E158" s="327"/>
      <c r="G158" s="326"/>
      <c r="H158" s="325"/>
      <c r="I158" s="327"/>
      <c r="K158" s="328"/>
      <c r="R158" s="325"/>
      <c r="S158" s="325"/>
      <c r="T158" s="325"/>
      <c r="U158" s="325"/>
      <c r="V158" s="325"/>
      <c r="W158" s="325"/>
      <c r="X158" s="325"/>
      <c r="Y158" s="325"/>
      <c r="Z158" s="325"/>
      <c r="AA158" s="325"/>
      <c r="AB158" s="325"/>
      <c r="AC158" s="325"/>
      <c r="AD158" s="325"/>
      <c r="AE158" s="325"/>
      <c r="AF158" s="325"/>
      <c r="AG158" s="325"/>
      <c r="AH158" s="325"/>
      <c r="AI158" s="325"/>
      <c r="AJ158" s="325"/>
      <c r="AK158" s="325"/>
      <c r="AL158" s="325"/>
      <c r="AM158" s="325"/>
      <c r="AN158" s="325"/>
      <c r="AO158" s="325"/>
      <c r="AP158" s="325"/>
      <c r="AQ158" s="325"/>
    </row>
    <row r="159" spans="1:43" ht="24.75" customHeight="1">
      <c r="A159" s="327"/>
      <c r="B159" s="327"/>
      <c r="C159" s="327"/>
      <c r="D159" s="327"/>
      <c r="E159" s="327"/>
      <c r="G159" s="326"/>
      <c r="H159" s="325"/>
      <c r="I159" s="327"/>
      <c r="K159" s="328"/>
      <c r="R159" s="325"/>
      <c r="S159" s="325"/>
      <c r="T159" s="325"/>
      <c r="U159" s="325"/>
      <c r="V159" s="325"/>
      <c r="W159" s="325"/>
      <c r="X159" s="325"/>
      <c r="Y159" s="325"/>
      <c r="Z159" s="325"/>
      <c r="AA159" s="325"/>
      <c r="AB159" s="325"/>
      <c r="AC159" s="325"/>
      <c r="AD159" s="325"/>
      <c r="AE159" s="325"/>
      <c r="AF159" s="325"/>
      <c r="AG159" s="325"/>
      <c r="AH159" s="325"/>
      <c r="AI159" s="325"/>
      <c r="AJ159" s="325"/>
      <c r="AK159" s="325"/>
      <c r="AL159" s="325"/>
      <c r="AM159" s="325"/>
      <c r="AN159" s="325"/>
      <c r="AO159" s="325"/>
      <c r="AP159" s="325"/>
      <c r="AQ159" s="325"/>
    </row>
    <row r="160" spans="1:43" ht="24.75" customHeight="1">
      <c r="A160" s="327"/>
      <c r="B160" s="327"/>
      <c r="C160" s="327"/>
      <c r="D160" s="327"/>
      <c r="E160" s="327"/>
      <c r="G160" s="326"/>
      <c r="H160" s="325"/>
      <c r="I160" s="327"/>
      <c r="K160" s="328"/>
      <c r="R160" s="325"/>
      <c r="S160" s="325"/>
      <c r="T160" s="325"/>
      <c r="U160" s="325"/>
      <c r="V160" s="325"/>
      <c r="W160" s="325"/>
      <c r="X160" s="325"/>
      <c r="Y160" s="325"/>
      <c r="Z160" s="325"/>
      <c r="AA160" s="325"/>
      <c r="AB160" s="325"/>
      <c r="AC160" s="325"/>
      <c r="AD160" s="325"/>
      <c r="AE160" s="325"/>
      <c r="AF160" s="325"/>
      <c r="AG160" s="325"/>
      <c r="AH160" s="325"/>
      <c r="AI160" s="325"/>
      <c r="AJ160" s="325"/>
      <c r="AK160" s="325"/>
      <c r="AL160" s="325"/>
      <c r="AM160" s="325"/>
      <c r="AN160" s="325"/>
      <c r="AO160" s="325"/>
      <c r="AP160" s="325"/>
      <c r="AQ160" s="325"/>
    </row>
    <row r="161" spans="1:43" ht="24.75" customHeight="1">
      <c r="A161" s="327"/>
      <c r="B161" s="327"/>
      <c r="C161" s="327"/>
      <c r="D161" s="327"/>
      <c r="E161" s="327"/>
      <c r="G161" s="326"/>
      <c r="H161" s="325"/>
      <c r="I161" s="327"/>
      <c r="K161" s="328"/>
      <c r="R161" s="325"/>
      <c r="S161" s="325"/>
      <c r="T161" s="325"/>
      <c r="U161" s="325"/>
      <c r="V161" s="325"/>
      <c r="W161" s="325"/>
      <c r="X161" s="325"/>
      <c r="Y161" s="325"/>
      <c r="Z161" s="325"/>
      <c r="AA161" s="325"/>
      <c r="AB161" s="325"/>
      <c r="AC161" s="325"/>
      <c r="AD161" s="325"/>
      <c r="AE161" s="325"/>
      <c r="AF161" s="325"/>
      <c r="AG161" s="325"/>
      <c r="AH161" s="325"/>
      <c r="AI161" s="325"/>
      <c r="AJ161" s="325"/>
      <c r="AK161" s="325"/>
      <c r="AL161" s="325"/>
      <c r="AM161" s="325"/>
      <c r="AN161" s="325"/>
      <c r="AO161" s="325"/>
      <c r="AP161" s="325"/>
      <c r="AQ161" s="325"/>
    </row>
    <row r="162" spans="1:43" ht="24.75" customHeight="1">
      <c r="A162" s="327"/>
      <c r="B162" s="327"/>
      <c r="C162" s="327"/>
      <c r="D162" s="327"/>
      <c r="E162" s="327"/>
      <c r="G162" s="326"/>
      <c r="H162" s="325"/>
      <c r="I162" s="327"/>
      <c r="K162" s="328"/>
      <c r="R162" s="325"/>
      <c r="S162" s="325"/>
      <c r="T162" s="325"/>
      <c r="U162" s="325"/>
      <c r="V162" s="325"/>
      <c r="W162" s="325"/>
      <c r="X162" s="325"/>
      <c r="Y162" s="325"/>
      <c r="Z162" s="325"/>
      <c r="AA162" s="325"/>
      <c r="AB162" s="325"/>
      <c r="AC162" s="325"/>
      <c r="AD162" s="325"/>
      <c r="AE162" s="325"/>
      <c r="AF162" s="325"/>
      <c r="AG162" s="325"/>
      <c r="AH162" s="325"/>
      <c r="AI162" s="325"/>
      <c r="AJ162" s="325"/>
      <c r="AK162" s="325"/>
      <c r="AL162" s="325"/>
      <c r="AM162" s="325"/>
      <c r="AN162" s="325"/>
      <c r="AO162" s="325"/>
      <c r="AP162" s="325"/>
      <c r="AQ162" s="325"/>
    </row>
    <row r="163" spans="1:43" ht="24.75" customHeight="1">
      <c r="A163" s="327"/>
      <c r="B163" s="327"/>
      <c r="C163" s="327"/>
      <c r="D163" s="327"/>
      <c r="E163" s="327"/>
      <c r="G163" s="326"/>
      <c r="H163" s="325"/>
      <c r="I163" s="327"/>
      <c r="K163" s="328"/>
      <c r="R163" s="325"/>
      <c r="S163" s="325"/>
      <c r="T163" s="325"/>
      <c r="U163" s="325"/>
      <c r="V163" s="325"/>
      <c r="W163" s="325"/>
      <c r="X163" s="325"/>
      <c r="Y163" s="325"/>
      <c r="Z163" s="325"/>
      <c r="AA163" s="325"/>
      <c r="AB163" s="325"/>
      <c r="AC163" s="325"/>
      <c r="AD163" s="325"/>
      <c r="AE163" s="325"/>
      <c r="AF163" s="325"/>
      <c r="AG163" s="325"/>
      <c r="AH163" s="325"/>
      <c r="AI163" s="325"/>
      <c r="AJ163" s="325"/>
      <c r="AK163" s="325"/>
      <c r="AL163" s="325"/>
      <c r="AM163" s="325"/>
      <c r="AN163" s="325"/>
      <c r="AO163" s="325"/>
      <c r="AP163" s="325"/>
      <c r="AQ163" s="325"/>
    </row>
    <row r="164" spans="1:43" ht="24.75" customHeight="1">
      <c r="A164" s="327"/>
      <c r="B164" s="327"/>
      <c r="C164" s="327"/>
      <c r="D164" s="327"/>
      <c r="E164" s="327"/>
      <c r="G164" s="326"/>
      <c r="H164" s="325"/>
      <c r="I164" s="327"/>
      <c r="K164" s="328"/>
      <c r="R164" s="325"/>
      <c r="S164" s="325"/>
      <c r="T164" s="325"/>
      <c r="U164" s="325"/>
      <c r="V164" s="325"/>
      <c r="W164" s="325"/>
      <c r="X164" s="325"/>
      <c r="Y164" s="325"/>
      <c r="Z164" s="325"/>
      <c r="AA164" s="325"/>
      <c r="AB164" s="325"/>
      <c r="AC164" s="325"/>
      <c r="AD164" s="325"/>
      <c r="AE164" s="325"/>
      <c r="AF164" s="325"/>
      <c r="AG164" s="325"/>
      <c r="AH164" s="325"/>
      <c r="AI164" s="325"/>
      <c r="AJ164" s="325"/>
      <c r="AK164" s="325"/>
      <c r="AL164" s="325"/>
      <c r="AM164" s="325"/>
      <c r="AN164" s="325"/>
      <c r="AO164" s="325"/>
      <c r="AP164" s="325"/>
      <c r="AQ164" s="325"/>
    </row>
    <row r="165" spans="1:43" ht="24.75" customHeight="1">
      <c r="A165" s="327"/>
      <c r="B165" s="327"/>
      <c r="C165" s="327"/>
      <c r="D165" s="327"/>
      <c r="E165" s="327"/>
      <c r="G165" s="326"/>
      <c r="H165" s="325"/>
      <c r="I165" s="327"/>
      <c r="K165" s="328"/>
      <c r="R165" s="325"/>
      <c r="S165" s="325"/>
      <c r="T165" s="325"/>
      <c r="U165" s="325"/>
      <c r="V165" s="325"/>
      <c r="W165" s="325"/>
      <c r="X165" s="325"/>
      <c r="Y165" s="325"/>
      <c r="Z165" s="325"/>
      <c r="AA165" s="325"/>
      <c r="AB165" s="325"/>
      <c r="AC165" s="325"/>
      <c r="AD165" s="325"/>
      <c r="AE165" s="325"/>
      <c r="AF165" s="325"/>
      <c r="AG165" s="325"/>
      <c r="AH165" s="325"/>
      <c r="AI165" s="325"/>
      <c r="AJ165" s="325"/>
      <c r="AK165" s="325"/>
      <c r="AL165" s="325"/>
      <c r="AM165" s="325"/>
      <c r="AN165" s="325"/>
      <c r="AO165" s="325"/>
      <c r="AP165" s="325"/>
      <c r="AQ165" s="325"/>
    </row>
    <row r="166" spans="1:43" ht="24.75" customHeight="1">
      <c r="A166" s="327"/>
      <c r="B166" s="327"/>
      <c r="C166" s="327"/>
      <c r="D166" s="327"/>
      <c r="E166" s="327"/>
      <c r="G166" s="326"/>
      <c r="H166" s="325"/>
      <c r="I166" s="327"/>
      <c r="K166" s="328"/>
      <c r="R166" s="325"/>
      <c r="S166" s="325"/>
      <c r="T166" s="325"/>
      <c r="U166" s="325"/>
      <c r="V166" s="325"/>
      <c r="W166" s="325"/>
      <c r="X166" s="325"/>
      <c r="Y166" s="325"/>
      <c r="Z166" s="325"/>
      <c r="AA166" s="325"/>
      <c r="AB166" s="325"/>
      <c r="AC166" s="325"/>
      <c r="AD166" s="325"/>
      <c r="AE166" s="325"/>
      <c r="AF166" s="325"/>
      <c r="AG166" s="325"/>
      <c r="AH166" s="325"/>
      <c r="AI166" s="325"/>
      <c r="AJ166" s="325"/>
      <c r="AK166" s="325"/>
      <c r="AL166" s="325"/>
      <c r="AM166" s="325"/>
      <c r="AN166" s="325"/>
      <c r="AO166" s="325"/>
      <c r="AP166" s="325"/>
      <c r="AQ166" s="325"/>
    </row>
    <row r="167" spans="1:43" ht="24.75" customHeight="1">
      <c r="A167" s="327"/>
      <c r="B167" s="327"/>
      <c r="C167" s="327"/>
      <c r="D167" s="327"/>
      <c r="E167" s="327"/>
      <c r="G167" s="326"/>
      <c r="H167" s="325"/>
      <c r="I167" s="327"/>
      <c r="K167" s="328"/>
      <c r="R167" s="325"/>
      <c r="S167" s="325"/>
      <c r="T167" s="325"/>
      <c r="U167" s="325"/>
      <c r="V167" s="325"/>
      <c r="W167" s="325"/>
      <c r="X167" s="325"/>
      <c r="Y167" s="325"/>
      <c r="Z167" s="325"/>
      <c r="AA167" s="325"/>
      <c r="AB167" s="325"/>
      <c r="AC167" s="325"/>
      <c r="AD167" s="325"/>
      <c r="AE167" s="325"/>
      <c r="AF167" s="325"/>
      <c r="AG167" s="325"/>
      <c r="AH167" s="325"/>
      <c r="AI167" s="325"/>
      <c r="AJ167" s="325"/>
      <c r="AK167" s="325"/>
      <c r="AL167" s="325"/>
      <c r="AM167" s="325"/>
      <c r="AN167" s="325"/>
      <c r="AO167" s="325"/>
      <c r="AP167" s="325"/>
      <c r="AQ167" s="325"/>
    </row>
    <row r="168" spans="1:43" ht="24.75" customHeight="1">
      <c r="A168" s="327"/>
      <c r="B168" s="327"/>
      <c r="C168" s="327"/>
      <c r="D168" s="327"/>
      <c r="E168" s="327"/>
      <c r="G168" s="326"/>
      <c r="H168" s="325"/>
      <c r="I168" s="327"/>
      <c r="K168" s="328"/>
      <c r="R168" s="325"/>
      <c r="S168" s="325"/>
      <c r="T168" s="325"/>
      <c r="U168" s="325"/>
      <c r="V168" s="325"/>
      <c r="W168" s="325"/>
      <c r="X168" s="325"/>
      <c r="Y168" s="325"/>
      <c r="Z168" s="325"/>
      <c r="AA168" s="325"/>
      <c r="AB168" s="325"/>
      <c r="AC168" s="325"/>
      <c r="AD168" s="325"/>
      <c r="AE168" s="325"/>
      <c r="AF168" s="325"/>
      <c r="AG168" s="325"/>
      <c r="AH168" s="325"/>
      <c r="AI168" s="325"/>
      <c r="AJ168" s="325"/>
      <c r="AK168" s="325"/>
      <c r="AL168" s="325"/>
      <c r="AM168" s="325"/>
      <c r="AN168" s="325"/>
      <c r="AO168" s="325"/>
      <c r="AP168" s="325"/>
      <c r="AQ168" s="325"/>
    </row>
    <row r="169" spans="1:43" ht="24.75" customHeight="1">
      <c r="A169" s="327"/>
      <c r="B169" s="327"/>
      <c r="C169" s="327"/>
      <c r="D169" s="327"/>
      <c r="E169" s="327"/>
      <c r="G169" s="326"/>
      <c r="H169" s="325"/>
      <c r="I169" s="327"/>
      <c r="K169" s="328"/>
      <c r="R169" s="325"/>
      <c r="S169" s="325"/>
      <c r="T169" s="325"/>
      <c r="U169" s="325"/>
      <c r="V169" s="325"/>
      <c r="W169" s="325"/>
      <c r="X169" s="325"/>
      <c r="Y169" s="325"/>
      <c r="Z169" s="325"/>
      <c r="AA169" s="325"/>
      <c r="AB169" s="325"/>
      <c r="AC169" s="325"/>
      <c r="AD169" s="325"/>
      <c r="AE169" s="325"/>
      <c r="AF169" s="325"/>
      <c r="AG169" s="325"/>
      <c r="AH169" s="325"/>
      <c r="AI169" s="325"/>
      <c r="AJ169" s="325"/>
      <c r="AK169" s="325"/>
      <c r="AL169" s="325"/>
      <c r="AM169" s="325"/>
      <c r="AN169" s="325"/>
      <c r="AO169" s="325"/>
      <c r="AP169" s="325"/>
      <c r="AQ169" s="325"/>
    </row>
    <row r="170" spans="1:43" ht="24.75" customHeight="1">
      <c r="A170" s="327"/>
      <c r="B170" s="327"/>
      <c r="C170" s="327"/>
      <c r="D170" s="327"/>
      <c r="E170" s="327"/>
      <c r="G170" s="326"/>
      <c r="H170" s="325"/>
      <c r="I170" s="327"/>
      <c r="K170" s="328"/>
      <c r="R170" s="325"/>
      <c r="S170" s="325"/>
      <c r="T170" s="325"/>
      <c r="U170" s="325"/>
      <c r="V170" s="325"/>
      <c r="W170" s="325"/>
      <c r="X170" s="325"/>
      <c r="Y170" s="325"/>
      <c r="Z170" s="325"/>
      <c r="AA170" s="325"/>
      <c r="AB170" s="325"/>
      <c r="AC170" s="325"/>
      <c r="AD170" s="325"/>
      <c r="AE170" s="325"/>
      <c r="AF170" s="325"/>
      <c r="AG170" s="325"/>
      <c r="AH170" s="325"/>
      <c r="AI170" s="325"/>
      <c r="AJ170" s="325"/>
      <c r="AK170" s="325"/>
      <c r="AL170" s="325"/>
      <c r="AM170" s="325"/>
      <c r="AN170" s="325"/>
      <c r="AO170" s="325"/>
      <c r="AP170" s="325"/>
      <c r="AQ170" s="325"/>
    </row>
    <row r="171" spans="1:43" ht="24.75" customHeight="1">
      <c r="A171" s="327"/>
      <c r="B171" s="327"/>
      <c r="C171" s="327"/>
      <c r="D171" s="327"/>
      <c r="E171" s="327"/>
      <c r="G171" s="326"/>
      <c r="H171" s="325"/>
      <c r="I171" s="327"/>
      <c r="K171" s="328"/>
      <c r="R171" s="325"/>
      <c r="S171" s="325"/>
      <c r="T171" s="325"/>
      <c r="U171" s="325"/>
      <c r="V171" s="325"/>
      <c r="W171" s="325"/>
      <c r="X171" s="325"/>
      <c r="Y171" s="325"/>
      <c r="Z171" s="325"/>
      <c r="AA171" s="325"/>
      <c r="AB171" s="325"/>
      <c r="AC171" s="325"/>
      <c r="AD171" s="325"/>
      <c r="AE171" s="325"/>
      <c r="AF171" s="325"/>
      <c r="AG171" s="325"/>
      <c r="AH171" s="325"/>
      <c r="AI171" s="325"/>
      <c r="AJ171" s="325"/>
      <c r="AK171" s="325"/>
      <c r="AL171" s="325"/>
      <c r="AM171" s="325"/>
      <c r="AN171" s="325"/>
      <c r="AO171" s="325"/>
      <c r="AP171" s="325"/>
      <c r="AQ171" s="325"/>
    </row>
    <row r="172" spans="1:43" ht="24.75" customHeight="1">
      <c r="A172" s="327"/>
      <c r="B172" s="327"/>
      <c r="C172" s="327"/>
      <c r="D172" s="327"/>
      <c r="E172" s="327"/>
      <c r="G172" s="326"/>
      <c r="H172" s="325"/>
      <c r="I172" s="327"/>
      <c r="K172" s="328"/>
      <c r="R172" s="325"/>
      <c r="S172" s="325"/>
      <c r="T172" s="325"/>
      <c r="U172" s="325"/>
      <c r="V172" s="325"/>
      <c r="W172" s="325"/>
      <c r="X172" s="325"/>
      <c r="Y172" s="325"/>
      <c r="Z172" s="325"/>
      <c r="AA172" s="325"/>
      <c r="AB172" s="325"/>
      <c r="AC172" s="325"/>
      <c r="AD172" s="325"/>
      <c r="AE172" s="325"/>
      <c r="AF172" s="325"/>
      <c r="AG172" s="325"/>
      <c r="AH172" s="325"/>
      <c r="AI172" s="325"/>
      <c r="AJ172" s="325"/>
      <c r="AK172" s="325"/>
      <c r="AL172" s="325"/>
      <c r="AM172" s="325"/>
      <c r="AN172" s="325"/>
      <c r="AO172" s="325"/>
      <c r="AP172" s="325"/>
      <c r="AQ172" s="325"/>
    </row>
    <row r="173" spans="1:43" ht="24.75" customHeight="1">
      <c r="A173" s="327"/>
      <c r="B173" s="327"/>
      <c r="C173" s="327"/>
      <c r="D173" s="327"/>
      <c r="E173" s="327"/>
      <c r="G173" s="326"/>
      <c r="H173" s="325"/>
      <c r="I173" s="327"/>
      <c r="K173" s="328"/>
      <c r="R173" s="325"/>
      <c r="S173" s="325"/>
      <c r="T173" s="325"/>
      <c r="U173" s="325"/>
      <c r="V173" s="325"/>
      <c r="W173" s="325"/>
      <c r="X173" s="325"/>
      <c r="Y173" s="325"/>
      <c r="Z173" s="325"/>
      <c r="AA173" s="325"/>
      <c r="AB173" s="325"/>
      <c r="AC173" s="325"/>
      <c r="AD173" s="325"/>
      <c r="AE173" s="325"/>
      <c r="AF173" s="325"/>
      <c r="AG173" s="325"/>
      <c r="AH173" s="325"/>
      <c r="AI173" s="325"/>
      <c r="AJ173" s="325"/>
      <c r="AK173" s="325"/>
      <c r="AL173" s="325"/>
      <c r="AM173" s="325"/>
      <c r="AN173" s="325"/>
      <c r="AO173" s="325"/>
      <c r="AP173" s="325"/>
      <c r="AQ173" s="325"/>
    </row>
    <row r="174" spans="1:43" ht="24.75" customHeight="1">
      <c r="A174" s="327"/>
      <c r="B174" s="327"/>
      <c r="C174" s="327"/>
      <c r="D174" s="327"/>
      <c r="E174" s="327"/>
      <c r="G174" s="326"/>
      <c r="H174" s="325"/>
      <c r="I174" s="327"/>
      <c r="K174" s="328"/>
      <c r="R174" s="325"/>
      <c r="S174" s="325"/>
      <c r="T174" s="325"/>
      <c r="U174" s="325"/>
      <c r="V174" s="325"/>
      <c r="W174" s="325"/>
      <c r="X174" s="325"/>
      <c r="Y174" s="325"/>
      <c r="Z174" s="325"/>
      <c r="AA174" s="325"/>
      <c r="AB174" s="325"/>
      <c r="AC174" s="325"/>
      <c r="AD174" s="325"/>
      <c r="AE174" s="325"/>
      <c r="AF174" s="325"/>
      <c r="AG174" s="325"/>
      <c r="AH174" s="325"/>
      <c r="AI174" s="325"/>
      <c r="AJ174" s="325"/>
      <c r="AK174" s="325"/>
      <c r="AL174" s="325"/>
      <c r="AM174" s="325"/>
      <c r="AN174" s="325"/>
      <c r="AO174" s="325"/>
      <c r="AP174" s="325"/>
      <c r="AQ174" s="325"/>
    </row>
    <row r="175" spans="1:43" ht="24.75" customHeight="1">
      <c r="A175" s="327"/>
      <c r="B175" s="327"/>
      <c r="C175" s="327"/>
      <c r="D175" s="327"/>
      <c r="E175" s="327"/>
      <c r="G175" s="326"/>
      <c r="H175" s="325"/>
      <c r="I175" s="327"/>
      <c r="K175" s="328"/>
      <c r="R175" s="325"/>
      <c r="S175" s="325"/>
      <c r="T175" s="325"/>
      <c r="U175" s="325"/>
      <c r="V175" s="325"/>
      <c r="W175" s="325"/>
      <c r="X175" s="325"/>
      <c r="Y175" s="325"/>
      <c r="Z175" s="325"/>
      <c r="AA175" s="325"/>
      <c r="AB175" s="325"/>
      <c r="AC175" s="325"/>
      <c r="AD175" s="325"/>
      <c r="AE175" s="325"/>
      <c r="AF175" s="325"/>
      <c r="AG175" s="325"/>
      <c r="AH175" s="325"/>
      <c r="AI175" s="325"/>
      <c r="AJ175" s="325"/>
      <c r="AK175" s="325"/>
      <c r="AL175" s="325"/>
      <c r="AM175" s="325"/>
      <c r="AN175" s="325"/>
      <c r="AO175" s="325"/>
      <c r="AP175" s="325"/>
      <c r="AQ175" s="325"/>
    </row>
    <row r="176" spans="1:43" ht="24.75" customHeight="1">
      <c r="A176" s="327"/>
      <c r="B176" s="327"/>
      <c r="C176" s="327"/>
      <c r="D176" s="327"/>
      <c r="E176" s="327"/>
      <c r="G176" s="326"/>
      <c r="H176" s="325"/>
      <c r="I176" s="327"/>
      <c r="K176" s="328"/>
      <c r="R176" s="325"/>
      <c r="S176" s="325"/>
      <c r="T176" s="325"/>
      <c r="U176" s="325"/>
      <c r="V176" s="325"/>
      <c r="W176" s="325"/>
      <c r="X176" s="325"/>
      <c r="Y176" s="325"/>
      <c r="Z176" s="325"/>
      <c r="AA176" s="325"/>
      <c r="AB176" s="325"/>
      <c r="AC176" s="325"/>
      <c r="AD176" s="325"/>
      <c r="AE176" s="325"/>
      <c r="AF176" s="325"/>
      <c r="AG176" s="325"/>
      <c r="AH176" s="325"/>
      <c r="AI176" s="325"/>
      <c r="AJ176" s="325"/>
      <c r="AK176" s="325"/>
      <c r="AL176" s="325"/>
      <c r="AM176" s="325"/>
      <c r="AN176" s="325"/>
      <c r="AO176" s="325"/>
      <c r="AP176" s="325"/>
      <c r="AQ176" s="325"/>
    </row>
    <row r="177" spans="1:43" ht="24.75" customHeight="1">
      <c r="A177" s="327"/>
      <c r="B177" s="327"/>
      <c r="C177" s="327"/>
      <c r="D177" s="327"/>
      <c r="E177" s="327"/>
      <c r="G177" s="326"/>
      <c r="H177" s="325"/>
      <c r="I177" s="327"/>
      <c r="K177" s="328"/>
      <c r="R177" s="325"/>
      <c r="S177" s="325"/>
      <c r="T177" s="325"/>
      <c r="U177" s="325"/>
      <c r="V177" s="325"/>
      <c r="W177" s="325"/>
      <c r="X177" s="325"/>
      <c r="Y177" s="325"/>
      <c r="Z177" s="325"/>
      <c r="AA177" s="325"/>
      <c r="AB177" s="325"/>
      <c r="AC177" s="325"/>
      <c r="AD177" s="325"/>
      <c r="AE177" s="325"/>
      <c r="AF177" s="325"/>
      <c r="AG177" s="325"/>
      <c r="AH177" s="325"/>
      <c r="AI177" s="325"/>
      <c r="AJ177" s="325"/>
      <c r="AK177" s="325"/>
      <c r="AL177" s="325"/>
      <c r="AM177" s="325"/>
      <c r="AN177" s="325"/>
      <c r="AO177" s="325"/>
      <c r="AP177" s="325"/>
      <c r="AQ177" s="325"/>
    </row>
    <row r="178" spans="1:43" ht="24.75" customHeight="1">
      <c r="A178" s="327"/>
      <c r="B178" s="327"/>
      <c r="C178" s="327"/>
      <c r="D178" s="327"/>
      <c r="E178" s="327"/>
      <c r="G178" s="326"/>
      <c r="H178" s="325"/>
      <c r="I178" s="327"/>
      <c r="K178" s="328"/>
      <c r="R178" s="325"/>
      <c r="S178" s="325"/>
      <c r="T178" s="325"/>
      <c r="U178" s="325"/>
      <c r="V178" s="325"/>
      <c r="W178" s="325"/>
      <c r="X178" s="325"/>
      <c r="Y178" s="325"/>
      <c r="Z178" s="325"/>
      <c r="AA178" s="325"/>
      <c r="AB178" s="325"/>
      <c r="AC178" s="325"/>
      <c r="AD178" s="325"/>
      <c r="AE178" s="325"/>
      <c r="AF178" s="325"/>
      <c r="AG178" s="325"/>
      <c r="AH178" s="325"/>
      <c r="AI178" s="325"/>
      <c r="AJ178" s="325"/>
      <c r="AK178" s="325"/>
      <c r="AL178" s="325"/>
      <c r="AM178" s="325"/>
      <c r="AN178" s="325"/>
      <c r="AO178" s="325"/>
      <c r="AP178" s="325"/>
      <c r="AQ178" s="325"/>
    </row>
    <row r="179" spans="1:43" ht="24.75" customHeight="1">
      <c r="A179" s="327"/>
      <c r="B179" s="327"/>
      <c r="C179" s="327"/>
      <c r="D179" s="327"/>
      <c r="E179" s="327"/>
      <c r="G179" s="326"/>
      <c r="H179" s="325"/>
      <c r="I179" s="327"/>
      <c r="K179" s="328"/>
      <c r="R179" s="325"/>
      <c r="S179" s="325"/>
      <c r="T179" s="325"/>
      <c r="U179" s="325"/>
      <c r="V179" s="325"/>
      <c r="W179" s="325"/>
      <c r="X179" s="325"/>
      <c r="Y179" s="325"/>
      <c r="Z179" s="325"/>
      <c r="AA179" s="325"/>
      <c r="AB179" s="325"/>
      <c r="AC179" s="325"/>
      <c r="AD179" s="325"/>
      <c r="AE179" s="325"/>
      <c r="AF179" s="325"/>
      <c r="AG179" s="325"/>
      <c r="AH179" s="325"/>
      <c r="AI179" s="325"/>
      <c r="AJ179" s="325"/>
      <c r="AK179" s="325"/>
      <c r="AL179" s="325"/>
      <c r="AM179" s="325"/>
      <c r="AN179" s="325"/>
      <c r="AO179" s="325"/>
      <c r="AP179" s="325"/>
      <c r="AQ179" s="325"/>
    </row>
    <row r="180" spans="1:43" ht="24.75" customHeight="1">
      <c r="A180" s="327"/>
      <c r="B180" s="327"/>
      <c r="C180" s="327"/>
      <c r="D180" s="327"/>
      <c r="E180" s="327"/>
      <c r="G180" s="326"/>
      <c r="H180" s="325"/>
      <c r="I180" s="327"/>
      <c r="K180" s="328"/>
      <c r="R180" s="325"/>
      <c r="S180" s="325"/>
      <c r="T180" s="325"/>
      <c r="U180" s="325"/>
      <c r="V180" s="325"/>
      <c r="W180" s="325"/>
      <c r="X180" s="325"/>
      <c r="Y180" s="325"/>
      <c r="Z180" s="325"/>
      <c r="AA180" s="325"/>
      <c r="AB180" s="325"/>
      <c r="AC180" s="325"/>
      <c r="AD180" s="325"/>
      <c r="AE180" s="325"/>
      <c r="AF180" s="325"/>
      <c r="AG180" s="325"/>
      <c r="AH180" s="325"/>
      <c r="AI180" s="325"/>
      <c r="AJ180" s="325"/>
      <c r="AK180" s="325"/>
      <c r="AL180" s="325"/>
      <c r="AM180" s="325"/>
      <c r="AN180" s="325"/>
      <c r="AO180" s="325"/>
      <c r="AP180" s="325"/>
      <c r="AQ180" s="325"/>
    </row>
    <row r="181" spans="1:43" ht="24.75" customHeight="1">
      <c r="A181" s="327"/>
      <c r="B181" s="327"/>
      <c r="C181" s="327"/>
      <c r="D181" s="327"/>
      <c r="E181" s="327"/>
      <c r="G181" s="326"/>
      <c r="H181" s="325"/>
      <c r="I181" s="327"/>
      <c r="K181" s="328"/>
      <c r="R181" s="325"/>
      <c r="S181" s="325"/>
      <c r="T181" s="325"/>
      <c r="U181" s="325"/>
      <c r="V181" s="325"/>
      <c r="W181" s="325"/>
      <c r="X181" s="325"/>
      <c r="Y181" s="325"/>
      <c r="Z181" s="325"/>
      <c r="AA181" s="325"/>
      <c r="AB181" s="325"/>
      <c r="AC181" s="325"/>
      <c r="AD181" s="325"/>
      <c r="AE181" s="325"/>
      <c r="AF181" s="325"/>
      <c r="AG181" s="325"/>
      <c r="AH181" s="325"/>
      <c r="AI181" s="325"/>
      <c r="AJ181" s="325"/>
      <c r="AK181" s="325"/>
      <c r="AL181" s="325"/>
      <c r="AM181" s="325"/>
      <c r="AN181" s="325"/>
      <c r="AO181" s="325"/>
      <c r="AP181" s="325"/>
      <c r="AQ181" s="325"/>
    </row>
    <row r="182" spans="1:43" ht="24.75" customHeight="1">
      <c r="A182" s="327"/>
      <c r="B182" s="327"/>
      <c r="C182" s="327"/>
      <c r="D182" s="327"/>
      <c r="E182" s="327"/>
      <c r="G182" s="326"/>
      <c r="H182" s="325"/>
      <c r="I182" s="327"/>
      <c r="K182" s="328"/>
      <c r="R182" s="325"/>
      <c r="S182" s="325"/>
      <c r="T182" s="325"/>
      <c r="U182" s="325"/>
      <c r="V182" s="325"/>
      <c r="W182" s="325"/>
      <c r="X182" s="325"/>
      <c r="Y182" s="325"/>
      <c r="Z182" s="325"/>
      <c r="AA182" s="325"/>
      <c r="AB182" s="325"/>
      <c r="AC182" s="325"/>
      <c r="AD182" s="325"/>
      <c r="AE182" s="325"/>
      <c r="AF182" s="325"/>
      <c r="AG182" s="325"/>
      <c r="AH182" s="325"/>
      <c r="AI182" s="325"/>
      <c r="AJ182" s="325"/>
      <c r="AK182" s="325"/>
      <c r="AL182" s="325"/>
      <c r="AM182" s="325"/>
      <c r="AN182" s="325"/>
      <c r="AO182" s="325"/>
      <c r="AP182" s="325"/>
      <c r="AQ182" s="325"/>
    </row>
    <row r="183" spans="1:43" ht="24.75" customHeight="1">
      <c r="A183" s="327"/>
      <c r="B183" s="327"/>
      <c r="C183" s="327"/>
      <c r="D183" s="327"/>
      <c r="E183" s="327"/>
      <c r="G183" s="326"/>
      <c r="H183" s="325"/>
      <c r="I183" s="327"/>
      <c r="K183" s="328"/>
      <c r="R183" s="325"/>
      <c r="S183" s="325"/>
      <c r="T183" s="325"/>
      <c r="U183" s="325"/>
      <c r="V183" s="325"/>
      <c r="W183" s="325"/>
      <c r="X183" s="325"/>
      <c r="Y183" s="325"/>
      <c r="Z183" s="325"/>
      <c r="AA183" s="325"/>
      <c r="AB183" s="325"/>
      <c r="AC183" s="325"/>
      <c r="AD183" s="325"/>
      <c r="AE183" s="325"/>
      <c r="AF183" s="325"/>
      <c r="AG183" s="325"/>
      <c r="AH183" s="325"/>
      <c r="AI183" s="325"/>
      <c r="AJ183" s="325"/>
      <c r="AK183" s="325"/>
      <c r="AL183" s="325"/>
      <c r="AM183" s="325"/>
      <c r="AN183" s="325"/>
      <c r="AO183" s="325"/>
      <c r="AP183" s="325"/>
      <c r="AQ183" s="325"/>
    </row>
    <row r="184" spans="1:43" ht="24.75" customHeight="1">
      <c r="A184" s="327"/>
      <c r="B184" s="327"/>
      <c r="C184" s="327"/>
      <c r="D184" s="327"/>
      <c r="E184" s="327"/>
      <c r="G184" s="326"/>
      <c r="H184" s="325"/>
      <c r="I184" s="327"/>
      <c r="K184" s="328"/>
      <c r="R184" s="325"/>
      <c r="S184" s="325"/>
      <c r="T184" s="325"/>
      <c r="U184" s="325"/>
      <c r="V184" s="325"/>
      <c r="W184" s="325"/>
      <c r="X184" s="325"/>
      <c r="Y184" s="325"/>
      <c r="Z184" s="325"/>
      <c r="AA184" s="325"/>
      <c r="AB184" s="325"/>
      <c r="AC184" s="325"/>
      <c r="AD184" s="325"/>
      <c r="AE184" s="325"/>
      <c r="AF184" s="325"/>
      <c r="AG184" s="325"/>
      <c r="AH184" s="325"/>
      <c r="AI184" s="325"/>
      <c r="AJ184" s="325"/>
      <c r="AK184" s="325"/>
      <c r="AL184" s="325"/>
      <c r="AM184" s="325"/>
      <c r="AN184" s="325"/>
      <c r="AO184" s="325"/>
      <c r="AP184" s="325"/>
      <c r="AQ184" s="325"/>
    </row>
    <row r="185" spans="1:43" ht="24.75" customHeight="1">
      <c r="A185" s="327"/>
      <c r="B185" s="327"/>
      <c r="C185" s="327"/>
      <c r="D185" s="327"/>
      <c r="E185" s="327"/>
      <c r="G185" s="326"/>
      <c r="H185" s="325"/>
      <c r="I185" s="327"/>
      <c r="K185" s="328"/>
      <c r="R185" s="325"/>
      <c r="S185" s="325"/>
      <c r="T185" s="325"/>
      <c r="U185" s="325"/>
      <c r="V185" s="325"/>
      <c r="W185" s="325"/>
      <c r="X185" s="325"/>
      <c r="Y185" s="325"/>
      <c r="Z185" s="325"/>
      <c r="AA185" s="325"/>
      <c r="AB185" s="325"/>
      <c r="AC185" s="325"/>
      <c r="AD185" s="325"/>
      <c r="AE185" s="325"/>
      <c r="AF185" s="325"/>
      <c r="AG185" s="325"/>
      <c r="AH185" s="325"/>
      <c r="AI185" s="325"/>
      <c r="AJ185" s="325"/>
      <c r="AK185" s="325"/>
      <c r="AL185" s="325"/>
      <c r="AM185" s="325"/>
      <c r="AN185" s="325"/>
      <c r="AO185" s="325"/>
      <c r="AP185" s="325"/>
      <c r="AQ185" s="325"/>
    </row>
    <row r="186" spans="1:43" ht="24.75" customHeight="1">
      <c r="A186" s="327"/>
      <c r="B186" s="327"/>
      <c r="C186" s="327"/>
      <c r="D186" s="327"/>
      <c r="E186" s="327"/>
      <c r="G186" s="326"/>
      <c r="H186" s="325"/>
      <c r="I186" s="327"/>
      <c r="K186" s="328"/>
      <c r="R186" s="325"/>
      <c r="S186" s="325"/>
      <c r="T186" s="325"/>
      <c r="U186" s="325"/>
      <c r="V186" s="325"/>
      <c r="W186" s="325"/>
      <c r="X186" s="325"/>
      <c r="Y186" s="325"/>
      <c r="Z186" s="325"/>
      <c r="AA186" s="325"/>
      <c r="AB186" s="325"/>
      <c r="AC186" s="325"/>
      <c r="AD186" s="325"/>
      <c r="AE186" s="325"/>
      <c r="AF186" s="325"/>
      <c r="AG186" s="325"/>
      <c r="AH186" s="325"/>
      <c r="AI186" s="325"/>
      <c r="AJ186" s="325"/>
      <c r="AK186" s="325"/>
      <c r="AL186" s="325"/>
      <c r="AM186" s="325"/>
      <c r="AN186" s="325"/>
      <c r="AO186" s="325"/>
      <c r="AP186" s="325"/>
      <c r="AQ186" s="325"/>
    </row>
    <row r="187" spans="1:43" ht="24.75" customHeight="1">
      <c r="A187" s="327"/>
      <c r="B187" s="327"/>
      <c r="C187" s="327"/>
      <c r="D187" s="327"/>
      <c r="E187" s="327"/>
      <c r="G187" s="326"/>
      <c r="H187" s="325"/>
      <c r="I187" s="327"/>
      <c r="K187" s="328"/>
      <c r="R187" s="325"/>
      <c r="S187" s="325"/>
      <c r="T187" s="325"/>
      <c r="U187" s="325"/>
      <c r="V187" s="325"/>
      <c r="W187" s="325"/>
      <c r="X187" s="325"/>
      <c r="Y187" s="325"/>
      <c r="Z187" s="325"/>
      <c r="AA187" s="325"/>
      <c r="AB187" s="325"/>
      <c r="AC187" s="325"/>
      <c r="AD187" s="325"/>
      <c r="AE187" s="325"/>
      <c r="AF187" s="325"/>
      <c r="AG187" s="325"/>
      <c r="AH187" s="325"/>
      <c r="AI187" s="325"/>
      <c r="AJ187" s="325"/>
      <c r="AK187" s="325"/>
      <c r="AL187" s="325"/>
      <c r="AM187" s="325"/>
      <c r="AN187" s="325"/>
      <c r="AO187" s="325"/>
      <c r="AP187" s="325"/>
      <c r="AQ187" s="325"/>
    </row>
    <row r="188" spans="1:43" ht="24.75" customHeight="1">
      <c r="A188" s="327"/>
      <c r="B188" s="327"/>
      <c r="C188" s="327"/>
      <c r="D188" s="327"/>
      <c r="E188" s="327"/>
      <c r="G188" s="326"/>
      <c r="H188" s="325"/>
      <c r="I188" s="327"/>
      <c r="K188" s="328"/>
      <c r="R188" s="325"/>
      <c r="S188" s="325"/>
      <c r="T188" s="325"/>
      <c r="U188" s="325"/>
      <c r="V188" s="325"/>
      <c r="W188" s="325"/>
      <c r="X188" s="325"/>
      <c r="Y188" s="325"/>
      <c r="Z188" s="325"/>
      <c r="AA188" s="325"/>
      <c r="AB188" s="325"/>
      <c r="AC188" s="325"/>
      <c r="AD188" s="325"/>
      <c r="AE188" s="325"/>
      <c r="AF188" s="325"/>
      <c r="AG188" s="325"/>
      <c r="AH188" s="325"/>
      <c r="AI188" s="325"/>
      <c r="AJ188" s="325"/>
      <c r="AK188" s="325"/>
      <c r="AL188" s="325"/>
      <c r="AM188" s="325"/>
      <c r="AN188" s="325"/>
      <c r="AO188" s="325"/>
      <c r="AP188" s="325"/>
      <c r="AQ188" s="325"/>
    </row>
    <row r="189" spans="1:43" ht="24.75" customHeight="1">
      <c r="A189" s="327"/>
      <c r="B189" s="327"/>
      <c r="C189" s="327"/>
      <c r="D189" s="327"/>
      <c r="E189" s="327"/>
      <c r="G189" s="326"/>
      <c r="H189" s="325"/>
      <c r="I189" s="327"/>
      <c r="K189" s="328"/>
      <c r="R189" s="325"/>
      <c r="S189" s="325"/>
      <c r="T189" s="325"/>
      <c r="U189" s="325"/>
      <c r="V189" s="325"/>
      <c r="W189" s="325"/>
      <c r="X189" s="325"/>
      <c r="Y189" s="325"/>
      <c r="Z189" s="325"/>
      <c r="AA189" s="325"/>
      <c r="AB189" s="325"/>
      <c r="AC189" s="325"/>
      <c r="AD189" s="325"/>
      <c r="AE189" s="325"/>
      <c r="AF189" s="325"/>
      <c r="AG189" s="325"/>
      <c r="AH189" s="325"/>
      <c r="AI189" s="325"/>
      <c r="AJ189" s="325"/>
      <c r="AK189" s="325"/>
      <c r="AL189" s="325"/>
      <c r="AM189" s="325"/>
      <c r="AN189" s="325"/>
      <c r="AO189" s="325"/>
      <c r="AP189" s="325"/>
      <c r="AQ189" s="325"/>
    </row>
    <row r="190" spans="1:43" ht="24.75" customHeight="1">
      <c r="A190" s="327"/>
      <c r="B190" s="327"/>
      <c r="C190" s="327"/>
      <c r="D190" s="327"/>
      <c r="E190" s="327"/>
      <c r="G190" s="326"/>
      <c r="H190" s="325"/>
      <c r="I190" s="327"/>
      <c r="K190" s="328"/>
      <c r="R190" s="325"/>
      <c r="S190" s="325"/>
      <c r="T190" s="325"/>
      <c r="U190" s="325"/>
      <c r="V190" s="325"/>
      <c r="W190" s="325"/>
      <c r="X190" s="325"/>
      <c r="Y190" s="325"/>
      <c r="Z190" s="325"/>
      <c r="AA190" s="325"/>
      <c r="AB190" s="325"/>
      <c r="AC190" s="325"/>
      <c r="AD190" s="325"/>
      <c r="AE190" s="325"/>
      <c r="AF190" s="325"/>
      <c r="AG190" s="325"/>
      <c r="AH190" s="325"/>
      <c r="AI190" s="325"/>
      <c r="AJ190" s="325"/>
      <c r="AK190" s="325"/>
      <c r="AL190" s="325"/>
      <c r="AM190" s="325"/>
      <c r="AN190" s="325"/>
      <c r="AO190" s="325"/>
      <c r="AP190" s="325"/>
      <c r="AQ190" s="325"/>
    </row>
    <row r="191" spans="1:43" ht="24.75" customHeight="1">
      <c r="A191" s="327"/>
      <c r="B191" s="327"/>
      <c r="C191" s="327"/>
      <c r="D191" s="327"/>
      <c r="E191" s="327"/>
      <c r="G191" s="326"/>
      <c r="H191" s="325"/>
      <c r="I191" s="327"/>
      <c r="K191" s="328"/>
      <c r="R191" s="325"/>
      <c r="S191" s="325"/>
      <c r="T191" s="325"/>
      <c r="U191" s="325"/>
      <c r="V191" s="325"/>
      <c r="W191" s="325"/>
      <c r="X191" s="325"/>
      <c r="Y191" s="325"/>
      <c r="Z191" s="325"/>
      <c r="AA191" s="325"/>
      <c r="AB191" s="325"/>
      <c r="AC191" s="325"/>
      <c r="AD191" s="325"/>
      <c r="AE191" s="325"/>
      <c r="AF191" s="325"/>
      <c r="AG191" s="325"/>
      <c r="AH191" s="325"/>
      <c r="AI191" s="325"/>
      <c r="AJ191" s="325"/>
      <c r="AK191" s="325"/>
      <c r="AL191" s="325"/>
      <c r="AM191" s="325"/>
      <c r="AN191" s="325"/>
      <c r="AO191" s="325"/>
      <c r="AP191" s="325"/>
      <c r="AQ191" s="325"/>
    </row>
    <row r="192" spans="1:43" ht="24.75" customHeight="1">
      <c r="A192" s="327"/>
      <c r="B192" s="327"/>
      <c r="C192" s="327"/>
      <c r="D192" s="327"/>
      <c r="E192" s="327"/>
      <c r="G192" s="326"/>
      <c r="H192" s="325"/>
      <c r="I192" s="327"/>
      <c r="K192" s="328"/>
      <c r="R192" s="325"/>
      <c r="S192" s="325"/>
      <c r="T192" s="325"/>
      <c r="U192" s="325"/>
      <c r="V192" s="325"/>
      <c r="W192" s="325"/>
      <c r="X192" s="325"/>
      <c r="Y192" s="325"/>
      <c r="Z192" s="325"/>
      <c r="AA192" s="325"/>
      <c r="AB192" s="325"/>
      <c r="AC192" s="325"/>
      <c r="AD192" s="325"/>
      <c r="AE192" s="325"/>
      <c r="AF192" s="325"/>
      <c r="AG192" s="325"/>
      <c r="AH192" s="325"/>
      <c r="AI192" s="325"/>
      <c r="AJ192" s="325"/>
      <c r="AK192" s="325"/>
      <c r="AL192" s="325"/>
      <c r="AM192" s="325"/>
      <c r="AN192" s="325"/>
      <c r="AO192" s="325"/>
      <c r="AP192" s="325"/>
      <c r="AQ192" s="325"/>
    </row>
    <row r="193" spans="1:43" ht="24.75" customHeight="1">
      <c r="A193" s="327"/>
      <c r="B193" s="327"/>
      <c r="C193" s="327"/>
      <c r="D193" s="327"/>
      <c r="E193" s="327"/>
      <c r="G193" s="326"/>
      <c r="H193" s="325"/>
      <c r="I193" s="327"/>
      <c r="K193" s="328"/>
      <c r="R193" s="325"/>
      <c r="S193" s="325"/>
      <c r="T193" s="325"/>
      <c r="U193" s="325"/>
      <c r="V193" s="325"/>
      <c r="W193" s="325"/>
      <c r="X193" s="325"/>
      <c r="Y193" s="325"/>
      <c r="Z193" s="325"/>
      <c r="AA193" s="325"/>
      <c r="AB193" s="325"/>
      <c r="AC193" s="325"/>
      <c r="AD193" s="325"/>
      <c r="AE193" s="325"/>
      <c r="AF193" s="325"/>
      <c r="AG193" s="325"/>
      <c r="AH193" s="325"/>
      <c r="AI193" s="325"/>
      <c r="AJ193" s="325"/>
      <c r="AK193" s="325"/>
      <c r="AL193" s="325"/>
      <c r="AM193" s="325"/>
      <c r="AN193" s="325"/>
      <c r="AO193" s="325"/>
      <c r="AP193" s="325"/>
      <c r="AQ193" s="325"/>
    </row>
    <row r="194" spans="1:43" ht="24.75" customHeight="1">
      <c r="A194" s="327"/>
      <c r="B194" s="327"/>
      <c r="C194" s="327"/>
      <c r="D194" s="327"/>
      <c r="E194" s="327"/>
      <c r="G194" s="326"/>
      <c r="H194" s="325"/>
      <c r="I194" s="327"/>
      <c r="K194" s="328"/>
      <c r="R194" s="325"/>
      <c r="S194" s="325"/>
      <c r="T194" s="325"/>
      <c r="U194" s="325"/>
      <c r="V194" s="325"/>
      <c r="W194" s="325"/>
      <c r="X194" s="325"/>
      <c r="Y194" s="325"/>
      <c r="Z194" s="325"/>
      <c r="AA194" s="325"/>
      <c r="AB194" s="325"/>
      <c r="AC194" s="325"/>
      <c r="AD194" s="325"/>
      <c r="AE194" s="325"/>
      <c r="AF194" s="325"/>
      <c r="AG194" s="325"/>
      <c r="AH194" s="325"/>
      <c r="AI194" s="325"/>
      <c r="AJ194" s="325"/>
      <c r="AK194" s="325"/>
      <c r="AL194" s="325"/>
      <c r="AM194" s="325"/>
      <c r="AN194" s="325"/>
      <c r="AO194" s="325"/>
      <c r="AP194" s="325"/>
      <c r="AQ194" s="325"/>
    </row>
    <row r="195" spans="1:43" ht="24.75" customHeight="1">
      <c r="A195" s="327"/>
      <c r="B195" s="327"/>
      <c r="C195" s="327"/>
      <c r="D195" s="327"/>
      <c r="E195" s="327"/>
      <c r="G195" s="326"/>
      <c r="H195" s="325"/>
      <c r="I195" s="327"/>
      <c r="K195" s="328"/>
      <c r="R195" s="325"/>
      <c r="S195" s="325"/>
      <c r="T195" s="325"/>
      <c r="U195" s="325"/>
      <c r="V195" s="325"/>
      <c r="W195" s="325"/>
      <c r="X195" s="325"/>
      <c r="Y195" s="325"/>
      <c r="Z195" s="325"/>
      <c r="AA195" s="325"/>
      <c r="AB195" s="325"/>
      <c r="AC195" s="325"/>
      <c r="AD195" s="325"/>
      <c r="AE195" s="325"/>
      <c r="AF195" s="325"/>
      <c r="AG195" s="325"/>
      <c r="AH195" s="325"/>
      <c r="AI195" s="325"/>
      <c r="AJ195" s="325"/>
      <c r="AK195" s="325"/>
      <c r="AL195" s="325"/>
      <c r="AM195" s="325"/>
      <c r="AN195" s="325"/>
      <c r="AO195" s="325"/>
      <c r="AP195" s="325"/>
      <c r="AQ195" s="325"/>
    </row>
    <row r="196" spans="1:43" ht="24.75" customHeight="1">
      <c r="A196" s="327"/>
      <c r="B196" s="327"/>
      <c r="C196" s="327"/>
      <c r="D196" s="327"/>
      <c r="E196" s="327"/>
      <c r="G196" s="326"/>
      <c r="H196" s="325"/>
      <c r="I196" s="327"/>
      <c r="K196" s="328"/>
      <c r="R196" s="325"/>
      <c r="S196" s="325"/>
      <c r="T196" s="325"/>
      <c r="U196" s="325"/>
      <c r="V196" s="325"/>
      <c r="W196" s="325"/>
      <c r="X196" s="325"/>
      <c r="Y196" s="325"/>
      <c r="Z196" s="325"/>
      <c r="AA196" s="325"/>
      <c r="AB196" s="325"/>
      <c r="AC196" s="325"/>
      <c r="AD196" s="325"/>
      <c r="AE196" s="325"/>
      <c r="AF196" s="325"/>
      <c r="AG196" s="325"/>
      <c r="AH196" s="325"/>
      <c r="AI196" s="325"/>
      <c r="AJ196" s="325"/>
      <c r="AK196" s="325"/>
      <c r="AL196" s="325"/>
      <c r="AM196" s="325"/>
      <c r="AN196" s="325"/>
      <c r="AO196" s="325"/>
      <c r="AP196" s="325"/>
      <c r="AQ196" s="325"/>
    </row>
    <row r="197" spans="1:43" ht="24.75" customHeight="1">
      <c r="A197" s="327"/>
      <c r="B197" s="327"/>
      <c r="C197" s="327"/>
      <c r="D197" s="327"/>
      <c r="E197" s="327"/>
      <c r="G197" s="326"/>
      <c r="H197" s="325"/>
      <c r="I197" s="327"/>
      <c r="K197" s="328"/>
      <c r="R197" s="325"/>
      <c r="S197" s="325"/>
      <c r="T197" s="325"/>
      <c r="U197" s="325"/>
      <c r="V197" s="325"/>
      <c r="W197" s="325"/>
      <c r="X197" s="325"/>
      <c r="Y197" s="325"/>
      <c r="Z197" s="325"/>
      <c r="AA197" s="325"/>
      <c r="AB197" s="325"/>
      <c r="AC197" s="325"/>
      <c r="AD197" s="325"/>
      <c r="AE197" s="325"/>
      <c r="AF197" s="325"/>
      <c r="AG197" s="325"/>
      <c r="AH197" s="325"/>
      <c r="AI197" s="325"/>
      <c r="AJ197" s="325"/>
      <c r="AK197" s="325"/>
      <c r="AL197" s="325"/>
      <c r="AM197" s="325"/>
      <c r="AN197" s="325"/>
      <c r="AO197" s="325"/>
      <c r="AP197" s="325"/>
      <c r="AQ197" s="325"/>
    </row>
    <row r="198" spans="1:43" ht="24.75" customHeight="1">
      <c r="A198" s="327"/>
      <c r="B198" s="327"/>
      <c r="C198" s="327"/>
      <c r="D198" s="327"/>
      <c r="E198" s="327"/>
      <c r="G198" s="326"/>
      <c r="H198" s="325"/>
      <c r="I198" s="327"/>
      <c r="K198" s="328"/>
      <c r="R198" s="325"/>
      <c r="S198" s="325"/>
      <c r="T198" s="325"/>
      <c r="U198" s="325"/>
      <c r="V198" s="325"/>
      <c r="W198" s="325"/>
      <c r="X198" s="325"/>
      <c r="Y198" s="325"/>
      <c r="Z198" s="325"/>
      <c r="AA198" s="325"/>
      <c r="AB198" s="325"/>
      <c r="AC198" s="325"/>
      <c r="AD198" s="325"/>
      <c r="AE198" s="325"/>
      <c r="AF198" s="325"/>
      <c r="AG198" s="325"/>
      <c r="AH198" s="325"/>
      <c r="AI198" s="325"/>
      <c r="AJ198" s="325"/>
      <c r="AK198" s="325"/>
      <c r="AL198" s="325"/>
      <c r="AM198" s="325"/>
      <c r="AN198" s="325"/>
      <c r="AO198" s="325"/>
      <c r="AP198" s="325"/>
      <c r="AQ198" s="325"/>
    </row>
    <row r="199" spans="1:43" ht="24.75" customHeight="1">
      <c r="A199" s="327"/>
      <c r="B199" s="327"/>
      <c r="C199" s="327"/>
      <c r="D199" s="327"/>
      <c r="E199" s="327"/>
      <c r="G199" s="326"/>
      <c r="H199" s="325"/>
      <c r="I199" s="327"/>
      <c r="K199" s="328"/>
      <c r="R199" s="325"/>
      <c r="S199" s="325"/>
      <c r="T199" s="325"/>
      <c r="U199" s="325"/>
      <c r="V199" s="325"/>
      <c r="W199" s="325"/>
      <c r="X199" s="325"/>
      <c r="Y199" s="325"/>
      <c r="Z199" s="325"/>
      <c r="AA199" s="325"/>
      <c r="AB199" s="325"/>
      <c r="AC199" s="325"/>
      <c r="AD199" s="325"/>
      <c r="AE199" s="325"/>
      <c r="AF199" s="325"/>
      <c r="AG199" s="325"/>
      <c r="AH199" s="325"/>
      <c r="AI199" s="325"/>
      <c r="AJ199" s="325"/>
      <c r="AK199" s="325"/>
      <c r="AL199" s="325"/>
      <c r="AM199" s="325"/>
      <c r="AN199" s="325"/>
      <c r="AO199" s="325"/>
      <c r="AP199" s="325"/>
      <c r="AQ199" s="325"/>
    </row>
    <row r="200" spans="1:43" ht="24.75" customHeight="1">
      <c r="A200" s="327"/>
      <c r="B200" s="327"/>
      <c r="C200" s="327"/>
      <c r="D200" s="327"/>
      <c r="E200" s="327"/>
      <c r="G200" s="326"/>
      <c r="H200" s="325"/>
      <c r="I200" s="327"/>
      <c r="K200" s="328"/>
      <c r="R200" s="325"/>
      <c r="S200" s="325"/>
      <c r="T200" s="325"/>
      <c r="U200" s="325"/>
      <c r="V200" s="325"/>
      <c r="W200" s="325"/>
      <c r="X200" s="325"/>
      <c r="Y200" s="325"/>
      <c r="Z200" s="325"/>
      <c r="AA200" s="325"/>
      <c r="AB200" s="325"/>
      <c r="AC200" s="325"/>
      <c r="AD200" s="325"/>
      <c r="AE200" s="325"/>
      <c r="AF200" s="325"/>
      <c r="AG200" s="325"/>
      <c r="AH200" s="325"/>
      <c r="AI200" s="325"/>
      <c r="AJ200" s="325"/>
      <c r="AK200" s="325"/>
      <c r="AL200" s="325"/>
      <c r="AM200" s="325"/>
      <c r="AN200" s="325"/>
      <c r="AO200" s="325"/>
      <c r="AP200" s="325"/>
      <c r="AQ200" s="325"/>
    </row>
    <row r="201" spans="1:43" ht="24.75" customHeight="1">
      <c r="A201" s="327"/>
      <c r="B201" s="327"/>
      <c r="C201" s="327"/>
      <c r="D201" s="327"/>
      <c r="E201" s="327"/>
      <c r="G201" s="326"/>
      <c r="H201" s="325"/>
      <c r="I201" s="327"/>
      <c r="K201" s="328"/>
      <c r="R201" s="325"/>
      <c r="S201" s="325"/>
      <c r="T201" s="325"/>
      <c r="U201" s="325"/>
      <c r="V201" s="325"/>
      <c r="W201" s="325"/>
      <c r="X201" s="325"/>
      <c r="Y201" s="325"/>
      <c r="Z201" s="325"/>
      <c r="AA201" s="325"/>
      <c r="AB201" s="325"/>
      <c r="AC201" s="325"/>
      <c r="AD201" s="325"/>
      <c r="AE201" s="325"/>
      <c r="AF201" s="325"/>
      <c r="AG201" s="325"/>
      <c r="AH201" s="325"/>
      <c r="AI201" s="325"/>
      <c r="AJ201" s="325"/>
      <c r="AK201" s="325"/>
      <c r="AL201" s="325"/>
      <c r="AM201" s="325"/>
      <c r="AN201" s="325"/>
      <c r="AO201" s="325"/>
      <c r="AP201" s="325"/>
      <c r="AQ201" s="325"/>
    </row>
    <row r="202" spans="1:43" ht="24.75" customHeight="1">
      <c r="A202" s="327"/>
      <c r="B202" s="327"/>
      <c r="C202" s="327"/>
      <c r="D202" s="327"/>
      <c r="E202" s="327"/>
      <c r="G202" s="326"/>
      <c r="H202" s="325"/>
      <c r="I202" s="327"/>
      <c r="K202" s="328"/>
      <c r="R202" s="325"/>
      <c r="S202" s="325"/>
      <c r="T202" s="325"/>
      <c r="U202" s="325"/>
      <c r="V202" s="325"/>
      <c r="W202" s="325"/>
      <c r="X202" s="325"/>
      <c r="Y202" s="325"/>
      <c r="Z202" s="325"/>
      <c r="AA202" s="325"/>
      <c r="AB202" s="325"/>
      <c r="AC202" s="325"/>
      <c r="AD202" s="325"/>
      <c r="AE202" s="325"/>
      <c r="AF202" s="325"/>
      <c r="AG202" s="325"/>
      <c r="AH202" s="325"/>
      <c r="AI202" s="325"/>
      <c r="AJ202" s="325"/>
      <c r="AK202" s="325"/>
      <c r="AL202" s="325"/>
      <c r="AM202" s="325"/>
      <c r="AN202" s="325"/>
      <c r="AO202" s="325"/>
      <c r="AP202" s="325"/>
      <c r="AQ202" s="325"/>
    </row>
    <row r="203" spans="1:43" ht="24.75" customHeight="1">
      <c r="A203" s="327"/>
      <c r="B203" s="327"/>
      <c r="C203" s="327"/>
      <c r="D203" s="327"/>
      <c r="E203" s="327"/>
      <c r="G203" s="326"/>
      <c r="H203" s="325"/>
      <c r="I203" s="327"/>
      <c r="K203" s="328"/>
      <c r="R203" s="325"/>
      <c r="S203" s="325"/>
      <c r="T203" s="325"/>
      <c r="U203" s="325"/>
      <c r="V203" s="325"/>
      <c r="W203" s="325"/>
      <c r="X203" s="325"/>
      <c r="Y203" s="325"/>
      <c r="Z203" s="325"/>
      <c r="AA203" s="325"/>
      <c r="AB203" s="325"/>
      <c r="AC203" s="325"/>
      <c r="AD203" s="325"/>
      <c r="AE203" s="325"/>
      <c r="AF203" s="325"/>
      <c r="AG203" s="325"/>
      <c r="AH203" s="325"/>
      <c r="AI203" s="325"/>
      <c r="AJ203" s="325"/>
      <c r="AK203" s="325"/>
      <c r="AL203" s="325"/>
      <c r="AM203" s="325"/>
      <c r="AN203" s="325"/>
      <c r="AO203" s="325"/>
      <c r="AP203" s="325"/>
      <c r="AQ203" s="325"/>
    </row>
    <row r="204" spans="1:43" ht="24.75" customHeight="1">
      <c r="A204" s="327"/>
      <c r="B204" s="327"/>
      <c r="C204" s="327"/>
      <c r="D204" s="327"/>
      <c r="E204" s="327"/>
      <c r="G204" s="326"/>
      <c r="H204" s="325"/>
      <c r="I204" s="327"/>
      <c r="K204" s="328"/>
      <c r="R204" s="325"/>
      <c r="S204" s="325"/>
      <c r="T204" s="325"/>
      <c r="U204" s="325"/>
      <c r="V204" s="325"/>
      <c r="W204" s="325"/>
      <c r="X204" s="325"/>
      <c r="Y204" s="325"/>
      <c r="Z204" s="325"/>
      <c r="AA204" s="325"/>
      <c r="AB204" s="325"/>
      <c r="AC204" s="325"/>
      <c r="AD204" s="325"/>
      <c r="AE204" s="325"/>
      <c r="AF204" s="325"/>
      <c r="AG204" s="325"/>
      <c r="AH204" s="325"/>
      <c r="AI204" s="325"/>
      <c r="AJ204" s="325"/>
      <c r="AK204" s="325"/>
      <c r="AL204" s="325"/>
      <c r="AM204" s="325"/>
      <c r="AN204" s="325"/>
      <c r="AO204" s="325"/>
      <c r="AP204" s="325"/>
      <c r="AQ204" s="325"/>
    </row>
    <row r="205" spans="1:43" ht="24.75" customHeight="1">
      <c r="A205" s="327"/>
      <c r="B205" s="327"/>
      <c r="C205" s="327"/>
      <c r="D205" s="327"/>
      <c r="E205" s="327"/>
      <c r="G205" s="326"/>
      <c r="H205" s="325"/>
      <c r="I205" s="327"/>
      <c r="K205" s="328"/>
      <c r="R205" s="325"/>
      <c r="S205" s="325"/>
      <c r="T205" s="325"/>
      <c r="U205" s="325"/>
      <c r="V205" s="325"/>
      <c r="W205" s="325"/>
      <c r="X205" s="325"/>
      <c r="Y205" s="325"/>
      <c r="Z205" s="325"/>
      <c r="AA205" s="325"/>
      <c r="AB205" s="325"/>
      <c r="AC205" s="325"/>
      <c r="AD205" s="325"/>
      <c r="AE205" s="325"/>
      <c r="AF205" s="325"/>
      <c r="AG205" s="325"/>
      <c r="AH205" s="325"/>
      <c r="AI205" s="325"/>
      <c r="AJ205" s="325"/>
      <c r="AK205" s="325"/>
      <c r="AL205" s="325"/>
      <c r="AM205" s="325"/>
      <c r="AN205" s="325"/>
      <c r="AO205" s="325"/>
      <c r="AP205" s="325"/>
      <c r="AQ205" s="325"/>
    </row>
    <row r="206" spans="1:43" ht="24.75" customHeight="1">
      <c r="A206" s="327"/>
      <c r="B206" s="327"/>
      <c r="C206" s="327"/>
      <c r="D206" s="327"/>
      <c r="E206" s="327"/>
      <c r="G206" s="326"/>
      <c r="H206" s="325"/>
      <c r="I206" s="327"/>
      <c r="K206" s="328"/>
      <c r="R206" s="325"/>
      <c r="S206" s="325"/>
      <c r="T206" s="325"/>
      <c r="U206" s="325"/>
      <c r="V206" s="325"/>
      <c r="W206" s="325"/>
      <c r="X206" s="325"/>
      <c r="Y206" s="325"/>
      <c r="Z206" s="325"/>
      <c r="AA206" s="325"/>
      <c r="AB206" s="325"/>
      <c r="AC206" s="325"/>
      <c r="AD206" s="325"/>
      <c r="AE206" s="325"/>
      <c r="AF206" s="325"/>
      <c r="AG206" s="325"/>
      <c r="AH206" s="325"/>
      <c r="AI206" s="325"/>
      <c r="AJ206" s="325"/>
      <c r="AK206" s="325"/>
      <c r="AL206" s="325"/>
      <c r="AM206" s="325"/>
      <c r="AN206" s="325"/>
      <c r="AO206" s="325"/>
      <c r="AP206" s="325"/>
      <c r="AQ206" s="325"/>
    </row>
    <row r="207" spans="1:43" ht="24.75" customHeight="1">
      <c r="A207" s="327"/>
      <c r="B207" s="327"/>
      <c r="C207" s="327"/>
      <c r="D207" s="327"/>
      <c r="E207" s="327"/>
      <c r="G207" s="326"/>
      <c r="H207" s="325"/>
      <c r="I207" s="327"/>
      <c r="K207" s="328"/>
      <c r="R207" s="325"/>
      <c r="S207" s="325"/>
      <c r="T207" s="325"/>
      <c r="U207" s="325"/>
      <c r="V207" s="325"/>
      <c r="W207" s="325"/>
      <c r="X207" s="325"/>
      <c r="Y207" s="325"/>
      <c r="Z207" s="325"/>
      <c r="AA207" s="325"/>
      <c r="AB207" s="325"/>
      <c r="AC207" s="325"/>
      <c r="AD207" s="325"/>
      <c r="AE207" s="325"/>
      <c r="AF207" s="325"/>
      <c r="AG207" s="325"/>
      <c r="AH207" s="325"/>
      <c r="AI207" s="325"/>
      <c r="AJ207" s="325"/>
      <c r="AK207" s="325"/>
      <c r="AL207" s="325"/>
      <c r="AM207" s="325"/>
      <c r="AN207" s="325"/>
      <c r="AO207" s="325"/>
      <c r="AP207" s="325"/>
      <c r="AQ207" s="325"/>
    </row>
    <row r="208" spans="1:43" ht="24.75" customHeight="1">
      <c r="A208" s="327"/>
      <c r="B208" s="327"/>
      <c r="C208" s="327"/>
      <c r="D208" s="327"/>
      <c r="E208" s="327"/>
      <c r="G208" s="326"/>
      <c r="H208" s="325"/>
      <c r="I208" s="327"/>
      <c r="K208" s="328"/>
      <c r="R208" s="325"/>
      <c r="S208" s="325"/>
      <c r="T208" s="325"/>
      <c r="U208" s="325"/>
      <c r="V208" s="325"/>
      <c r="W208" s="325"/>
      <c r="X208" s="325"/>
      <c r="Y208" s="325"/>
      <c r="Z208" s="325"/>
      <c r="AA208" s="325"/>
      <c r="AB208" s="325"/>
      <c r="AC208" s="325"/>
      <c r="AD208" s="325"/>
      <c r="AE208" s="325"/>
      <c r="AF208" s="325"/>
      <c r="AG208" s="325"/>
      <c r="AH208" s="325"/>
      <c r="AI208" s="325"/>
      <c r="AJ208" s="325"/>
      <c r="AK208" s="325"/>
      <c r="AL208" s="325"/>
      <c r="AM208" s="325"/>
      <c r="AN208" s="325"/>
      <c r="AO208" s="325"/>
      <c r="AP208" s="325"/>
      <c r="AQ208" s="325"/>
    </row>
    <row r="209" spans="1:43" ht="24.75" customHeight="1">
      <c r="A209" s="327"/>
      <c r="B209" s="327"/>
      <c r="C209" s="327"/>
      <c r="D209" s="327"/>
      <c r="E209" s="327"/>
      <c r="G209" s="326"/>
      <c r="H209" s="325"/>
      <c r="I209" s="327"/>
      <c r="K209" s="328"/>
      <c r="R209" s="325"/>
      <c r="S209" s="325"/>
      <c r="T209" s="325"/>
      <c r="U209" s="325"/>
      <c r="V209" s="325"/>
      <c r="W209" s="325"/>
      <c r="X209" s="325"/>
      <c r="Y209" s="325"/>
      <c r="Z209" s="325"/>
      <c r="AA209" s="325"/>
      <c r="AB209" s="325"/>
      <c r="AC209" s="325"/>
      <c r="AD209" s="325"/>
      <c r="AE209" s="325"/>
      <c r="AF209" s="325"/>
      <c r="AG209" s="325"/>
      <c r="AH209" s="325"/>
      <c r="AI209" s="325"/>
      <c r="AJ209" s="325"/>
      <c r="AK209" s="325"/>
      <c r="AL209" s="325"/>
      <c r="AM209" s="325"/>
      <c r="AN209" s="325"/>
      <c r="AO209" s="325"/>
      <c r="AP209" s="325"/>
      <c r="AQ209" s="325"/>
    </row>
    <row r="210" spans="1:43" ht="24.75" customHeight="1">
      <c r="A210" s="327"/>
      <c r="B210" s="327"/>
      <c r="C210" s="327"/>
      <c r="D210" s="327"/>
      <c r="E210" s="327"/>
      <c r="G210" s="326"/>
      <c r="H210" s="325"/>
      <c r="I210" s="327"/>
      <c r="K210" s="328"/>
      <c r="R210" s="325"/>
      <c r="S210" s="325"/>
      <c r="T210" s="325"/>
      <c r="U210" s="325"/>
      <c r="V210" s="325"/>
      <c r="W210" s="325"/>
      <c r="X210" s="325"/>
      <c r="Y210" s="325"/>
      <c r="Z210" s="325"/>
      <c r="AA210" s="325"/>
      <c r="AB210" s="325"/>
      <c r="AC210" s="325"/>
      <c r="AD210" s="325"/>
      <c r="AE210" s="325"/>
      <c r="AF210" s="325"/>
      <c r="AG210" s="325"/>
      <c r="AH210" s="325"/>
      <c r="AI210" s="325"/>
      <c r="AJ210" s="325"/>
      <c r="AK210" s="325"/>
      <c r="AL210" s="325"/>
      <c r="AM210" s="325"/>
      <c r="AN210" s="325"/>
      <c r="AO210" s="325"/>
      <c r="AP210" s="325"/>
      <c r="AQ210" s="325"/>
    </row>
    <row r="211" spans="1:43" ht="24.75" customHeight="1">
      <c r="A211" s="327"/>
      <c r="B211" s="327"/>
      <c r="C211" s="327"/>
      <c r="D211" s="327"/>
      <c r="E211" s="327"/>
      <c r="G211" s="326"/>
      <c r="H211" s="325"/>
      <c r="I211" s="327"/>
      <c r="K211" s="328"/>
      <c r="R211" s="325"/>
      <c r="S211" s="325"/>
      <c r="T211" s="325"/>
      <c r="U211" s="325"/>
      <c r="V211" s="325"/>
      <c r="W211" s="325"/>
      <c r="X211" s="325"/>
      <c r="Y211" s="325"/>
      <c r="Z211" s="325"/>
      <c r="AA211" s="325"/>
      <c r="AB211" s="325"/>
      <c r="AC211" s="325"/>
      <c r="AD211" s="325"/>
      <c r="AE211" s="325"/>
      <c r="AF211" s="325"/>
      <c r="AG211" s="325"/>
      <c r="AH211" s="325"/>
      <c r="AI211" s="325"/>
      <c r="AJ211" s="325"/>
      <c r="AK211" s="325"/>
      <c r="AL211" s="325"/>
      <c r="AM211" s="325"/>
      <c r="AN211" s="325"/>
      <c r="AO211" s="325"/>
      <c r="AP211" s="325"/>
      <c r="AQ211" s="325"/>
    </row>
    <row r="212" spans="1:43" ht="24.75" customHeight="1">
      <c r="A212" s="327"/>
      <c r="B212" s="327"/>
      <c r="C212" s="327"/>
      <c r="D212" s="327"/>
      <c r="E212" s="327"/>
      <c r="G212" s="326"/>
      <c r="H212" s="325"/>
      <c r="I212" s="327"/>
      <c r="K212" s="328"/>
      <c r="R212" s="325"/>
      <c r="S212" s="325"/>
      <c r="T212" s="325"/>
      <c r="U212" s="325"/>
      <c r="V212" s="325"/>
      <c r="W212" s="325"/>
      <c r="X212" s="325"/>
      <c r="Y212" s="325"/>
      <c r="Z212" s="325"/>
      <c r="AA212" s="325"/>
      <c r="AB212" s="325"/>
      <c r="AC212" s="325"/>
      <c r="AD212" s="325"/>
      <c r="AE212" s="325"/>
      <c r="AF212" s="325"/>
      <c r="AG212" s="325"/>
      <c r="AH212" s="325"/>
      <c r="AI212" s="325"/>
      <c r="AJ212" s="325"/>
      <c r="AK212" s="325"/>
      <c r="AL212" s="325"/>
      <c r="AM212" s="325"/>
      <c r="AN212" s="325"/>
      <c r="AO212" s="325"/>
      <c r="AP212" s="325"/>
      <c r="AQ212" s="325"/>
    </row>
    <row r="213" spans="1:43" ht="24.75" customHeight="1">
      <c r="A213" s="327"/>
      <c r="B213" s="327"/>
      <c r="C213" s="327"/>
      <c r="D213" s="327"/>
      <c r="E213" s="327"/>
      <c r="G213" s="326"/>
      <c r="H213" s="325"/>
      <c r="I213" s="327"/>
      <c r="K213" s="328"/>
      <c r="R213" s="325"/>
      <c r="S213" s="325"/>
      <c r="T213" s="325"/>
      <c r="U213" s="325"/>
      <c r="V213" s="325"/>
      <c r="W213" s="325"/>
      <c r="X213" s="325"/>
      <c r="Y213" s="325"/>
      <c r="Z213" s="325"/>
      <c r="AA213" s="325"/>
      <c r="AB213" s="325"/>
      <c r="AC213" s="325"/>
      <c r="AD213" s="325"/>
      <c r="AE213" s="325"/>
      <c r="AF213" s="325"/>
      <c r="AG213" s="325"/>
      <c r="AH213" s="325"/>
      <c r="AI213" s="325"/>
      <c r="AJ213" s="325"/>
      <c r="AK213" s="325"/>
      <c r="AL213" s="325"/>
      <c r="AM213" s="325"/>
      <c r="AN213" s="325"/>
      <c r="AO213" s="325"/>
      <c r="AP213" s="325"/>
      <c r="AQ213" s="325"/>
    </row>
    <row r="214" spans="1:43" ht="24.75" customHeight="1">
      <c r="A214" s="327"/>
      <c r="B214" s="327"/>
      <c r="C214" s="327"/>
      <c r="D214" s="327"/>
      <c r="E214" s="327"/>
      <c r="G214" s="326"/>
      <c r="H214" s="325"/>
      <c r="I214" s="327"/>
      <c r="K214" s="328"/>
      <c r="R214" s="325"/>
      <c r="S214" s="325"/>
      <c r="T214" s="325"/>
      <c r="U214" s="325"/>
      <c r="V214" s="325"/>
      <c r="W214" s="325"/>
      <c r="X214" s="325"/>
      <c r="Y214" s="325"/>
      <c r="Z214" s="325"/>
      <c r="AA214" s="325"/>
      <c r="AB214" s="325"/>
      <c r="AC214" s="325"/>
      <c r="AD214" s="325"/>
      <c r="AE214" s="325"/>
      <c r="AF214" s="325"/>
      <c r="AG214" s="325"/>
      <c r="AH214" s="325"/>
      <c r="AI214" s="325"/>
      <c r="AJ214" s="325"/>
      <c r="AK214" s="325"/>
      <c r="AL214" s="325"/>
      <c r="AM214" s="325"/>
      <c r="AN214" s="325"/>
      <c r="AO214" s="325"/>
      <c r="AP214" s="325"/>
      <c r="AQ214" s="325"/>
    </row>
    <row r="215" spans="1:43" ht="24.75" customHeight="1">
      <c r="A215" s="327"/>
      <c r="B215" s="327"/>
      <c r="C215" s="327"/>
      <c r="D215" s="327"/>
      <c r="E215" s="327"/>
      <c r="G215" s="326"/>
      <c r="H215" s="325"/>
      <c r="I215" s="327"/>
      <c r="K215" s="328"/>
      <c r="R215" s="325"/>
      <c r="S215" s="325"/>
      <c r="T215" s="325"/>
      <c r="U215" s="325"/>
      <c r="V215" s="325"/>
      <c r="W215" s="325"/>
      <c r="X215" s="325"/>
      <c r="Y215" s="325"/>
      <c r="Z215" s="325"/>
      <c r="AA215" s="325"/>
      <c r="AB215" s="325"/>
      <c r="AC215" s="325"/>
      <c r="AD215" s="325"/>
      <c r="AE215" s="325"/>
      <c r="AF215" s="325"/>
      <c r="AG215" s="325"/>
      <c r="AH215" s="325"/>
      <c r="AI215" s="325"/>
      <c r="AJ215" s="325"/>
      <c r="AK215" s="325"/>
      <c r="AL215" s="325"/>
      <c r="AM215" s="325"/>
      <c r="AN215" s="325"/>
      <c r="AO215" s="325"/>
      <c r="AP215" s="325"/>
      <c r="AQ215" s="325"/>
    </row>
    <row r="216" spans="1:43" ht="24.75" customHeight="1">
      <c r="A216" s="327"/>
      <c r="B216" s="327"/>
      <c r="C216" s="327"/>
      <c r="D216" s="327"/>
      <c r="E216" s="327"/>
      <c r="G216" s="326"/>
      <c r="H216" s="325"/>
      <c r="I216" s="327"/>
      <c r="K216" s="328"/>
      <c r="R216" s="325"/>
      <c r="S216" s="325"/>
      <c r="T216" s="325"/>
      <c r="U216" s="325"/>
      <c r="V216" s="325"/>
      <c r="W216" s="325"/>
      <c r="X216" s="325"/>
      <c r="Y216" s="325"/>
      <c r="Z216" s="325"/>
      <c r="AA216" s="325"/>
      <c r="AB216" s="325"/>
      <c r="AC216" s="325"/>
      <c r="AD216" s="325"/>
      <c r="AE216" s="325"/>
      <c r="AF216" s="325"/>
      <c r="AG216" s="325"/>
      <c r="AH216" s="325"/>
      <c r="AI216" s="325"/>
      <c r="AJ216" s="325"/>
      <c r="AK216" s="325"/>
      <c r="AL216" s="325"/>
      <c r="AM216" s="325"/>
      <c r="AN216" s="325"/>
      <c r="AO216" s="325"/>
      <c r="AP216" s="325"/>
      <c r="AQ216" s="325"/>
    </row>
    <row r="217" spans="1:43" ht="24.75" customHeight="1">
      <c r="A217" s="327"/>
      <c r="B217" s="327"/>
      <c r="C217" s="327"/>
      <c r="D217" s="327"/>
      <c r="E217" s="327"/>
      <c r="G217" s="326"/>
      <c r="H217" s="325"/>
      <c r="I217" s="327"/>
      <c r="K217" s="328"/>
      <c r="R217" s="325"/>
      <c r="S217" s="325"/>
      <c r="T217" s="325"/>
      <c r="U217" s="325"/>
      <c r="V217" s="325"/>
      <c r="W217" s="325"/>
      <c r="X217" s="325"/>
      <c r="Y217" s="325"/>
      <c r="Z217" s="325"/>
      <c r="AA217" s="325"/>
      <c r="AB217" s="325"/>
      <c r="AC217" s="325"/>
      <c r="AD217" s="325"/>
      <c r="AE217" s="325"/>
      <c r="AF217" s="325"/>
      <c r="AG217" s="325"/>
      <c r="AH217" s="325"/>
      <c r="AI217" s="325"/>
      <c r="AJ217" s="325"/>
      <c r="AK217" s="325"/>
      <c r="AL217" s="325"/>
      <c r="AM217" s="325"/>
      <c r="AN217" s="325"/>
      <c r="AO217" s="325"/>
      <c r="AP217" s="325"/>
      <c r="AQ217" s="325"/>
    </row>
    <row r="218" spans="1:43" ht="24.75" customHeight="1">
      <c r="A218" s="327"/>
      <c r="B218" s="327"/>
      <c r="C218" s="327"/>
      <c r="D218" s="327"/>
      <c r="E218" s="327"/>
      <c r="G218" s="326"/>
      <c r="H218" s="325"/>
      <c r="I218" s="327"/>
      <c r="K218" s="328"/>
      <c r="R218" s="325"/>
      <c r="S218" s="325"/>
      <c r="T218" s="325"/>
      <c r="U218" s="325"/>
      <c r="V218" s="325"/>
      <c r="W218" s="325"/>
      <c r="X218" s="325"/>
      <c r="Y218" s="325"/>
      <c r="Z218" s="325"/>
      <c r="AA218" s="325"/>
      <c r="AB218" s="325"/>
      <c r="AC218" s="325"/>
      <c r="AD218" s="325"/>
      <c r="AE218" s="325"/>
      <c r="AF218" s="325"/>
      <c r="AG218" s="325"/>
      <c r="AH218" s="325"/>
      <c r="AI218" s="325"/>
      <c r="AJ218" s="325"/>
      <c r="AK218" s="325"/>
      <c r="AL218" s="325"/>
      <c r="AM218" s="325"/>
      <c r="AN218" s="325"/>
      <c r="AO218" s="325"/>
      <c r="AP218" s="325"/>
      <c r="AQ218" s="325"/>
    </row>
    <row r="219" spans="1:43" ht="24.75" customHeight="1">
      <c r="A219" s="327"/>
      <c r="B219" s="327"/>
      <c r="C219" s="327"/>
      <c r="D219" s="327"/>
      <c r="E219" s="327"/>
      <c r="G219" s="326"/>
      <c r="H219" s="325"/>
      <c r="I219" s="327"/>
      <c r="K219" s="328"/>
      <c r="R219" s="325"/>
      <c r="S219" s="325"/>
      <c r="T219" s="325"/>
      <c r="U219" s="325"/>
      <c r="V219" s="325"/>
      <c r="W219" s="325"/>
      <c r="X219" s="325"/>
      <c r="Y219" s="325"/>
      <c r="Z219" s="325"/>
      <c r="AA219" s="325"/>
      <c r="AB219" s="325"/>
      <c r="AC219" s="325"/>
      <c r="AD219" s="325"/>
      <c r="AE219" s="325"/>
      <c r="AF219" s="325"/>
      <c r="AG219" s="325"/>
      <c r="AH219" s="325"/>
      <c r="AI219" s="325"/>
      <c r="AJ219" s="325"/>
      <c r="AK219" s="325"/>
      <c r="AL219" s="325"/>
      <c r="AM219" s="325"/>
      <c r="AN219" s="325"/>
      <c r="AO219" s="325"/>
      <c r="AP219" s="325"/>
      <c r="AQ219" s="325"/>
    </row>
    <row r="220" spans="1:43" ht="24.75" customHeight="1">
      <c r="A220" s="327"/>
      <c r="B220" s="327"/>
      <c r="C220" s="327"/>
      <c r="D220" s="327"/>
      <c r="E220" s="327"/>
      <c r="G220" s="326"/>
      <c r="H220" s="325"/>
      <c r="I220" s="327"/>
      <c r="K220" s="328"/>
      <c r="R220" s="325"/>
      <c r="S220" s="325"/>
      <c r="T220" s="325"/>
      <c r="U220" s="325"/>
      <c r="V220" s="325"/>
      <c r="W220" s="325"/>
      <c r="X220" s="325"/>
      <c r="Y220" s="325"/>
      <c r="Z220" s="325"/>
      <c r="AA220" s="325"/>
      <c r="AB220" s="325"/>
      <c r="AC220" s="325"/>
      <c r="AD220" s="325"/>
      <c r="AE220" s="325"/>
      <c r="AF220" s="325"/>
      <c r="AG220" s="325"/>
      <c r="AH220" s="325"/>
      <c r="AI220" s="325"/>
      <c r="AJ220" s="325"/>
      <c r="AK220" s="325"/>
      <c r="AL220" s="325"/>
      <c r="AM220" s="325"/>
      <c r="AN220" s="325"/>
      <c r="AO220" s="325"/>
      <c r="AP220" s="325"/>
      <c r="AQ220" s="325"/>
    </row>
    <row r="221" spans="1:43" ht="24.75" customHeight="1">
      <c r="A221" s="327"/>
      <c r="B221" s="327"/>
      <c r="C221" s="327"/>
      <c r="D221" s="327"/>
      <c r="E221" s="327"/>
      <c r="G221" s="326"/>
      <c r="H221" s="325"/>
      <c r="I221" s="327"/>
      <c r="K221" s="328"/>
      <c r="R221" s="325"/>
      <c r="S221" s="325"/>
      <c r="T221" s="325"/>
      <c r="U221" s="325"/>
      <c r="V221" s="325"/>
      <c r="W221" s="325"/>
      <c r="X221" s="325"/>
      <c r="Y221" s="325"/>
      <c r="Z221" s="325"/>
      <c r="AA221" s="325"/>
      <c r="AB221" s="325"/>
      <c r="AC221" s="325"/>
      <c r="AD221" s="325"/>
      <c r="AE221" s="325"/>
      <c r="AF221" s="325"/>
      <c r="AG221" s="325"/>
      <c r="AH221" s="325"/>
      <c r="AI221" s="325"/>
      <c r="AJ221" s="325"/>
      <c r="AK221" s="325"/>
      <c r="AL221" s="325"/>
      <c r="AM221" s="325"/>
      <c r="AN221" s="325"/>
      <c r="AO221" s="325"/>
      <c r="AP221" s="325"/>
      <c r="AQ221" s="325"/>
    </row>
    <row r="222" spans="1:43" ht="24.75" customHeight="1">
      <c r="A222" s="327"/>
      <c r="B222" s="327"/>
      <c r="C222" s="327"/>
      <c r="D222" s="327"/>
      <c r="E222" s="327"/>
      <c r="G222" s="326"/>
      <c r="H222" s="325"/>
      <c r="I222" s="327"/>
      <c r="K222" s="328"/>
      <c r="R222" s="325"/>
      <c r="S222" s="325"/>
      <c r="T222" s="325"/>
      <c r="U222" s="325"/>
      <c r="V222" s="325"/>
      <c r="W222" s="325"/>
      <c r="X222" s="325"/>
      <c r="Y222" s="325"/>
      <c r="Z222" s="325"/>
      <c r="AA222" s="325"/>
      <c r="AB222" s="325"/>
      <c r="AC222" s="325"/>
      <c r="AD222" s="325"/>
      <c r="AE222" s="325"/>
      <c r="AF222" s="325"/>
      <c r="AG222" s="325"/>
      <c r="AH222" s="325"/>
      <c r="AI222" s="325"/>
      <c r="AJ222" s="325"/>
      <c r="AK222" s="325"/>
      <c r="AL222" s="325"/>
      <c r="AM222" s="325"/>
      <c r="AN222" s="325"/>
      <c r="AO222" s="325"/>
      <c r="AP222" s="325"/>
      <c r="AQ222" s="325"/>
    </row>
    <row r="223" spans="1:43" ht="24.75" customHeight="1">
      <c r="A223" s="327"/>
      <c r="B223" s="327"/>
      <c r="C223" s="327"/>
      <c r="D223" s="327"/>
      <c r="E223" s="327"/>
      <c r="G223" s="326"/>
      <c r="H223" s="325"/>
      <c r="I223" s="327"/>
      <c r="K223" s="328"/>
      <c r="R223" s="325"/>
      <c r="S223" s="325"/>
      <c r="T223" s="325"/>
      <c r="U223" s="325"/>
      <c r="V223" s="325"/>
      <c r="W223" s="325"/>
      <c r="X223" s="325"/>
      <c r="Y223" s="325"/>
      <c r="Z223" s="325"/>
      <c r="AA223" s="325"/>
      <c r="AB223" s="325"/>
      <c r="AC223" s="325"/>
      <c r="AD223" s="325"/>
      <c r="AE223" s="325"/>
      <c r="AF223" s="325"/>
      <c r="AG223" s="325"/>
      <c r="AH223" s="325"/>
      <c r="AI223" s="325"/>
      <c r="AJ223" s="325"/>
      <c r="AK223" s="325"/>
      <c r="AL223" s="325"/>
      <c r="AM223" s="325"/>
      <c r="AN223" s="325"/>
      <c r="AO223" s="325"/>
      <c r="AP223" s="325"/>
      <c r="AQ223" s="325"/>
    </row>
    <row r="224" spans="1:43" ht="24.75" customHeight="1">
      <c r="A224" s="327"/>
      <c r="B224" s="327"/>
      <c r="C224" s="327"/>
      <c r="D224" s="327"/>
      <c r="E224" s="327"/>
      <c r="G224" s="326"/>
      <c r="H224" s="325"/>
      <c r="I224" s="327"/>
      <c r="K224" s="328"/>
      <c r="R224" s="325"/>
      <c r="S224" s="325"/>
      <c r="T224" s="325"/>
      <c r="U224" s="325"/>
      <c r="V224" s="325"/>
      <c r="W224" s="325"/>
      <c r="X224" s="325"/>
      <c r="Y224" s="325"/>
      <c r="Z224" s="325"/>
      <c r="AA224" s="325"/>
      <c r="AB224" s="325"/>
      <c r="AC224" s="325"/>
      <c r="AD224" s="325"/>
      <c r="AE224" s="325"/>
      <c r="AF224" s="325"/>
      <c r="AG224" s="325"/>
      <c r="AH224" s="325"/>
      <c r="AI224" s="325"/>
      <c r="AJ224" s="325"/>
      <c r="AK224" s="325"/>
      <c r="AL224" s="325"/>
      <c r="AM224" s="325"/>
      <c r="AN224" s="325"/>
      <c r="AO224" s="325"/>
      <c r="AP224" s="325"/>
      <c r="AQ224" s="325"/>
    </row>
    <row r="225" spans="1:43" ht="24.75" customHeight="1">
      <c r="A225" s="327"/>
      <c r="B225" s="327"/>
      <c r="C225" s="327"/>
      <c r="D225" s="327"/>
      <c r="E225" s="327"/>
      <c r="G225" s="326"/>
      <c r="H225" s="325"/>
      <c r="I225" s="327"/>
      <c r="K225" s="328"/>
      <c r="R225" s="325"/>
      <c r="S225" s="325"/>
      <c r="T225" s="325"/>
      <c r="U225" s="325"/>
      <c r="V225" s="325"/>
      <c r="W225" s="325"/>
      <c r="X225" s="325"/>
      <c r="Y225" s="325"/>
      <c r="Z225" s="325"/>
      <c r="AA225" s="325"/>
      <c r="AB225" s="325"/>
      <c r="AC225" s="325"/>
      <c r="AD225" s="325"/>
      <c r="AE225" s="325"/>
      <c r="AF225" s="325"/>
      <c r="AG225" s="325"/>
      <c r="AH225" s="325"/>
      <c r="AI225" s="325"/>
      <c r="AJ225" s="325"/>
      <c r="AK225" s="325"/>
      <c r="AL225" s="325"/>
      <c r="AM225" s="325"/>
      <c r="AN225" s="325"/>
      <c r="AO225" s="325"/>
      <c r="AP225" s="325"/>
      <c r="AQ225" s="325"/>
    </row>
    <row r="226" spans="1:43" ht="24.75" customHeight="1">
      <c r="A226" s="327"/>
      <c r="B226" s="327"/>
      <c r="C226" s="327"/>
      <c r="D226" s="327"/>
      <c r="E226" s="327"/>
      <c r="G226" s="326"/>
      <c r="H226" s="325"/>
      <c r="I226" s="327"/>
      <c r="K226" s="328"/>
      <c r="R226" s="325"/>
      <c r="S226" s="325"/>
      <c r="T226" s="325"/>
      <c r="U226" s="325"/>
      <c r="V226" s="325"/>
      <c r="W226" s="325"/>
      <c r="X226" s="325"/>
      <c r="Y226" s="325"/>
      <c r="Z226" s="325"/>
      <c r="AA226" s="325"/>
      <c r="AB226" s="325"/>
      <c r="AC226" s="325"/>
      <c r="AD226" s="325"/>
      <c r="AE226" s="325"/>
      <c r="AF226" s="325"/>
      <c r="AG226" s="325"/>
      <c r="AH226" s="325"/>
      <c r="AI226" s="325"/>
      <c r="AJ226" s="325"/>
      <c r="AK226" s="325"/>
      <c r="AL226" s="325"/>
      <c r="AM226" s="325"/>
      <c r="AN226" s="325"/>
      <c r="AO226" s="325"/>
      <c r="AP226" s="325"/>
      <c r="AQ226" s="325"/>
    </row>
    <row r="227" spans="1:43" ht="24.75" customHeight="1">
      <c r="A227" s="327"/>
      <c r="B227" s="327"/>
      <c r="C227" s="327"/>
      <c r="D227" s="327"/>
      <c r="E227" s="327"/>
      <c r="G227" s="326"/>
      <c r="H227" s="325"/>
      <c r="I227" s="327"/>
      <c r="K227" s="328"/>
      <c r="R227" s="325"/>
      <c r="S227" s="325"/>
      <c r="T227" s="325"/>
      <c r="U227" s="325"/>
      <c r="V227" s="325"/>
      <c r="W227" s="325"/>
      <c r="X227" s="325"/>
      <c r="Y227" s="325"/>
      <c r="Z227" s="325"/>
      <c r="AA227" s="325"/>
      <c r="AB227" s="325"/>
      <c r="AC227" s="325"/>
      <c r="AD227" s="325"/>
      <c r="AE227" s="325"/>
      <c r="AF227" s="325"/>
      <c r="AG227" s="325"/>
      <c r="AH227" s="325"/>
      <c r="AI227" s="325"/>
      <c r="AJ227" s="325"/>
      <c r="AK227" s="325"/>
      <c r="AL227" s="325"/>
      <c r="AM227" s="325"/>
      <c r="AN227" s="325"/>
      <c r="AO227" s="325"/>
      <c r="AP227" s="325"/>
      <c r="AQ227" s="325"/>
    </row>
    <row r="228" spans="1:43" ht="24.75" customHeight="1">
      <c r="A228" s="327"/>
      <c r="B228" s="327"/>
      <c r="C228" s="327"/>
      <c r="D228" s="327"/>
      <c r="E228" s="327"/>
      <c r="G228" s="326"/>
      <c r="H228" s="325"/>
      <c r="I228" s="327"/>
      <c r="K228" s="328"/>
      <c r="R228" s="325"/>
      <c r="S228" s="325"/>
      <c r="T228" s="325"/>
      <c r="U228" s="325"/>
      <c r="V228" s="325"/>
      <c r="W228" s="325"/>
      <c r="X228" s="325"/>
      <c r="Y228" s="325"/>
      <c r="Z228" s="325"/>
      <c r="AA228" s="325"/>
      <c r="AB228" s="325"/>
      <c r="AC228" s="325"/>
      <c r="AD228" s="325"/>
      <c r="AE228" s="325"/>
      <c r="AF228" s="325"/>
      <c r="AG228" s="325"/>
      <c r="AH228" s="325"/>
      <c r="AI228" s="325"/>
      <c r="AJ228" s="325"/>
      <c r="AK228" s="325"/>
      <c r="AL228" s="325"/>
      <c r="AM228" s="325"/>
      <c r="AN228" s="325"/>
      <c r="AO228" s="325"/>
      <c r="AP228" s="325"/>
      <c r="AQ228" s="325"/>
    </row>
    <row r="229" spans="1:43" ht="24.75" customHeight="1">
      <c r="A229" s="327"/>
      <c r="B229" s="327"/>
      <c r="C229" s="327"/>
      <c r="D229" s="327"/>
      <c r="E229" s="327"/>
      <c r="G229" s="326"/>
      <c r="H229" s="325"/>
      <c r="I229" s="327"/>
      <c r="K229" s="328"/>
      <c r="R229" s="325"/>
      <c r="S229" s="325"/>
      <c r="T229" s="325"/>
      <c r="U229" s="325"/>
      <c r="V229" s="325"/>
      <c r="W229" s="325"/>
      <c r="X229" s="325"/>
      <c r="Y229" s="325"/>
      <c r="Z229" s="325"/>
      <c r="AA229" s="325"/>
      <c r="AB229" s="325"/>
      <c r="AC229" s="325"/>
      <c r="AD229" s="325"/>
      <c r="AE229" s="325"/>
      <c r="AF229" s="325"/>
      <c r="AG229" s="325"/>
      <c r="AH229" s="325"/>
      <c r="AI229" s="325"/>
      <c r="AJ229" s="325"/>
      <c r="AK229" s="325"/>
      <c r="AL229" s="325"/>
      <c r="AM229" s="325"/>
      <c r="AN229" s="325"/>
      <c r="AO229" s="325"/>
      <c r="AP229" s="325"/>
      <c r="AQ229" s="325"/>
    </row>
    <row r="230" spans="1:43" ht="24.75" customHeight="1">
      <c r="A230" s="327"/>
      <c r="B230" s="327"/>
      <c r="C230" s="327"/>
      <c r="D230" s="327"/>
      <c r="E230" s="327"/>
      <c r="G230" s="326"/>
      <c r="H230" s="325"/>
      <c r="I230" s="327"/>
      <c r="K230" s="328"/>
      <c r="R230" s="325"/>
      <c r="S230" s="325"/>
      <c r="T230" s="325"/>
      <c r="U230" s="325"/>
      <c r="V230" s="325"/>
      <c r="W230" s="325"/>
      <c r="X230" s="325"/>
      <c r="Y230" s="325"/>
      <c r="Z230" s="325"/>
      <c r="AA230" s="325"/>
      <c r="AB230" s="325"/>
      <c r="AC230" s="325"/>
      <c r="AD230" s="325"/>
      <c r="AE230" s="325"/>
      <c r="AF230" s="325"/>
      <c r="AG230" s="325"/>
      <c r="AH230" s="325"/>
      <c r="AI230" s="325"/>
      <c r="AJ230" s="325"/>
      <c r="AK230" s="325"/>
      <c r="AL230" s="325"/>
      <c r="AM230" s="325"/>
      <c r="AN230" s="325"/>
      <c r="AO230" s="325"/>
      <c r="AP230" s="325"/>
      <c r="AQ230" s="325"/>
    </row>
    <row r="231" spans="1:43" ht="24.75" customHeight="1">
      <c r="A231" s="327"/>
      <c r="B231" s="327"/>
      <c r="C231" s="327"/>
      <c r="D231" s="327"/>
      <c r="E231" s="327"/>
      <c r="G231" s="326"/>
      <c r="H231" s="325"/>
      <c r="I231" s="327"/>
      <c r="K231" s="328"/>
      <c r="R231" s="325"/>
      <c r="S231" s="325"/>
      <c r="T231" s="325"/>
      <c r="U231" s="325"/>
      <c r="V231" s="325"/>
      <c r="W231" s="325"/>
      <c r="X231" s="325"/>
      <c r="Y231" s="325"/>
      <c r="Z231" s="325"/>
      <c r="AA231" s="325"/>
      <c r="AB231" s="325"/>
      <c r="AC231" s="325"/>
      <c r="AD231" s="325"/>
      <c r="AE231" s="325"/>
      <c r="AF231" s="325"/>
      <c r="AG231" s="325"/>
      <c r="AH231" s="325"/>
      <c r="AI231" s="325"/>
      <c r="AJ231" s="325"/>
      <c r="AK231" s="325"/>
      <c r="AL231" s="325"/>
      <c r="AM231" s="325"/>
      <c r="AN231" s="325"/>
      <c r="AO231" s="325"/>
      <c r="AP231" s="325"/>
      <c r="AQ231" s="325"/>
    </row>
    <row r="232" spans="1:43" ht="24.75" customHeight="1">
      <c r="A232" s="327"/>
      <c r="B232" s="327"/>
      <c r="C232" s="327"/>
      <c r="D232" s="327"/>
      <c r="E232" s="327"/>
      <c r="G232" s="326"/>
      <c r="H232" s="325"/>
      <c r="I232" s="327"/>
      <c r="K232" s="328"/>
      <c r="R232" s="325"/>
      <c r="S232" s="325"/>
      <c r="T232" s="325"/>
      <c r="U232" s="325"/>
      <c r="V232" s="325"/>
      <c r="W232" s="325"/>
      <c r="X232" s="325"/>
      <c r="Y232" s="325"/>
      <c r="Z232" s="325"/>
      <c r="AA232" s="325"/>
      <c r="AB232" s="325"/>
      <c r="AC232" s="325"/>
      <c r="AD232" s="325"/>
      <c r="AE232" s="325"/>
      <c r="AF232" s="325"/>
      <c r="AG232" s="325"/>
      <c r="AH232" s="325"/>
      <c r="AI232" s="325"/>
      <c r="AJ232" s="325"/>
      <c r="AK232" s="325"/>
      <c r="AL232" s="325"/>
      <c r="AM232" s="325"/>
      <c r="AN232" s="325"/>
      <c r="AO232" s="325"/>
      <c r="AP232" s="325"/>
      <c r="AQ232" s="325"/>
    </row>
    <row r="233" spans="1:43" ht="24.75" customHeight="1">
      <c r="A233" s="327"/>
      <c r="B233" s="327"/>
      <c r="C233" s="327"/>
      <c r="D233" s="327"/>
      <c r="E233" s="327"/>
      <c r="G233" s="326"/>
      <c r="H233" s="325"/>
      <c r="I233" s="327"/>
      <c r="K233" s="328"/>
      <c r="R233" s="325"/>
      <c r="S233" s="325"/>
      <c r="T233" s="325"/>
      <c r="U233" s="325"/>
      <c r="V233" s="325"/>
      <c r="W233" s="325"/>
      <c r="X233" s="325"/>
      <c r="Y233" s="325"/>
      <c r="Z233" s="325"/>
      <c r="AA233" s="325"/>
      <c r="AB233" s="325"/>
      <c r="AC233" s="325"/>
      <c r="AD233" s="325"/>
      <c r="AE233" s="325"/>
      <c r="AF233" s="325"/>
      <c r="AG233" s="325"/>
      <c r="AH233" s="325"/>
      <c r="AI233" s="325"/>
      <c r="AJ233" s="325"/>
      <c r="AK233" s="325"/>
      <c r="AL233" s="325"/>
      <c r="AM233" s="325"/>
      <c r="AN233" s="325"/>
      <c r="AO233" s="325"/>
      <c r="AP233" s="325"/>
      <c r="AQ233" s="325"/>
    </row>
    <row r="234" spans="1:43" ht="24.75" customHeight="1">
      <c r="A234" s="327"/>
      <c r="B234" s="327"/>
      <c r="C234" s="327"/>
      <c r="D234" s="327"/>
      <c r="E234" s="327"/>
      <c r="G234" s="326"/>
      <c r="H234" s="325"/>
      <c r="I234" s="327"/>
      <c r="K234" s="328"/>
      <c r="R234" s="325"/>
      <c r="S234" s="325"/>
      <c r="T234" s="325"/>
      <c r="U234" s="325"/>
      <c r="V234" s="325"/>
      <c r="W234" s="325"/>
      <c r="X234" s="325"/>
      <c r="Y234" s="325"/>
      <c r="Z234" s="325"/>
      <c r="AA234" s="325"/>
      <c r="AB234" s="325"/>
      <c r="AC234" s="325"/>
      <c r="AD234" s="325"/>
      <c r="AE234" s="325"/>
      <c r="AF234" s="325"/>
      <c r="AG234" s="325"/>
      <c r="AH234" s="325"/>
      <c r="AI234" s="325"/>
      <c r="AJ234" s="325"/>
      <c r="AK234" s="325"/>
      <c r="AL234" s="325"/>
      <c r="AM234" s="325"/>
      <c r="AN234" s="325"/>
      <c r="AO234" s="325"/>
      <c r="AP234" s="325"/>
      <c r="AQ234" s="325"/>
    </row>
    <row r="235" spans="1:43" ht="24.75" customHeight="1">
      <c r="A235" s="327"/>
      <c r="B235" s="327"/>
      <c r="C235" s="327"/>
      <c r="D235" s="327"/>
      <c r="E235" s="327"/>
      <c r="G235" s="326"/>
      <c r="H235" s="325"/>
      <c r="I235" s="327"/>
      <c r="K235" s="328"/>
      <c r="R235" s="325"/>
      <c r="S235" s="325"/>
      <c r="T235" s="325"/>
      <c r="U235" s="325"/>
      <c r="V235" s="325"/>
      <c r="W235" s="325"/>
      <c r="X235" s="325"/>
      <c r="Y235" s="325"/>
      <c r="Z235" s="325"/>
      <c r="AA235" s="325"/>
      <c r="AB235" s="325"/>
      <c r="AC235" s="325"/>
      <c r="AD235" s="325"/>
      <c r="AE235" s="325"/>
      <c r="AF235" s="325"/>
      <c r="AG235" s="325"/>
      <c r="AH235" s="325"/>
      <c r="AI235" s="325"/>
      <c r="AJ235" s="325"/>
      <c r="AK235" s="325"/>
      <c r="AL235" s="325"/>
      <c r="AM235" s="325"/>
      <c r="AN235" s="325"/>
      <c r="AO235" s="325"/>
      <c r="AP235" s="325"/>
      <c r="AQ235" s="325"/>
    </row>
    <row r="236" spans="1:43" ht="24.75" customHeight="1">
      <c r="A236" s="327"/>
      <c r="B236" s="327"/>
      <c r="C236" s="327"/>
      <c r="D236" s="327"/>
      <c r="E236" s="327"/>
      <c r="G236" s="326"/>
      <c r="H236" s="325"/>
      <c r="I236" s="327"/>
      <c r="K236" s="328"/>
      <c r="R236" s="325"/>
      <c r="S236" s="325"/>
      <c r="T236" s="325"/>
      <c r="U236" s="325"/>
      <c r="V236" s="325"/>
      <c r="W236" s="325"/>
      <c r="X236" s="325"/>
      <c r="Y236" s="325"/>
      <c r="Z236" s="325"/>
      <c r="AA236" s="325"/>
      <c r="AB236" s="325"/>
      <c r="AC236" s="325"/>
      <c r="AD236" s="325"/>
      <c r="AE236" s="325"/>
      <c r="AF236" s="325"/>
      <c r="AG236" s="325"/>
      <c r="AH236" s="325"/>
      <c r="AI236" s="325"/>
      <c r="AJ236" s="325"/>
      <c r="AK236" s="325"/>
      <c r="AL236" s="325"/>
      <c r="AM236" s="325"/>
      <c r="AN236" s="325"/>
      <c r="AO236" s="325"/>
      <c r="AP236" s="325"/>
      <c r="AQ236" s="325"/>
    </row>
    <row r="237" spans="1:43" ht="24.75" customHeight="1">
      <c r="A237" s="327"/>
      <c r="B237" s="327"/>
      <c r="C237" s="327"/>
      <c r="D237" s="327"/>
      <c r="E237" s="327"/>
      <c r="G237" s="326"/>
      <c r="H237" s="325"/>
      <c r="I237" s="327"/>
      <c r="K237" s="328"/>
      <c r="R237" s="325"/>
      <c r="S237" s="325"/>
      <c r="T237" s="325"/>
      <c r="U237" s="325"/>
      <c r="V237" s="325"/>
      <c r="W237" s="325"/>
      <c r="X237" s="325"/>
      <c r="Y237" s="325"/>
      <c r="Z237" s="325"/>
      <c r="AA237" s="325"/>
      <c r="AB237" s="325"/>
      <c r="AC237" s="325"/>
      <c r="AD237" s="325"/>
      <c r="AE237" s="325"/>
      <c r="AF237" s="325"/>
      <c r="AG237" s="325"/>
      <c r="AH237" s="325"/>
      <c r="AI237" s="325"/>
      <c r="AJ237" s="325"/>
      <c r="AK237" s="325"/>
      <c r="AL237" s="325"/>
      <c r="AM237" s="325"/>
      <c r="AN237" s="325"/>
      <c r="AO237" s="325"/>
      <c r="AP237" s="325"/>
      <c r="AQ237" s="325"/>
    </row>
    <row r="238" spans="1:43" ht="24.75" customHeight="1">
      <c r="A238" s="327"/>
      <c r="B238" s="327"/>
      <c r="C238" s="327"/>
      <c r="D238" s="327"/>
      <c r="E238" s="327"/>
      <c r="G238" s="326"/>
      <c r="H238" s="325"/>
      <c r="I238" s="327"/>
      <c r="K238" s="328"/>
      <c r="R238" s="325"/>
      <c r="S238" s="325"/>
      <c r="T238" s="325"/>
      <c r="U238" s="325"/>
      <c r="V238" s="325"/>
      <c r="W238" s="325"/>
      <c r="X238" s="325"/>
      <c r="Y238" s="325"/>
      <c r="Z238" s="325"/>
      <c r="AA238" s="325"/>
      <c r="AB238" s="325"/>
      <c r="AC238" s="325"/>
      <c r="AD238" s="325"/>
      <c r="AE238" s="325"/>
      <c r="AF238" s="325"/>
      <c r="AG238" s="325"/>
      <c r="AH238" s="325"/>
      <c r="AI238" s="325"/>
      <c r="AJ238" s="325"/>
      <c r="AK238" s="325"/>
      <c r="AL238" s="325"/>
      <c r="AM238" s="325"/>
      <c r="AN238" s="325"/>
      <c r="AO238" s="325"/>
      <c r="AP238" s="325"/>
      <c r="AQ238" s="325"/>
    </row>
    <row r="239" spans="1:43" ht="24.75" customHeight="1">
      <c r="A239" s="327"/>
      <c r="B239" s="327"/>
      <c r="C239" s="327"/>
      <c r="D239" s="327"/>
      <c r="E239" s="327"/>
      <c r="G239" s="326"/>
      <c r="H239" s="325"/>
      <c r="I239" s="327"/>
      <c r="K239" s="328"/>
      <c r="R239" s="325"/>
      <c r="S239" s="325"/>
      <c r="T239" s="325"/>
      <c r="U239" s="325"/>
      <c r="V239" s="325"/>
      <c r="W239" s="325"/>
      <c r="X239" s="325"/>
      <c r="Y239" s="325"/>
      <c r="Z239" s="325"/>
      <c r="AA239" s="325"/>
      <c r="AB239" s="325"/>
      <c r="AC239" s="325"/>
      <c r="AD239" s="325"/>
      <c r="AE239" s="325"/>
      <c r="AF239" s="325"/>
      <c r="AG239" s="325"/>
      <c r="AH239" s="325"/>
      <c r="AI239" s="325"/>
      <c r="AJ239" s="325"/>
      <c r="AK239" s="325"/>
      <c r="AL239" s="325"/>
      <c r="AM239" s="325"/>
      <c r="AN239" s="325"/>
      <c r="AO239" s="325"/>
      <c r="AP239" s="325"/>
      <c r="AQ239" s="325"/>
    </row>
    <row r="240" spans="1:43" ht="24.75" customHeight="1">
      <c r="A240" s="327"/>
      <c r="B240" s="327"/>
      <c r="C240" s="327"/>
      <c r="D240" s="327"/>
      <c r="E240" s="327"/>
      <c r="G240" s="326"/>
      <c r="H240" s="325"/>
      <c r="I240" s="327"/>
      <c r="K240" s="328"/>
      <c r="R240" s="325"/>
      <c r="S240" s="325"/>
      <c r="T240" s="325"/>
      <c r="U240" s="325"/>
      <c r="V240" s="325"/>
      <c r="W240" s="325"/>
      <c r="X240" s="325"/>
      <c r="Y240" s="325"/>
      <c r="Z240" s="325"/>
      <c r="AA240" s="325"/>
      <c r="AB240" s="325"/>
      <c r="AC240" s="325"/>
      <c r="AD240" s="325"/>
      <c r="AE240" s="325"/>
      <c r="AF240" s="325"/>
      <c r="AG240" s="325"/>
      <c r="AH240" s="325"/>
      <c r="AI240" s="325"/>
      <c r="AJ240" s="325"/>
      <c r="AK240" s="325"/>
      <c r="AL240" s="325"/>
      <c r="AM240" s="325"/>
      <c r="AN240" s="325"/>
      <c r="AO240" s="325"/>
      <c r="AP240" s="325"/>
      <c r="AQ240" s="325"/>
    </row>
    <row r="241" spans="1:43" ht="24.75" customHeight="1">
      <c r="A241" s="327"/>
      <c r="B241" s="327"/>
      <c r="C241" s="327"/>
      <c r="D241" s="327"/>
      <c r="E241" s="327"/>
      <c r="G241" s="326"/>
      <c r="H241" s="325"/>
      <c r="I241" s="327"/>
      <c r="K241" s="328"/>
      <c r="R241" s="325"/>
      <c r="S241" s="325"/>
      <c r="T241" s="325"/>
      <c r="U241" s="325"/>
      <c r="V241" s="325"/>
      <c r="W241" s="325"/>
      <c r="X241" s="325"/>
      <c r="Y241" s="325"/>
      <c r="Z241" s="325"/>
      <c r="AA241" s="325"/>
      <c r="AB241" s="325"/>
      <c r="AC241" s="325"/>
      <c r="AD241" s="325"/>
      <c r="AE241" s="325"/>
      <c r="AF241" s="325"/>
      <c r="AG241" s="325"/>
      <c r="AH241" s="325"/>
      <c r="AI241" s="325"/>
      <c r="AJ241" s="325"/>
      <c r="AK241" s="325"/>
      <c r="AL241" s="325"/>
      <c r="AM241" s="325"/>
      <c r="AN241" s="325"/>
      <c r="AO241" s="325"/>
      <c r="AP241" s="325"/>
      <c r="AQ241" s="325"/>
    </row>
    <row r="242" spans="1:43" ht="24.75" customHeight="1">
      <c r="A242" s="327"/>
      <c r="B242" s="327"/>
      <c r="C242" s="327"/>
      <c r="D242" s="327"/>
      <c r="E242" s="327"/>
      <c r="G242" s="326"/>
      <c r="H242" s="325"/>
      <c r="I242" s="327"/>
      <c r="K242" s="328"/>
      <c r="R242" s="325"/>
      <c r="S242" s="325"/>
      <c r="T242" s="325"/>
      <c r="U242" s="325"/>
      <c r="V242" s="325"/>
      <c r="W242" s="325"/>
      <c r="X242" s="325"/>
      <c r="Y242" s="325"/>
      <c r="Z242" s="325"/>
      <c r="AA242" s="325"/>
      <c r="AB242" s="325"/>
      <c r="AC242" s="325"/>
      <c r="AD242" s="325"/>
      <c r="AE242" s="325"/>
      <c r="AF242" s="325"/>
      <c r="AG242" s="325"/>
      <c r="AH242" s="325"/>
      <c r="AI242" s="325"/>
      <c r="AJ242" s="325"/>
      <c r="AK242" s="325"/>
      <c r="AL242" s="325"/>
      <c r="AM242" s="325"/>
      <c r="AN242" s="325"/>
      <c r="AO242" s="325"/>
      <c r="AP242" s="325"/>
      <c r="AQ242" s="325"/>
    </row>
    <row r="243" spans="1:43" ht="24.75" customHeight="1">
      <c r="A243" s="327"/>
      <c r="B243" s="327"/>
      <c r="C243" s="327"/>
      <c r="D243" s="327"/>
      <c r="E243" s="327"/>
      <c r="G243" s="326"/>
      <c r="H243" s="325"/>
      <c r="I243" s="327"/>
      <c r="K243" s="328"/>
      <c r="R243" s="325"/>
      <c r="S243" s="325"/>
      <c r="T243" s="325"/>
      <c r="U243" s="325"/>
      <c r="V243" s="325"/>
      <c r="W243" s="325"/>
      <c r="X243" s="325"/>
      <c r="Y243" s="325"/>
      <c r="Z243" s="325"/>
      <c r="AA243" s="325"/>
      <c r="AB243" s="325"/>
      <c r="AC243" s="325"/>
      <c r="AD243" s="325"/>
      <c r="AE243" s="325"/>
      <c r="AF243" s="325"/>
      <c r="AG243" s="325"/>
      <c r="AH243" s="325"/>
      <c r="AI243" s="325"/>
      <c r="AJ243" s="325"/>
      <c r="AK243" s="325"/>
      <c r="AL243" s="325"/>
      <c r="AM243" s="325"/>
      <c r="AN243" s="325"/>
      <c r="AO243" s="325"/>
      <c r="AP243" s="325"/>
      <c r="AQ243" s="325"/>
    </row>
    <row r="244" spans="1:43" ht="24.75" customHeight="1">
      <c r="A244" s="327"/>
      <c r="B244" s="327"/>
      <c r="C244" s="327"/>
      <c r="D244" s="327"/>
      <c r="E244" s="327"/>
      <c r="G244" s="326"/>
      <c r="H244" s="325"/>
      <c r="I244" s="327"/>
      <c r="K244" s="328"/>
      <c r="R244" s="325"/>
      <c r="S244" s="325"/>
      <c r="T244" s="325"/>
      <c r="U244" s="325"/>
      <c r="V244" s="325"/>
      <c r="W244" s="325"/>
      <c r="X244" s="325"/>
      <c r="Y244" s="325"/>
      <c r="Z244" s="325"/>
      <c r="AA244" s="325"/>
      <c r="AB244" s="325"/>
      <c r="AC244" s="325"/>
      <c r="AD244" s="325"/>
      <c r="AE244" s="325"/>
      <c r="AF244" s="325"/>
      <c r="AG244" s="325"/>
      <c r="AH244" s="325"/>
      <c r="AI244" s="325"/>
      <c r="AJ244" s="325"/>
      <c r="AK244" s="325"/>
      <c r="AL244" s="325"/>
      <c r="AM244" s="325"/>
      <c r="AN244" s="325"/>
      <c r="AO244" s="325"/>
      <c r="AP244" s="325"/>
      <c r="AQ244" s="325"/>
    </row>
    <row r="245" spans="1:43" ht="24.75" customHeight="1">
      <c r="A245" s="327"/>
      <c r="B245" s="327"/>
      <c r="C245" s="327"/>
      <c r="D245" s="327"/>
      <c r="E245" s="327"/>
      <c r="G245" s="326"/>
      <c r="H245" s="325"/>
      <c r="I245" s="327"/>
      <c r="K245" s="328"/>
      <c r="R245" s="325"/>
      <c r="S245" s="325"/>
      <c r="T245" s="325"/>
      <c r="U245" s="325"/>
      <c r="V245" s="325"/>
      <c r="W245" s="325"/>
      <c r="X245" s="325"/>
      <c r="Y245" s="325"/>
      <c r="Z245" s="325"/>
      <c r="AA245" s="325"/>
      <c r="AB245" s="325"/>
      <c r="AC245" s="325"/>
      <c r="AD245" s="325"/>
      <c r="AE245" s="325"/>
      <c r="AF245" s="325"/>
      <c r="AG245" s="325"/>
      <c r="AH245" s="325"/>
      <c r="AI245" s="325"/>
      <c r="AJ245" s="325"/>
      <c r="AK245" s="325"/>
      <c r="AL245" s="325"/>
      <c r="AM245" s="325"/>
      <c r="AN245" s="325"/>
      <c r="AO245" s="325"/>
      <c r="AP245" s="325"/>
      <c r="AQ245" s="325"/>
    </row>
    <row r="246" spans="1:43" ht="24.75" customHeight="1">
      <c r="A246" s="327"/>
      <c r="B246" s="327"/>
      <c r="C246" s="327"/>
      <c r="D246" s="327"/>
      <c r="E246" s="327"/>
      <c r="G246" s="326"/>
      <c r="H246" s="325"/>
      <c r="I246" s="327"/>
      <c r="K246" s="328"/>
      <c r="R246" s="325"/>
      <c r="S246" s="325"/>
      <c r="T246" s="325"/>
      <c r="U246" s="325"/>
      <c r="V246" s="325"/>
      <c r="W246" s="325"/>
      <c r="X246" s="325"/>
      <c r="Y246" s="325"/>
      <c r="Z246" s="325"/>
      <c r="AA246" s="325"/>
      <c r="AB246" s="325"/>
      <c r="AC246" s="325"/>
      <c r="AD246" s="325"/>
      <c r="AE246" s="325"/>
      <c r="AF246" s="325"/>
      <c r="AG246" s="325"/>
      <c r="AH246" s="325"/>
      <c r="AI246" s="325"/>
      <c r="AJ246" s="325"/>
      <c r="AK246" s="325"/>
      <c r="AL246" s="325"/>
      <c r="AM246" s="325"/>
      <c r="AN246" s="325"/>
      <c r="AO246" s="325"/>
      <c r="AP246" s="325"/>
      <c r="AQ246" s="325"/>
    </row>
    <row r="247" spans="1:43" ht="24.75" customHeight="1">
      <c r="A247" s="327"/>
      <c r="B247" s="327"/>
      <c r="C247" s="327"/>
      <c r="D247" s="327"/>
      <c r="E247" s="327"/>
      <c r="G247" s="326"/>
      <c r="H247" s="325"/>
      <c r="I247" s="327"/>
      <c r="K247" s="328"/>
      <c r="R247" s="325"/>
      <c r="S247" s="325"/>
      <c r="T247" s="325"/>
      <c r="U247" s="325"/>
      <c r="V247" s="325"/>
      <c r="W247" s="325"/>
      <c r="X247" s="325"/>
      <c r="Y247" s="325"/>
      <c r="Z247" s="325"/>
      <c r="AA247" s="325"/>
      <c r="AB247" s="325"/>
      <c r="AC247" s="325"/>
      <c r="AD247" s="325"/>
      <c r="AE247" s="325"/>
      <c r="AF247" s="325"/>
      <c r="AG247" s="325"/>
      <c r="AH247" s="325"/>
      <c r="AI247" s="325"/>
      <c r="AJ247" s="325"/>
      <c r="AK247" s="325"/>
      <c r="AL247" s="325"/>
      <c r="AM247" s="325"/>
      <c r="AN247" s="325"/>
      <c r="AO247" s="325"/>
      <c r="AP247" s="325"/>
      <c r="AQ247" s="325"/>
    </row>
    <row r="248" spans="1:43" ht="24.75" customHeight="1">
      <c r="A248" s="327"/>
      <c r="B248" s="327"/>
      <c r="C248" s="327"/>
      <c r="D248" s="327"/>
      <c r="E248" s="327"/>
      <c r="G248" s="326"/>
      <c r="H248" s="325"/>
      <c r="I248" s="327"/>
      <c r="K248" s="328"/>
      <c r="R248" s="325"/>
      <c r="S248" s="325"/>
      <c r="T248" s="325"/>
      <c r="U248" s="325"/>
      <c r="V248" s="325"/>
      <c r="W248" s="325"/>
      <c r="X248" s="325"/>
      <c r="Y248" s="325"/>
      <c r="Z248" s="325"/>
      <c r="AA248" s="325"/>
      <c r="AB248" s="325"/>
      <c r="AC248" s="325"/>
      <c r="AD248" s="325"/>
      <c r="AE248" s="325"/>
      <c r="AF248" s="325"/>
      <c r="AG248" s="325"/>
      <c r="AH248" s="325"/>
      <c r="AI248" s="325"/>
      <c r="AJ248" s="325"/>
      <c r="AK248" s="325"/>
      <c r="AL248" s="325"/>
      <c r="AM248" s="325"/>
      <c r="AN248" s="325"/>
      <c r="AO248" s="325"/>
      <c r="AP248" s="325"/>
      <c r="AQ248" s="325"/>
    </row>
    <row r="249" spans="1:43" ht="24.75" customHeight="1">
      <c r="A249" s="327"/>
      <c r="B249" s="327"/>
      <c r="C249" s="327"/>
      <c r="D249" s="327"/>
      <c r="E249" s="327"/>
      <c r="G249" s="326"/>
      <c r="H249" s="325"/>
      <c r="I249" s="327"/>
      <c r="K249" s="328"/>
      <c r="R249" s="325"/>
      <c r="S249" s="325"/>
      <c r="T249" s="325"/>
      <c r="U249" s="325"/>
      <c r="V249" s="325"/>
      <c r="W249" s="325"/>
      <c r="X249" s="325"/>
      <c r="Y249" s="325"/>
      <c r="Z249" s="325"/>
      <c r="AA249" s="325"/>
      <c r="AB249" s="325"/>
      <c r="AC249" s="325"/>
      <c r="AD249" s="325"/>
      <c r="AE249" s="325"/>
      <c r="AF249" s="325"/>
      <c r="AG249" s="325"/>
      <c r="AH249" s="325"/>
      <c r="AI249" s="325"/>
      <c r="AJ249" s="325"/>
      <c r="AK249" s="325"/>
      <c r="AL249" s="325"/>
      <c r="AM249" s="325"/>
      <c r="AN249" s="325"/>
      <c r="AO249" s="325"/>
      <c r="AP249" s="325"/>
      <c r="AQ249" s="325"/>
    </row>
    <row r="250" spans="1:43" ht="24.75" customHeight="1">
      <c r="A250" s="327"/>
      <c r="B250" s="327"/>
      <c r="C250" s="327"/>
      <c r="D250" s="327"/>
      <c r="E250" s="327"/>
      <c r="G250" s="326"/>
      <c r="H250" s="325"/>
      <c r="I250" s="327"/>
      <c r="K250" s="328"/>
      <c r="R250" s="325"/>
      <c r="S250" s="325"/>
      <c r="T250" s="325"/>
      <c r="U250" s="325"/>
      <c r="V250" s="325"/>
      <c r="W250" s="325"/>
      <c r="X250" s="325"/>
      <c r="Y250" s="325"/>
      <c r="Z250" s="325"/>
      <c r="AA250" s="325"/>
      <c r="AB250" s="325"/>
      <c r="AC250" s="325"/>
      <c r="AD250" s="325"/>
      <c r="AE250" s="325"/>
      <c r="AF250" s="325"/>
      <c r="AG250" s="325"/>
      <c r="AH250" s="325"/>
      <c r="AI250" s="325"/>
      <c r="AJ250" s="325"/>
      <c r="AK250" s="325"/>
      <c r="AL250" s="325"/>
      <c r="AM250" s="325"/>
      <c r="AN250" s="325"/>
      <c r="AO250" s="325"/>
      <c r="AP250" s="325"/>
      <c r="AQ250" s="325"/>
    </row>
    <row r="251" spans="1:43" ht="24.75" customHeight="1">
      <c r="A251" s="327"/>
      <c r="B251" s="327"/>
      <c r="C251" s="327"/>
      <c r="D251" s="327"/>
      <c r="E251" s="327"/>
      <c r="G251" s="326"/>
      <c r="H251" s="325"/>
      <c r="I251" s="327"/>
      <c r="K251" s="328"/>
      <c r="R251" s="325"/>
      <c r="S251" s="325"/>
      <c r="T251" s="325"/>
      <c r="U251" s="325"/>
      <c r="V251" s="325"/>
      <c r="W251" s="325"/>
      <c r="X251" s="325"/>
      <c r="Y251" s="325"/>
      <c r="Z251" s="325"/>
      <c r="AA251" s="325"/>
      <c r="AB251" s="325"/>
      <c r="AC251" s="325"/>
      <c r="AD251" s="325"/>
      <c r="AE251" s="325"/>
      <c r="AF251" s="325"/>
      <c r="AG251" s="325"/>
      <c r="AH251" s="325"/>
      <c r="AI251" s="325"/>
      <c r="AJ251" s="325"/>
      <c r="AK251" s="325"/>
      <c r="AL251" s="325"/>
      <c r="AM251" s="325"/>
      <c r="AN251" s="325"/>
      <c r="AO251" s="325"/>
      <c r="AP251" s="325"/>
      <c r="AQ251" s="325"/>
    </row>
    <row r="252" spans="1:43" ht="24.75" customHeight="1">
      <c r="A252" s="327"/>
      <c r="B252" s="327"/>
      <c r="C252" s="327"/>
      <c r="D252" s="327"/>
      <c r="E252" s="327"/>
      <c r="G252" s="326"/>
      <c r="H252" s="325"/>
      <c r="I252" s="327"/>
      <c r="K252" s="328"/>
      <c r="R252" s="325"/>
      <c r="S252" s="325"/>
      <c r="T252" s="325"/>
      <c r="U252" s="325"/>
      <c r="V252" s="325"/>
      <c r="W252" s="325"/>
      <c r="X252" s="325"/>
      <c r="Y252" s="325"/>
      <c r="Z252" s="325"/>
      <c r="AA252" s="325"/>
      <c r="AB252" s="325"/>
      <c r="AC252" s="325"/>
      <c r="AD252" s="325"/>
      <c r="AE252" s="325"/>
      <c r="AF252" s="325"/>
      <c r="AG252" s="325"/>
      <c r="AH252" s="325"/>
      <c r="AI252" s="325"/>
      <c r="AJ252" s="325"/>
      <c r="AK252" s="325"/>
      <c r="AL252" s="325"/>
      <c r="AM252" s="325"/>
      <c r="AN252" s="325"/>
      <c r="AO252" s="325"/>
      <c r="AP252" s="325"/>
      <c r="AQ252" s="325"/>
    </row>
    <row r="253" spans="1:43" ht="24.75" customHeight="1">
      <c r="A253" s="327"/>
      <c r="B253" s="327"/>
      <c r="C253" s="327"/>
      <c r="D253" s="327"/>
      <c r="E253" s="327"/>
      <c r="G253" s="326"/>
      <c r="H253" s="325"/>
      <c r="I253" s="327"/>
      <c r="K253" s="328"/>
      <c r="R253" s="325"/>
      <c r="S253" s="325"/>
      <c r="T253" s="325"/>
      <c r="U253" s="325"/>
      <c r="V253" s="325"/>
      <c r="W253" s="325"/>
      <c r="X253" s="325"/>
      <c r="Y253" s="325"/>
      <c r="Z253" s="325"/>
      <c r="AA253" s="325"/>
      <c r="AB253" s="325"/>
      <c r="AC253" s="325"/>
      <c r="AD253" s="325"/>
      <c r="AE253" s="325"/>
      <c r="AF253" s="325"/>
      <c r="AG253" s="325"/>
      <c r="AH253" s="325"/>
      <c r="AI253" s="325"/>
      <c r="AJ253" s="325"/>
      <c r="AK253" s="325"/>
      <c r="AL253" s="325"/>
      <c r="AM253" s="325"/>
      <c r="AN253" s="325"/>
      <c r="AO253" s="325"/>
      <c r="AP253" s="325"/>
      <c r="AQ253" s="325"/>
    </row>
    <row r="254" spans="1:43" ht="24.75" customHeight="1">
      <c r="A254" s="327"/>
      <c r="B254" s="327"/>
      <c r="C254" s="327"/>
      <c r="D254" s="327"/>
      <c r="E254" s="327"/>
      <c r="G254" s="326"/>
      <c r="H254" s="325"/>
      <c r="I254" s="327"/>
      <c r="K254" s="328"/>
      <c r="R254" s="325"/>
      <c r="S254" s="325"/>
      <c r="T254" s="325"/>
      <c r="U254" s="325"/>
      <c r="V254" s="325"/>
      <c r="W254" s="325"/>
      <c r="X254" s="325"/>
      <c r="Y254" s="325"/>
      <c r="Z254" s="325"/>
      <c r="AA254" s="325"/>
      <c r="AB254" s="325"/>
      <c r="AC254" s="325"/>
      <c r="AD254" s="325"/>
      <c r="AE254" s="325"/>
      <c r="AF254" s="325"/>
      <c r="AG254" s="325"/>
      <c r="AH254" s="325"/>
      <c r="AI254" s="325"/>
      <c r="AJ254" s="325"/>
      <c r="AK254" s="325"/>
      <c r="AL254" s="325"/>
      <c r="AM254" s="325"/>
      <c r="AN254" s="325"/>
      <c r="AO254" s="325"/>
      <c r="AP254" s="325"/>
      <c r="AQ254" s="325"/>
    </row>
    <row r="255" spans="1:43" ht="24.75" customHeight="1">
      <c r="A255" s="327"/>
      <c r="B255" s="327"/>
      <c r="C255" s="327"/>
      <c r="D255" s="327"/>
      <c r="E255" s="327"/>
      <c r="G255" s="326"/>
      <c r="H255" s="325"/>
      <c r="I255" s="327"/>
      <c r="K255" s="328"/>
      <c r="R255" s="325"/>
      <c r="S255" s="325"/>
      <c r="T255" s="325"/>
      <c r="U255" s="325"/>
      <c r="V255" s="325"/>
      <c r="W255" s="325"/>
      <c r="X255" s="325"/>
      <c r="Y255" s="325"/>
      <c r="Z255" s="325"/>
      <c r="AA255" s="325"/>
      <c r="AB255" s="325"/>
      <c r="AC255" s="325"/>
      <c r="AD255" s="325"/>
      <c r="AE255" s="325"/>
      <c r="AF255" s="325"/>
      <c r="AG255" s="325"/>
      <c r="AH255" s="325"/>
      <c r="AI255" s="325"/>
      <c r="AJ255" s="325"/>
      <c r="AK255" s="325"/>
      <c r="AL255" s="325"/>
      <c r="AM255" s="325"/>
      <c r="AN255" s="325"/>
      <c r="AO255" s="325"/>
      <c r="AP255" s="325"/>
      <c r="AQ255" s="325"/>
    </row>
    <row r="256" spans="1:43" ht="24.75" customHeight="1">
      <c r="A256" s="327"/>
      <c r="B256" s="327"/>
      <c r="C256" s="327"/>
      <c r="D256" s="327"/>
      <c r="E256" s="327"/>
      <c r="G256" s="326"/>
      <c r="H256" s="325"/>
      <c r="I256" s="327"/>
      <c r="K256" s="328"/>
      <c r="R256" s="325"/>
      <c r="S256" s="325"/>
      <c r="T256" s="325"/>
      <c r="U256" s="325"/>
      <c r="V256" s="325"/>
      <c r="W256" s="325"/>
      <c r="X256" s="325"/>
      <c r="Y256" s="325"/>
      <c r="Z256" s="325"/>
      <c r="AA256" s="325"/>
      <c r="AB256" s="325"/>
      <c r="AC256" s="325"/>
      <c r="AD256" s="325"/>
      <c r="AE256" s="325"/>
      <c r="AF256" s="325"/>
      <c r="AG256" s="325"/>
      <c r="AH256" s="325"/>
      <c r="AI256" s="325"/>
      <c r="AJ256" s="325"/>
      <c r="AK256" s="325"/>
      <c r="AL256" s="325"/>
      <c r="AM256" s="325"/>
      <c r="AN256" s="325"/>
      <c r="AO256" s="325"/>
      <c r="AP256" s="325"/>
      <c r="AQ256" s="325"/>
    </row>
    <row r="257" spans="1:43" ht="24.75" customHeight="1">
      <c r="A257" s="327"/>
      <c r="B257" s="327"/>
      <c r="C257" s="327"/>
      <c r="D257" s="327"/>
      <c r="E257" s="327"/>
      <c r="G257" s="326"/>
      <c r="H257" s="325"/>
      <c r="I257" s="327"/>
      <c r="K257" s="328"/>
      <c r="R257" s="325"/>
      <c r="S257" s="325"/>
      <c r="T257" s="325"/>
      <c r="U257" s="325"/>
      <c r="V257" s="325"/>
      <c r="W257" s="325"/>
      <c r="X257" s="325"/>
      <c r="Y257" s="325"/>
      <c r="Z257" s="325"/>
      <c r="AA257" s="325"/>
      <c r="AB257" s="325"/>
      <c r="AC257" s="325"/>
      <c r="AD257" s="325"/>
      <c r="AE257" s="325"/>
      <c r="AF257" s="325"/>
      <c r="AG257" s="325"/>
      <c r="AH257" s="325"/>
      <c r="AI257" s="325"/>
      <c r="AJ257" s="325"/>
      <c r="AK257" s="325"/>
      <c r="AL257" s="325"/>
      <c r="AM257" s="325"/>
      <c r="AN257" s="325"/>
      <c r="AO257" s="325"/>
      <c r="AP257" s="325"/>
      <c r="AQ257" s="325"/>
    </row>
    <row r="258" spans="1:43" ht="24.75" customHeight="1">
      <c r="A258" s="327"/>
      <c r="B258" s="327"/>
      <c r="C258" s="327"/>
      <c r="D258" s="327"/>
      <c r="E258" s="327"/>
      <c r="G258" s="326"/>
      <c r="H258" s="325"/>
      <c r="I258" s="327"/>
      <c r="K258" s="328"/>
      <c r="R258" s="325"/>
      <c r="S258" s="325"/>
      <c r="T258" s="325"/>
      <c r="U258" s="325"/>
      <c r="V258" s="325"/>
      <c r="W258" s="325"/>
      <c r="X258" s="325"/>
      <c r="Y258" s="325"/>
      <c r="Z258" s="325"/>
      <c r="AA258" s="325"/>
      <c r="AB258" s="325"/>
      <c r="AC258" s="325"/>
      <c r="AD258" s="325"/>
      <c r="AE258" s="325"/>
      <c r="AF258" s="325"/>
      <c r="AG258" s="325"/>
      <c r="AH258" s="325"/>
      <c r="AI258" s="325"/>
      <c r="AJ258" s="325"/>
      <c r="AK258" s="325"/>
      <c r="AL258" s="325"/>
      <c r="AM258" s="325"/>
      <c r="AN258" s="325"/>
      <c r="AO258" s="325"/>
      <c r="AP258" s="325"/>
      <c r="AQ258" s="325"/>
    </row>
    <row r="259" spans="1:43" ht="24.75" customHeight="1">
      <c r="A259" s="327"/>
      <c r="B259" s="327"/>
      <c r="C259" s="327"/>
      <c r="D259" s="327"/>
      <c r="E259" s="327"/>
      <c r="G259" s="326"/>
      <c r="H259" s="325"/>
      <c r="I259" s="327"/>
      <c r="K259" s="328"/>
      <c r="R259" s="325"/>
      <c r="S259" s="325"/>
      <c r="T259" s="325"/>
      <c r="U259" s="325"/>
      <c r="V259" s="325"/>
      <c r="W259" s="325"/>
      <c r="X259" s="325"/>
      <c r="Y259" s="325"/>
      <c r="Z259" s="325"/>
      <c r="AA259" s="325"/>
      <c r="AB259" s="325"/>
      <c r="AC259" s="325"/>
      <c r="AD259" s="325"/>
      <c r="AE259" s="325"/>
      <c r="AF259" s="325"/>
      <c r="AG259" s="325"/>
      <c r="AH259" s="325"/>
      <c r="AI259" s="325"/>
      <c r="AJ259" s="325"/>
      <c r="AK259" s="325"/>
      <c r="AL259" s="325"/>
      <c r="AM259" s="325"/>
      <c r="AN259" s="325"/>
      <c r="AO259" s="325"/>
      <c r="AP259" s="325"/>
      <c r="AQ259" s="325"/>
    </row>
    <row r="260" spans="1:43" ht="24.75" customHeight="1">
      <c r="A260" s="327"/>
      <c r="B260" s="327"/>
      <c r="C260" s="327"/>
      <c r="D260" s="327"/>
      <c r="E260" s="327"/>
      <c r="G260" s="326"/>
      <c r="H260" s="325"/>
      <c r="I260" s="327"/>
      <c r="K260" s="328"/>
      <c r="R260" s="325"/>
      <c r="S260" s="325"/>
      <c r="T260" s="325"/>
      <c r="U260" s="325"/>
      <c r="V260" s="325"/>
      <c r="W260" s="325"/>
      <c r="X260" s="325"/>
      <c r="Y260" s="325"/>
      <c r="Z260" s="325"/>
      <c r="AA260" s="325"/>
      <c r="AB260" s="325"/>
      <c r="AC260" s="325"/>
      <c r="AD260" s="325"/>
      <c r="AE260" s="325"/>
      <c r="AF260" s="325"/>
      <c r="AG260" s="325"/>
      <c r="AH260" s="325"/>
      <c r="AI260" s="325"/>
      <c r="AJ260" s="325"/>
      <c r="AK260" s="325"/>
      <c r="AL260" s="325"/>
      <c r="AM260" s="325"/>
      <c r="AN260" s="325"/>
      <c r="AO260" s="325"/>
      <c r="AP260" s="325"/>
      <c r="AQ260" s="325"/>
    </row>
    <row r="261" spans="1:43" ht="24.75" customHeight="1">
      <c r="A261" s="327"/>
      <c r="B261" s="327"/>
      <c r="C261" s="327"/>
      <c r="D261" s="327"/>
      <c r="E261" s="327"/>
      <c r="G261" s="326"/>
      <c r="H261" s="325"/>
      <c r="I261" s="327"/>
      <c r="K261" s="328"/>
      <c r="R261" s="325"/>
      <c r="S261" s="325"/>
      <c r="T261" s="325"/>
      <c r="U261" s="325"/>
      <c r="V261" s="325"/>
      <c r="W261" s="325"/>
      <c r="X261" s="325"/>
      <c r="Y261" s="325"/>
      <c r="Z261" s="325"/>
      <c r="AA261" s="325"/>
      <c r="AB261" s="325"/>
      <c r="AC261" s="325"/>
      <c r="AD261" s="325"/>
      <c r="AE261" s="325"/>
      <c r="AF261" s="325"/>
      <c r="AG261" s="325"/>
      <c r="AH261" s="325"/>
      <c r="AI261" s="325"/>
      <c r="AJ261" s="325"/>
      <c r="AK261" s="325"/>
      <c r="AL261" s="325"/>
      <c r="AM261" s="325"/>
      <c r="AN261" s="325"/>
      <c r="AO261" s="325"/>
      <c r="AP261" s="325"/>
      <c r="AQ261" s="325"/>
    </row>
    <row r="262" spans="1:43" ht="24.75" customHeight="1">
      <c r="A262" s="327"/>
      <c r="B262" s="327"/>
      <c r="C262" s="327"/>
      <c r="D262" s="327"/>
      <c r="E262" s="327"/>
      <c r="G262" s="326"/>
      <c r="H262" s="325"/>
      <c r="I262" s="327"/>
      <c r="K262" s="328"/>
      <c r="R262" s="325"/>
      <c r="S262" s="325"/>
      <c r="T262" s="325"/>
      <c r="U262" s="325"/>
      <c r="V262" s="325"/>
      <c r="W262" s="325"/>
      <c r="X262" s="325"/>
      <c r="Y262" s="325"/>
      <c r="Z262" s="325"/>
      <c r="AA262" s="325"/>
      <c r="AB262" s="325"/>
      <c r="AC262" s="325"/>
      <c r="AD262" s="325"/>
      <c r="AE262" s="325"/>
      <c r="AF262" s="325"/>
      <c r="AG262" s="325"/>
      <c r="AH262" s="325"/>
      <c r="AI262" s="325"/>
      <c r="AJ262" s="325"/>
      <c r="AK262" s="325"/>
      <c r="AL262" s="325"/>
      <c r="AM262" s="325"/>
      <c r="AN262" s="325"/>
      <c r="AO262" s="325"/>
      <c r="AP262" s="325"/>
      <c r="AQ262" s="325"/>
    </row>
    <row r="263" spans="1:43" ht="24.75" customHeight="1">
      <c r="A263" s="327"/>
      <c r="B263" s="327"/>
      <c r="C263" s="327"/>
      <c r="D263" s="327"/>
      <c r="E263" s="327"/>
      <c r="G263" s="326"/>
      <c r="H263" s="325"/>
      <c r="I263" s="327"/>
      <c r="K263" s="328"/>
      <c r="R263" s="325"/>
      <c r="S263" s="325"/>
      <c r="T263" s="325"/>
      <c r="U263" s="325"/>
      <c r="V263" s="325"/>
      <c r="W263" s="325"/>
      <c r="X263" s="325"/>
      <c r="Y263" s="325"/>
      <c r="Z263" s="325"/>
      <c r="AA263" s="325"/>
      <c r="AB263" s="325"/>
      <c r="AC263" s="325"/>
      <c r="AD263" s="325"/>
      <c r="AE263" s="325"/>
      <c r="AF263" s="325"/>
      <c r="AG263" s="325"/>
      <c r="AH263" s="325"/>
      <c r="AI263" s="325"/>
      <c r="AJ263" s="325"/>
      <c r="AK263" s="325"/>
      <c r="AL263" s="325"/>
      <c r="AM263" s="325"/>
      <c r="AN263" s="325"/>
      <c r="AO263" s="325"/>
      <c r="AP263" s="325"/>
      <c r="AQ263" s="325"/>
    </row>
    <row r="264" spans="1:43" ht="24.75" customHeight="1">
      <c r="A264" s="327"/>
      <c r="B264" s="327"/>
      <c r="C264" s="327"/>
      <c r="D264" s="327"/>
      <c r="E264" s="327"/>
      <c r="G264" s="326"/>
      <c r="H264" s="325"/>
      <c r="I264" s="327"/>
      <c r="K264" s="328"/>
      <c r="R264" s="325"/>
      <c r="S264" s="325"/>
      <c r="T264" s="325"/>
      <c r="U264" s="325"/>
      <c r="V264" s="325"/>
      <c r="W264" s="325"/>
      <c r="X264" s="325"/>
      <c r="Y264" s="325"/>
      <c r="Z264" s="325"/>
      <c r="AA264" s="325"/>
      <c r="AB264" s="325"/>
      <c r="AC264" s="325"/>
      <c r="AD264" s="325"/>
      <c r="AE264" s="325"/>
      <c r="AF264" s="325"/>
      <c r="AG264" s="325"/>
      <c r="AH264" s="325"/>
      <c r="AI264" s="325"/>
      <c r="AJ264" s="325"/>
      <c r="AK264" s="325"/>
      <c r="AL264" s="325"/>
      <c r="AM264" s="325"/>
      <c r="AN264" s="325"/>
      <c r="AO264" s="325"/>
      <c r="AP264" s="325"/>
      <c r="AQ264" s="325"/>
    </row>
    <row r="265" spans="1:43" ht="24.75" customHeight="1">
      <c r="A265" s="327"/>
      <c r="B265" s="327"/>
      <c r="C265" s="327"/>
      <c r="D265" s="327"/>
      <c r="E265" s="327"/>
      <c r="G265" s="326"/>
      <c r="H265" s="325"/>
      <c r="I265" s="327"/>
      <c r="K265" s="328"/>
      <c r="R265" s="325"/>
      <c r="S265" s="325"/>
      <c r="T265" s="325"/>
      <c r="U265" s="325"/>
      <c r="V265" s="325"/>
      <c r="W265" s="325"/>
      <c r="X265" s="325"/>
      <c r="Y265" s="325"/>
      <c r="Z265" s="325"/>
      <c r="AA265" s="325"/>
      <c r="AB265" s="325"/>
      <c r="AC265" s="325"/>
      <c r="AD265" s="325"/>
      <c r="AE265" s="325"/>
      <c r="AF265" s="325"/>
      <c r="AG265" s="325"/>
      <c r="AH265" s="325"/>
      <c r="AI265" s="325"/>
      <c r="AJ265" s="325"/>
      <c r="AK265" s="325"/>
      <c r="AL265" s="325"/>
      <c r="AM265" s="325"/>
      <c r="AN265" s="325"/>
      <c r="AO265" s="325"/>
      <c r="AP265" s="325"/>
      <c r="AQ265" s="325"/>
    </row>
    <row r="266" spans="1:43" ht="24.75" customHeight="1">
      <c r="A266" s="327"/>
      <c r="B266" s="327"/>
      <c r="C266" s="327"/>
      <c r="D266" s="327"/>
      <c r="E266" s="327"/>
      <c r="G266" s="326"/>
      <c r="H266" s="325"/>
      <c r="I266" s="327"/>
      <c r="K266" s="328"/>
      <c r="R266" s="325"/>
      <c r="S266" s="325"/>
      <c r="T266" s="325"/>
      <c r="U266" s="325"/>
      <c r="V266" s="325"/>
      <c r="W266" s="325"/>
      <c r="X266" s="325"/>
      <c r="Y266" s="325"/>
      <c r="Z266" s="325"/>
      <c r="AA266" s="325"/>
      <c r="AB266" s="325"/>
      <c r="AC266" s="325"/>
      <c r="AD266" s="325"/>
      <c r="AE266" s="325"/>
      <c r="AF266" s="325"/>
      <c r="AG266" s="325"/>
      <c r="AH266" s="325"/>
      <c r="AI266" s="325"/>
      <c r="AJ266" s="325"/>
      <c r="AK266" s="325"/>
      <c r="AL266" s="325"/>
      <c r="AM266" s="325"/>
      <c r="AN266" s="325"/>
      <c r="AO266" s="325"/>
      <c r="AP266" s="325"/>
      <c r="AQ266" s="325"/>
    </row>
    <row r="267" spans="1:43" ht="24.75" customHeight="1">
      <c r="A267" s="327"/>
      <c r="B267" s="327"/>
      <c r="C267" s="327"/>
      <c r="D267" s="327"/>
      <c r="E267" s="327"/>
      <c r="G267" s="326"/>
      <c r="H267" s="325"/>
      <c r="I267" s="327"/>
      <c r="K267" s="328"/>
      <c r="R267" s="325"/>
      <c r="S267" s="325"/>
      <c r="T267" s="325"/>
      <c r="U267" s="325"/>
      <c r="V267" s="325"/>
      <c r="W267" s="325"/>
      <c r="X267" s="325"/>
      <c r="Y267" s="325"/>
      <c r="Z267" s="325"/>
      <c r="AA267" s="325"/>
      <c r="AB267" s="325"/>
      <c r="AC267" s="325"/>
      <c r="AD267" s="325"/>
      <c r="AE267" s="325"/>
      <c r="AF267" s="325"/>
      <c r="AG267" s="325"/>
      <c r="AH267" s="325"/>
      <c r="AI267" s="325"/>
      <c r="AJ267" s="325"/>
      <c r="AK267" s="325"/>
      <c r="AL267" s="325"/>
      <c r="AM267" s="325"/>
      <c r="AN267" s="325"/>
      <c r="AO267" s="325"/>
      <c r="AP267" s="325"/>
      <c r="AQ267" s="325"/>
    </row>
    <row r="268" spans="1:43" ht="24.75" customHeight="1">
      <c r="A268" s="327"/>
      <c r="B268" s="327"/>
      <c r="C268" s="327"/>
      <c r="D268" s="327"/>
      <c r="E268" s="327"/>
      <c r="G268" s="326"/>
      <c r="H268" s="325"/>
      <c r="I268" s="327"/>
      <c r="K268" s="328"/>
      <c r="R268" s="325"/>
      <c r="S268" s="325"/>
      <c r="T268" s="325"/>
      <c r="U268" s="325"/>
      <c r="V268" s="325"/>
      <c r="W268" s="325"/>
      <c r="X268" s="325"/>
      <c r="Y268" s="325"/>
      <c r="Z268" s="325"/>
      <c r="AA268" s="325"/>
      <c r="AB268" s="325"/>
      <c r="AC268" s="325"/>
      <c r="AD268" s="325"/>
      <c r="AE268" s="325"/>
      <c r="AF268" s="325"/>
      <c r="AG268" s="325"/>
      <c r="AH268" s="325"/>
      <c r="AI268" s="325"/>
      <c r="AJ268" s="325"/>
      <c r="AK268" s="325"/>
      <c r="AL268" s="325"/>
      <c r="AM268" s="325"/>
      <c r="AN268" s="325"/>
      <c r="AO268" s="325"/>
      <c r="AP268" s="325"/>
      <c r="AQ268" s="325"/>
    </row>
    <row r="269" spans="1:43" ht="24.75" customHeight="1">
      <c r="A269" s="327"/>
      <c r="B269" s="327"/>
      <c r="C269" s="327"/>
      <c r="D269" s="327"/>
      <c r="E269" s="327"/>
      <c r="G269" s="326"/>
      <c r="H269" s="325"/>
      <c r="I269" s="327"/>
      <c r="K269" s="328"/>
      <c r="R269" s="325"/>
      <c r="S269" s="325"/>
      <c r="T269" s="325"/>
      <c r="U269" s="325"/>
      <c r="V269" s="325"/>
      <c r="W269" s="325"/>
      <c r="X269" s="325"/>
      <c r="Y269" s="325"/>
      <c r="Z269" s="325"/>
      <c r="AA269" s="325"/>
      <c r="AB269" s="325"/>
      <c r="AC269" s="325"/>
      <c r="AD269" s="325"/>
      <c r="AE269" s="325"/>
      <c r="AF269" s="325"/>
      <c r="AG269" s="325"/>
      <c r="AH269" s="325"/>
      <c r="AI269" s="325"/>
      <c r="AJ269" s="325"/>
      <c r="AK269" s="325"/>
      <c r="AL269" s="325"/>
      <c r="AM269" s="325"/>
      <c r="AN269" s="325"/>
      <c r="AO269" s="325"/>
      <c r="AP269" s="325"/>
      <c r="AQ269" s="325"/>
    </row>
    <row r="270" spans="1:43" ht="24.75" customHeight="1">
      <c r="A270" s="327"/>
      <c r="B270" s="327"/>
      <c r="C270" s="327"/>
      <c r="D270" s="327"/>
      <c r="E270" s="327"/>
      <c r="G270" s="326"/>
      <c r="H270" s="325"/>
      <c r="I270" s="327"/>
      <c r="K270" s="328"/>
      <c r="R270" s="325"/>
      <c r="S270" s="325"/>
      <c r="T270" s="325"/>
      <c r="U270" s="325"/>
      <c r="V270" s="325"/>
      <c r="W270" s="325"/>
      <c r="X270" s="325"/>
      <c r="Y270" s="325"/>
      <c r="Z270" s="325"/>
      <c r="AA270" s="325"/>
      <c r="AB270" s="325"/>
      <c r="AC270" s="325"/>
      <c r="AD270" s="325"/>
      <c r="AE270" s="325"/>
      <c r="AF270" s="325"/>
      <c r="AG270" s="325"/>
      <c r="AH270" s="325"/>
      <c r="AI270" s="325"/>
      <c r="AJ270" s="325"/>
      <c r="AK270" s="325"/>
      <c r="AL270" s="325"/>
      <c r="AM270" s="325"/>
      <c r="AN270" s="325"/>
      <c r="AO270" s="325"/>
      <c r="AP270" s="325"/>
      <c r="AQ270" s="325"/>
    </row>
    <row r="271" spans="1:43" ht="24.75" customHeight="1">
      <c r="A271" s="327"/>
      <c r="B271" s="327"/>
      <c r="C271" s="327"/>
      <c r="D271" s="327"/>
      <c r="E271" s="327"/>
      <c r="G271" s="326"/>
      <c r="H271" s="325"/>
      <c r="I271" s="327"/>
      <c r="K271" s="328"/>
      <c r="R271" s="325"/>
      <c r="S271" s="325"/>
      <c r="T271" s="325"/>
      <c r="U271" s="325"/>
      <c r="V271" s="325"/>
      <c r="W271" s="325"/>
      <c r="X271" s="325"/>
      <c r="Y271" s="325"/>
      <c r="Z271" s="325"/>
      <c r="AA271" s="325"/>
      <c r="AB271" s="325"/>
      <c r="AC271" s="325"/>
      <c r="AD271" s="325"/>
      <c r="AE271" s="325"/>
      <c r="AF271" s="325"/>
      <c r="AG271" s="325"/>
      <c r="AH271" s="325"/>
      <c r="AI271" s="325"/>
      <c r="AJ271" s="325"/>
      <c r="AK271" s="325"/>
      <c r="AL271" s="325"/>
      <c r="AM271" s="325"/>
      <c r="AN271" s="325"/>
      <c r="AO271" s="325"/>
      <c r="AP271" s="325"/>
      <c r="AQ271" s="325"/>
    </row>
    <row r="272" spans="1:43" ht="24.75" customHeight="1">
      <c r="A272" s="327"/>
      <c r="B272" s="327"/>
      <c r="C272" s="327"/>
      <c r="D272" s="327"/>
      <c r="E272" s="327"/>
      <c r="G272" s="326"/>
      <c r="H272" s="325"/>
      <c r="I272" s="327"/>
      <c r="K272" s="328"/>
      <c r="R272" s="325"/>
      <c r="S272" s="325"/>
      <c r="T272" s="325"/>
      <c r="U272" s="325"/>
      <c r="V272" s="325"/>
      <c r="W272" s="325"/>
      <c r="X272" s="325"/>
      <c r="Y272" s="325"/>
      <c r="Z272" s="325"/>
      <c r="AA272" s="325"/>
      <c r="AB272" s="325"/>
      <c r="AC272" s="325"/>
      <c r="AD272" s="325"/>
      <c r="AE272" s="325"/>
      <c r="AF272" s="325"/>
      <c r="AG272" s="325"/>
      <c r="AH272" s="325"/>
      <c r="AI272" s="325"/>
      <c r="AJ272" s="325"/>
      <c r="AK272" s="325"/>
      <c r="AL272" s="325"/>
      <c r="AM272" s="325"/>
      <c r="AN272" s="325"/>
      <c r="AO272" s="325"/>
      <c r="AP272" s="325"/>
      <c r="AQ272" s="325"/>
    </row>
    <row r="273" spans="1:43" ht="24.75" customHeight="1">
      <c r="A273" s="327"/>
      <c r="B273" s="327"/>
      <c r="C273" s="327"/>
      <c r="D273" s="327"/>
      <c r="E273" s="327"/>
      <c r="G273" s="326"/>
      <c r="H273" s="325"/>
      <c r="I273" s="327"/>
      <c r="K273" s="328"/>
      <c r="R273" s="325"/>
      <c r="S273" s="325"/>
      <c r="T273" s="325"/>
      <c r="U273" s="325"/>
      <c r="V273" s="325"/>
      <c r="W273" s="325"/>
      <c r="X273" s="325"/>
      <c r="Y273" s="325"/>
      <c r="Z273" s="325"/>
      <c r="AA273" s="325"/>
      <c r="AB273" s="325"/>
      <c r="AC273" s="325"/>
      <c r="AD273" s="325"/>
      <c r="AE273" s="325"/>
      <c r="AF273" s="325"/>
      <c r="AG273" s="325"/>
      <c r="AH273" s="325"/>
      <c r="AI273" s="325"/>
      <c r="AJ273" s="325"/>
      <c r="AK273" s="325"/>
      <c r="AL273" s="325"/>
      <c r="AM273" s="325"/>
      <c r="AN273" s="325"/>
      <c r="AO273" s="325"/>
      <c r="AP273" s="325"/>
      <c r="AQ273" s="325"/>
    </row>
    <row r="274" spans="1:43" ht="24.75" customHeight="1">
      <c r="A274" s="327"/>
      <c r="B274" s="327"/>
      <c r="C274" s="327"/>
      <c r="D274" s="327"/>
      <c r="E274" s="327"/>
      <c r="G274" s="326"/>
      <c r="H274" s="325"/>
      <c r="I274" s="327"/>
      <c r="K274" s="328"/>
      <c r="R274" s="325"/>
      <c r="S274" s="325"/>
      <c r="T274" s="325"/>
      <c r="U274" s="325"/>
      <c r="V274" s="325"/>
      <c r="W274" s="325"/>
      <c r="X274" s="325"/>
      <c r="Y274" s="325"/>
      <c r="Z274" s="325"/>
      <c r="AA274" s="325"/>
      <c r="AB274" s="325"/>
      <c r="AC274" s="325"/>
      <c r="AD274" s="325"/>
      <c r="AE274" s="325"/>
      <c r="AF274" s="325"/>
      <c r="AG274" s="325"/>
      <c r="AH274" s="325"/>
      <c r="AI274" s="325"/>
      <c r="AJ274" s="325"/>
      <c r="AK274" s="325"/>
      <c r="AL274" s="325"/>
      <c r="AM274" s="325"/>
      <c r="AN274" s="325"/>
      <c r="AO274" s="325"/>
      <c r="AP274" s="325"/>
      <c r="AQ274" s="325"/>
    </row>
    <row r="275" spans="1:43" ht="24.75" customHeight="1">
      <c r="A275" s="327"/>
      <c r="B275" s="327"/>
      <c r="C275" s="327"/>
      <c r="D275" s="327"/>
      <c r="E275" s="327"/>
      <c r="G275" s="326"/>
      <c r="H275" s="325"/>
      <c r="I275" s="327"/>
      <c r="K275" s="328"/>
      <c r="R275" s="325"/>
      <c r="S275" s="325"/>
      <c r="T275" s="325"/>
      <c r="U275" s="325"/>
      <c r="V275" s="325"/>
      <c r="W275" s="325"/>
      <c r="X275" s="325"/>
      <c r="Y275" s="325"/>
      <c r="Z275" s="325"/>
      <c r="AA275" s="325"/>
      <c r="AB275" s="325"/>
      <c r="AC275" s="325"/>
      <c r="AD275" s="325"/>
      <c r="AE275" s="325"/>
      <c r="AF275" s="325"/>
      <c r="AG275" s="325"/>
      <c r="AH275" s="325"/>
      <c r="AI275" s="325"/>
      <c r="AJ275" s="325"/>
      <c r="AK275" s="325"/>
      <c r="AL275" s="325"/>
      <c r="AM275" s="325"/>
      <c r="AN275" s="325"/>
      <c r="AO275" s="325"/>
      <c r="AP275" s="325"/>
      <c r="AQ275" s="325"/>
    </row>
    <row r="276" spans="1:43" ht="24.75" customHeight="1">
      <c r="A276" s="327"/>
      <c r="B276" s="327"/>
      <c r="C276" s="327"/>
      <c r="D276" s="327"/>
      <c r="E276" s="327"/>
      <c r="G276" s="326"/>
      <c r="H276" s="325"/>
      <c r="I276" s="327"/>
      <c r="K276" s="328"/>
      <c r="R276" s="325"/>
      <c r="S276" s="325"/>
      <c r="T276" s="325"/>
      <c r="U276" s="325"/>
      <c r="V276" s="325"/>
      <c r="W276" s="325"/>
      <c r="X276" s="325"/>
      <c r="Y276" s="325"/>
      <c r="Z276" s="325"/>
      <c r="AA276" s="325"/>
      <c r="AB276" s="325"/>
      <c r="AC276" s="325"/>
      <c r="AD276" s="325"/>
      <c r="AE276" s="325"/>
      <c r="AF276" s="325"/>
      <c r="AG276" s="325"/>
      <c r="AH276" s="325"/>
      <c r="AI276" s="325"/>
      <c r="AJ276" s="325"/>
      <c r="AK276" s="325"/>
      <c r="AL276" s="325"/>
      <c r="AM276" s="325"/>
      <c r="AN276" s="325"/>
      <c r="AO276" s="325"/>
      <c r="AP276" s="325"/>
      <c r="AQ276" s="325"/>
    </row>
    <row r="277" spans="1:43" ht="24.75" customHeight="1">
      <c r="A277" s="327"/>
      <c r="B277" s="327"/>
      <c r="C277" s="327"/>
      <c r="D277" s="327"/>
      <c r="E277" s="327"/>
      <c r="G277" s="326"/>
      <c r="H277" s="325"/>
      <c r="I277" s="327"/>
      <c r="K277" s="328"/>
      <c r="R277" s="325"/>
      <c r="S277" s="325"/>
      <c r="T277" s="325"/>
      <c r="U277" s="325"/>
      <c r="V277" s="325"/>
      <c r="W277" s="325"/>
      <c r="X277" s="325"/>
      <c r="Y277" s="325"/>
      <c r="Z277" s="325"/>
      <c r="AA277" s="325"/>
      <c r="AB277" s="325"/>
      <c r="AC277" s="325"/>
      <c r="AD277" s="325"/>
      <c r="AE277" s="325"/>
      <c r="AF277" s="325"/>
      <c r="AG277" s="325"/>
      <c r="AH277" s="325"/>
      <c r="AI277" s="325"/>
      <c r="AJ277" s="325"/>
      <c r="AK277" s="325"/>
      <c r="AL277" s="325"/>
      <c r="AM277" s="325"/>
      <c r="AN277" s="325"/>
      <c r="AO277" s="325"/>
      <c r="AP277" s="325"/>
      <c r="AQ277" s="325"/>
    </row>
    <row r="278" spans="1:43" ht="24.75" customHeight="1">
      <c r="A278" s="327"/>
      <c r="B278" s="327"/>
      <c r="C278" s="327"/>
      <c r="D278" s="327"/>
      <c r="E278" s="327"/>
      <c r="G278" s="326"/>
      <c r="H278" s="325"/>
      <c r="I278" s="327"/>
      <c r="K278" s="328"/>
      <c r="R278" s="325"/>
      <c r="S278" s="325"/>
      <c r="T278" s="325"/>
      <c r="U278" s="325"/>
      <c r="V278" s="325"/>
      <c r="W278" s="325"/>
      <c r="X278" s="325"/>
      <c r="Y278" s="325"/>
      <c r="Z278" s="325"/>
      <c r="AA278" s="325"/>
      <c r="AB278" s="325"/>
      <c r="AC278" s="325"/>
      <c r="AD278" s="325"/>
      <c r="AE278" s="325"/>
      <c r="AF278" s="325"/>
      <c r="AG278" s="325"/>
      <c r="AH278" s="325"/>
      <c r="AI278" s="325"/>
      <c r="AJ278" s="325"/>
      <c r="AK278" s="325"/>
      <c r="AL278" s="325"/>
      <c r="AM278" s="325"/>
      <c r="AN278" s="325"/>
      <c r="AO278" s="325"/>
      <c r="AP278" s="325"/>
      <c r="AQ278" s="325"/>
    </row>
    <row r="279" spans="1:43" ht="24.75" customHeight="1">
      <c r="A279" s="327"/>
      <c r="B279" s="327"/>
      <c r="C279" s="327"/>
      <c r="D279" s="327"/>
      <c r="E279" s="327"/>
      <c r="G279" s="326"/>
      <c r="H279" s="325"/>
      <c r="I279" s="327"/>
      <c r="K279" s="328"/>
      <c r="R279" s="325"/>
      <c r="S279" s="325"/>
      <c r="T279" s="325"/>
      <c r="U279" s="325"/>
      <c r="V279" s="325"/>
      <c r="W279" s="325"/>
      <c r="X279" s="325"/>
      <c r="Y279" s="325"/>
      <c r="Z279" s="325"/>
      <c r="AA279" s="325"/>
      <c r="AB279" s="325"/>
      <c r="AC279" s="325"/>
      <c r="AD279" s="325"/>
      <c r="AE279" s="325"/>
      <c r="AF279" s="325"/>
      <c r="AG279" s="325"/>
      <c r="AH279" s="325"/>
      <c r="AI279" s="325"/>
      <c r="AJ279" s="325"/>
      <c r="AK279" s="325"/>
      <c r="AL279" s="325"/>
      <c r="AM279" s="325"/>
      <c r="AN279" s="325"/>
      <c r="AO279" s="325"/>
      <c r="AP279" s="325"/>
      <c r="AQ279" s="325"/>
    </row>
    <row r="280" spans="1:43" ht="24.75" customHeight="1">
      <c r="A280" s="327"/>
      <c r="B280" s="327"/>
      <c r="C280" s="327"/>
      <c r="D280" s="327"/>
      <c r="E280" s="327"/>
      <c r="G280" s="326"/>
      <c r="H280" s="325"/>
      <c r="I280" s="327"/>
      <c r="K280" s="328"/>
      <c r="R280" s="325"/>
      <c r="S280" s="325"/>
      <c r="T280" s="325"/>
      <c r="U280" s="325"/>
      <c r="V280" s="325"/>
      <c r="W280" s="325"/>
      <c r="X280" s="325"/>
      <c r="Y280" s="325"/>
      <c r="Z280" s="325"/>
      <c r="AA280" s="325"/>
      <c r="AB280" s="325"/>
      <c r="AC280" s="325"/>
      <c r="AD280" s="325"/>
      <c r="AE280" s="325"/>
      <c r="AF280" s="325"/>
      <c r="AG280" s="325"/>
      <c r="AH280" s="325"/>
      <c r="AI280" s="325"/>
      <c r="AJ280" s="325"/>
      <c r="AK280" s="325"/>
      <c r="AL280" s="325"/>
      <c r="AM280" s="325"/>
      <c r="AN280" s="325"/>
      <c r="AO280" s="325"/>
      <c r="AP280" s="325"/>
      <c r="AQ280" s="325"/>
    </row>
    <row r="281" spans="1:43" ht="24.75" customHeight="1">
      <c r="A281" s="327"/>
      <c r="B281" s="327"/>
      <c r="C281" s="327"/>
      <c r="D281" s="327"/>
      <c r="E281" s="327"/>
      <c r="G281" s="326"/>
      <c r="H281" s="325"/>
      <c r="I281" s="327"/>
      <c r="K281" s="328"/>
      <c r="R281" s="325"/>
      <c r="S281" s="325"/>
      <c r="T281" s="325"/>
      <c r="U281" s="325"/>
      <c r="V281" s="325"/>
      <c r="W281" s="325"/>
      <c r="X281" s="325"/>
      <c r="Y281" s="325"/>
      <c r="Z281" s="325"/>
      <c r="AA281" s="325"/>
      <c r="AB281" s="325"/>
      <c r="AC281" s="325"/>
      <c r="AD281" s="325"/>
      <c r="AE281" s="325"/>
      <c r="AF281" s="325"/>
      <c r="AG281" s="325"/>
      <c r="AH281" s="325"/>
      <c r="AI281" s="325"/>
      <c r="AJ281" s="325"/>
      <c r="AK281" s="325"/>
      <c r="AL281" s="325"/>
      <c r="AM281" s="325"/>
      <c r="AN281" s="325"/>
      <c r="AO281" s="325"/>
      <c r="AP281" s="325"/>
      <c r="AQ281" s="325"/>
    </row>
    <row r="282" spans="1:43" ht="24.75" customHeight="1">
      <c r="A282" s="327"/>
      <c r="B282" s="327"/>
      <c r="C282" s="327"/>
      <c r="D282" s="327"/>
      <c r="E282" s="327"/>
      <c r="G282" s="326"/>
      <c r="H282" s="325"/>
      <c r="I282" s="327"/>
      <c r="K282" s="328"/>
      <c r="R282" s="325"/>
      <c r="S282" s="325"/>
      <c r="T282" s="325"/>
      <c r="U282" s="325"/>
      <c r="V282" s="325"/>
      <c r="W282" s="325"/>
      <c r="X282" s="325"/>
      <c r="Y282" s="325"/>
      <c r="Z282" s="325"/>
      <c r="AA282" s="325"/>
      <c r="AB282" s="325"/>
      <c r="AC282" s="325"/>
      <c r="AD282" s="325"/>
      <c r="AE282" s="325"/>
      <c r="AF282" s="325"/>
      <c r="AG282" s="325"/>
      <c r="AH282" s="325"/>
      <c r="AI282" s="325"/>
      <c r="AJ282" s="325"/>
      <c r="AK282" s="325"/>
      <c r="AL282" s="325"/>
      <c r="AM282" s="325"/>
      <c r="AN282" s="325"/>
      <c r="AO282" s="325"/>
      <c r="AP282" s="325"/>
      <c r="AQ282" s="325"/>
    </row>
    <row r="283" spans="1:43" ht="24.75" customHeight="1">
      <c r="A283" s="327"/>
      <c r="B283" s="327"/>
      <c r="C283" s="327"/>
      <c r="D283" s="327"/>
      <c r="E283" s="327"/>
      <c r="G283" s="326"/>
      <c r="H283" s="325"/>
      <c r="I283" s="327"/>
      <c r="K283" s="328"/>
      <c r="R283" s="325"/>
      <c r="S283" s="325"/>
      <c r="T283" s="325"/>
      <c r="U283" s="325"/>
      <c r="V283" s="325"/>
      <c r="W283" s="325"/>
      <c r="X283" s="325"/>
      <c r="Y283" s="325"/>
      <c r="Z283" s="325"/>
      <c r="AA283" s="325"/>
      <c r="AB283" s="325"/>
      <c r="AC283" s="325"/>
      <c r="AD283" s="325"/>
      <c r="AE283" s="325"/>
      <c r="AF283" s="325"/>
      <c r="AG283" s="325"/>
      <c r="AH283" s="325"/>
      <c r="AI283" s="325"/>
      <c r="AJ283" s="325"/>
      <c r="AK283" s="325"/>
      <c r="AL283" s="325"/>
      <c r="AM283" s="325"/>
      <c r="AN283" s="325"/>
      <c r="AO283" s="325"/>
      <c r="AP283" s="325"/>
      <c r="AQ283" s="325"/>
    </row>
    <row r="284" spans="1:43" ht="24.75" customHeight="1">
      <c r="A284" s="327"/>
      <c r="B284" s="327"/>
      <c r="C284" s="327"/>
      <c r="D284" s="327"/>
      <c r="E284" s="327"/>
      <c r="G284" s="326"/>
      <c r="H284" s="325"/>
      <c r="I284" s="327"/>
      <c r="K284" s="328"/>
      <c r="R284" s="325"/>
      <c r="S284" s="325"/>
      <c r="T284" s="325"/>
      <c r="U284" s="325"/>
      <c r="V284" s="325"/>
      <c r="W284" s="325"/>
      <c r="X284" s="325"/>
      <c r="Y284" s="325"/>
      <c r="Z284" s="325"/>
      <c r="AA284" s="325"/>
      <c r="AB284" s="325"/>
      <c r="AC284" s="325"/>
      <c r="AD284" s="325"/>
      <c r="AE284" s="325"/>
      <c r="AF284" s="325"/>
      <c r="AG284" s="325"/>
      <c r="AH284" s="325"/>
      <c r="AI284" s="325"/>
      <c r="AJ284" s="325"/>
      <c r="AK284" s="325"/>
      <c r="AL284" s="325"/>
      <c r="AM284" s="325"/>
      <c r="AN284" s="325"/>
      <c r="AO284" s="325"/>
      <c r="AP284" s="325"/>
      <c r="AQ284" s="325"/>
    </row>
    <row r="285" spans="1:43" ht="24.75" customHeight="1">
      <c r="A285" s="327"/>
      <c r="B285" s="327"/>
      <c r="C285" s="327"/>
      <c r="D285" s="327"/>
      <c r="E285" s="327"/>
      <c r="G285" s="326"/>
      <c r="H285" s="325"/>
      <c r="I285" s="327"/>
      <c r="K285" s="328"/>
      <c r="R285" s="325"/>
      <c r="S285" s="325"/>
      <c r="T285" s="325"/>
      <c r="U285" s="325"/>
      <c r="V285" s="325"/>
      <c r="W285" s="325"/>
      <c r="X285" s="325"/>
      <c r="Y285" s="325"/>
      <c r="Z285" s="325"/>
      <c r="AA285" s="325"/>
      <c r="AB285" s="325"/>
      <c r="AC285" s="325"/>
      <c r="AD285" s="325"/>
      <c r="AE285" s="325"/>
      <c r="AF285" s="325"/>
      <c r="AG285" s="325"/>
      <c r="AH285" s="325"/>
      <c r="AI285" s="325"/>
      <c r="AJ285" s="325"/>
      <c r="AK285" s="325"/>
      <c r="AL285" s="325"/>
      <c r="AM285" s="325"/>
      <c r="AN285" s="325"/>
      <c r="AO285" s="325"/>
      <c r="AP285" s="325"/>
      <c r="AQ285" s="325"/>
    </row>
    <row r="286" spans="1:43" ht="24.75" customHeight="1">
      <c r="A286" s="327"/>
      <c r="B286" s="327"/>
      <c r="C286" s="327"/>
      <c r="D286" s="327"/>
      <c r="E286" s="327"/>
      <c r="G286" s="326"/>
      <c r="H286" s="325"/>
      <c r="I286" s="327"/>
      <c r="K286" s="328"/>
      <c r="R286" s="325"/>
      <c r="S286" s="325"/>
      <c r="T286" s="325"/>
      <c r="U286" s="325"/>
      <c r="V286" s="325"/>
      <c r="W286" s="325"/>
      <c r="X286" s="325"/>
      <c r="Y286" s="325"/>
      <c r="Z286" s="325"/>
      <c r="AA286" s="325"/>
      <c r="AB286" s="325"/>
      <c r="AC286" s="325"/>
      <c r="AD286" s="325"/>
      <c r="AE286" s="325"/>
      <c r="AF286" s="325"/>
      <c r="AG286" s="325"/>
      <c r="AH286" s="325"/>
      <c r="AI286" s="325"/>
      <c r="AJ286" s="325"/>
      <c r="AK286" s="325"/>
      <c r="AL286" s="325"/>
      <c r="AM286" s="325"/>
      <c r="AN286" s="325"/>
      <c r="AO286" s="325"/>
      <c r="AP286" s="325"/>
      <c r="AQ286" s="325"/>
    </row>
    <row r="287" spans="1:43" ht="24.75" customHeight="1">
      <c r="A287" s="327"/>
      <c r="B287" s="327"/>
      <c r="C287" s="327"/>
      <c r="D287" s="327"/>
      <c r="E287" s="327"/>
      <c r="G287" s="326"/>
      <c r="H287" s="325"/>
      <c r="I287" s="327"/>
      <c r="K287" s="328"/>
      <c r="R287" s="325"/>
      <c r="S287" s="325"/>
      <c r="T287" s="325"/>
      <c r="U287" s="325"/>
      <c r="V287" s="325"/>
      <c r="W287" s="325"/>
      <c r="X287" s="325"/>
      <c r="Y287" s="325"/>
      <c r="Z287" s="325"/>
      <c r="AA287" s="325"/>
      <c r="AB287" s="325"/>
      <c r="AC287" s="325"/>
      <c r="AD287" s="325"/>
      <c r="AE287" s="325"/>
      <c r="AF287" s="325"/>
      <c r="AG287" s="325"/>
      <c r="AH287" s="325"/>
      <c r="AI287" s="325"/>
      <c r="AJ287" s="325"/>
      <c r="AK287" s="325"/>
      <c r="AL287" s="325"/>
      <c r="AM287" s="325"/>
      <c r="AN287" s="325"/>
      <c r="AO287" s="325"/>
      <c r="AP287" s="325"/>
      <c r="AQ287" s="325"/>
    </row>
    <row r="288" spans="1:43" ht="24.75" customHeight="1">
      <c r="A288" s="327"/>
      <c r="B288" s="327"/>
      <c r="C288" s="327"/>
      <c r="D288" s="327"/>
      <c r="E288" s="327"/>
      <c r="G288" s="326"/>
      <c r="H288" s="325"/>
      <c r="I288" s="327"/>
      <c r="K288" s="328"/>
      <c r="R288" s="325"/>
      <c r="S288" s="325"/>
      <c r="T288" s="325"/>
      <c r="U288" s="325"/>
      <c r="V288" s="325"/>
      <c r="W288" s="325"/>
      <c r="X288" s="325"/>
      <c r="Y288" s="325"/>
      <c r="Z288" s="325"/>
      <c r="AA288" s="325"/>
      <c r="AB288" s="325"/>
      <c r="AC288" s="325"/>
      <c r="AD288" s="325"/>
      <c r="AE288" s="325"/>
      <c r="AF288" s="325"/>
      <c r="AG288" s="325"/>
      <c r="AH288" s="325"/>
      <c r="AI288" s="325"/>
      <c r="AJ288" s="325"/>
      <c r="AK288" s="325"/>
      <c r="AL288" s="325"/>
      <c r="AM288" s="325"/>
      <c r="AN288" s="325"/>
      <c r="AO288" s="325"/>
      <c r="AP288" s="325"/>
      <c r="AQ288" s="325"/>
    </row>
    <row r="289" spans="1:43" ht="24.75" customHeight="1">
      <c r="A289" s="327"/>
      <c r="B289" s="327"/>
      <c r="C289" s="327"/>
      <c r="D289" s="327"/>
      <c r="E289" s="327"/>
      <c r="G289" s="326"/>
      <c r="H289" s="325"/>
      <c r="I289" s="327"/>
      <c r="K289" s="328"/>
      <c r="R289" s="325"/>
      <c r="S289" s="325"/>
      <c r="T289" s="325"/>
      <c r="U289" s="325"/>
      <c r="V289" s="325"/>
      <c r="W289" s="325"/>
      <c r="X289" s="325"/>
      <c r="Y289" s="325"/>
      <c r="Z289" s="325"/>
      <c r="AA289" s="325"/>
      <c r="AB289" s="325"/>
      <c r="AC289" s="325"/>
      <c r="AD289" s="325"/>
      <c r="AE289" s="325"/>
      <c r="AF289" s="325"/>
      <c r="AG289" s="325"/>
      <c r="AH289" s="325"/>
      <c r="AI289" s="325"/>
      <c r="AJ289" s="325"/>
      <c r="AK289" s="325"/>
      <c r="AL289" s="325"/>
      <c r="AM289" s="325"/>
      <c r="AN289" s="325"/>
      <c r="AO289" s="325"/>
      <c r="AP289" s="325"/>
      <c r="AQ289" s="325"/>
    </row>
    <row r="290" spans="1:43" ht="24.75" customHeight="1">
      <c r="A290" s="327"/>
      <c r="B290" s="327"/>
      <c r="C290" s="327"/>
      <c r="D290" s="327"/>
      <c r="E290" s="327"/>
      <c r="G290" s="326"/>
      <c r="H290" s="325"/>
      <c r="I290" s="327"/>
      <c r="K290" s="328"/>
      <c r="R290" s="325"/>
      <c r="S290" s="325"/>
      <c r="T290" s="325"/>
      <c r="U290" s="325"/>
      <c r="V290" s="325"/>
      <c r="W290" s="325"/>
      <c r="X290" s="325"/>
      <c r="Y290" s="325"/>
      <c r="Z290" s="325"/>
      <c r="AA290" s="325"/>
      <c r="AB290" s="325"/>
      <c r="AC290" s="325"/>
      <c r="AD290" s="325"/>
      <c r="AE290" s="325"/>
      <c r="AF290" s="325"/>
      <c r="AG290" s="325"/>
      <c r="AH290" s="325"/>
      <c r="AI290" s="325"/>
      <c r="AJ290" s="325"/>
      <c r="AK290" s="325"/>
      <c r="AL290" s="325"/>
      <c r="AM290" s="325"/>
      <c r="AN290" s="325"/>
      <c r="AO290" s="325"/>
      <c r="AP290" s="325"/>
      <c r="AQ290" s="325"/>
    </row>
    <row r="291" spans="1:43" ht="24.75" customHeight="1">
      <c r="A291" s="327"/>
      <c r="B291" s="327"/>
      <c r="C291" s="327"/>
      <c r="D291" s="327"/>
      <c r="E291" s="327"/>
      <c r="G291" s="326"/>
      <c r="H291" s="325"/>
      <c r="I291" s="327"/>
      <c r="K291" s="328"/>
      <c r="R291" s="325"/>
      <c r="S291" s="325"/>
      <c r="T291" s="325"/>
      <c r="U291" s="325"/>
      <c r="V291" s="325"/>
      <c r="W291" s="325"/>
      <c r="X291" s="325"/>
      <c r="Y291" s="325"/>
      <c r="Z291" s="325"/>
      <c r="AA291" s="325"/>
      <c r="AB291" s="325"/>
      <c r="AC291" s="325"/>
      <c r="AD291" s="325"/>
      <c r="AE291" s="325"/>
      <c r="AF291" s="325"/>
      <c r="AG291" s="325"/>
      <c r="AH291" s="325"/>
      <c r="AI291" s="325"/>
      <c r="AJ291" s="325"/>
      <c r="AK291" s="325"/>
      <c r="AL291" s="325"/>
      <c r="AM291" s="325"/>
      <c r="AN291" s="325"/>
      <c r="AO291" s="325"/>
      <c r="AP291" s="325"/>
      <c r="AQ291" s="325"/>
    </row>
    <row r="292" spans="1:43" ht="24.75" customHeight="1">
      <c r="A292" s="327"/>
      <c r="B292" s="327"/>
      <c r="C292" s="327"/>
      <c r="D292" s="327"/>
      <c r="E292" s="327"/>
      <c r="G292" s="326"/>
      <c r="H292" s="325"/>
      <c r="I292" s="327"/>
      <c r="K292" s="328"/>
      <c r="R292" s="325"/>
      <c r="S292" s="325"/>
      <c r="T292" s="325"/>
      <c r="U292" s="325"/>
      <c r="V292" s="325"/>
      <c r="W292" s="325"/>
      <c r="X292" s="325"/>
      <c r="Y292" s="325"/>
      <c r="Z292" s="325"/>
      <c r="AA292" s="325"/>
      <c r="AB292" s="325"/>
      <c r="AC292" s="325"/>
      <c r="AD292" s="325"/>
      <c r="AE292" s="325"/>
      <c r="AF292" s="325"/>
      <c r="AG292" s="325"/>
      <c r="AH292" s="325"/>
      <c r="AI292" s="325"/>
      <c r="AJ292" s="325"/>
      <c r="AK292" s="325"/>
      <c r="AL292" s="325"/>
      <c r="AM292" s="325"/>
      <c r="AN292" s="325"/>
      <c r="AO292" s="325"/>
      <c r="AP292" s="325"/>
      <c r="AQ292" s="325"/>
    </row>
    <row r="293" spans="1:43" ht="24.75" customHeight="1">
      <c r="A293" s="327"/>
      <c r="B293" s="327"/>
      <c r="C293" s="327"/>
      <c r="D293" s="327"/>
      <c r="E293" s="327"/>
      <c r="G293" s="326"/>
      <c r="H293" s="325"/>
      <c r="I293" s="327"/>
      <c r="K293" s="328"/>
      <c r="R293" s="325"/>
      <c r="S293" s="325"/>
      <c r="T293" s="325"/>
      <c r="U293" s="325"/>
      <c r="V293" s="325"/>
      <c r="W293" s="325"/>
      <c r="X293" s="325"/>
      <c r="Y293" s="325"/>
      <c r="Z293" s="325"/>
      <c r="AA293" s="325"/>
      <c r="AB293" s="325"/>
      <c r="AC293" s="325"/>
      <c r="AD293" s="325"/>
      <c r="AE293" s="325"/>
      <c r="AF293" s="325"/>
      <c r="AG293" s="325"/>
      <c r="AH293" s="325"/>
      <c r="AI293" s="325"/>
      <c r="AJ293" s="325"/>
      <c r="AK293" s="325"/>
      <c r="AL293" s="325"/>
      <c r="AM293" s="325"/>
      <c r="AN293" s="325"/>
      <c r="AO293" s="325"/>
      <c r="AP293" s="325"/>
      <c r="AQ293" s="325"/>
    </row>
    <row r="294" spans="1:43" ht="24.75" customHeight="1">
      <c r="A294" s="327"/>
      <c r="B294" s="327"/>
      <c r="C294" s="327"/>
      <c r="D294" s="327"/>
      <c r="E294" s="327"/>
      <c r="G294" s="326"/>
      <c r="H294" s="325"/>
      <c r="I294" s="327"/>
      <c r="K294" s="328"/>
      <c r="R294" s="325"/>
      <c r="S294" s="325"/>
      <c r="T294" s="325"/>
      <c r="U294" s="325"/>
      <c r="V294" s="325"/>
      <c r="W294" s="325"/>
      <c r="X294" s="325"/>
      <c r="Y294" s="325"/>
      <c r="Z294" s="325"/>
      <c r="AA294" s="325"/>
      <c r="AB294" s="325"/>
      <c r="AC294" s="325"/>
      <c r="AD294" s="325"/>
      <c r="AE294" s="325"/>
      <c r="AF294" s="325"/>
      <c r="AG294" s="325"/>
      <c r="AH294" s="325"/>
      <c r="AI294" s="325"/>
      <c r="AJ294" s="325"/>
      <c r="AK294" s="325"/>
      <c r="AL294" s="325"/>
      <c r="AM294" s="325"/>
      <c r="AN294" s="325"/>
      <c r="AO294" s="325"/>
      <c r="AP294" s="325"/>
      <c r="AQ294" s="325"/>
    </row>
    <row r="295" spans="1:43" ht="24.75" customHeight="1">
      <c r="A295" s="327"/>
      <c r="B295" s="327"/>
      <c r="C295" s="327"/>
      <c r="D295" s="327"/>
      <c r="E295" s="327"/>
      <c r="G295" s="326"/>
      <c r="H295" s="325"/>
      <c r="I295" s="327"/>
      <c r="K295" s="328"/>
      <c r="R295" s="325"/>
      <c r="S295" s="325"/>
      <c r="T295" s="325"/>
      <c r="U295" s="325"/>
      <c r="V295" s="325"/>
      <c r="W295" s="325"/>
      <c r="X295" s="325"/>
      <c r="Y295" s="325"/>
      <c r="Z295" s="325"/>
      <c r="AA295" s="325"/>
      <c r="AB295" s="325"/>
      <c r="AC295" s="325"/>
      <c r="AD295" s="325"/>
      <c r="AE295" s="325"/>
      <c r="AF295" s="325"/>
      <c r="AG295" s="325"/>
      <c r="AH295" s="325"/>
      <c r="AI295" s="325"/>
      <c r="AJ295" s="325"/>
      <c r="AK295" s="325"/>
      <c r="AL295" s="325"/>
      <c r="AM295" s="325"/>
      <c r="AN295" s="325"/>
      <c r="AO295" s="325"/>
      <c r="AP295" s="325"/>
      <c r="AQ295" s="325"/>
    </row>
    <row r="296" spans="1:43" ht="24.75" customHeight="1">
      <c r="A296" s="327"/>
      <c r="B296" s="327"/>
      <c r="C296" s="327"/>
      <c r="D296" s="327"/>
      <c r="E296" s="327"/>
      <c r="G296" s="326"/>
      <c r="H296" s="325"/>
      <c r="I296" s="327"/>
      <c r="K296" s="328"/>
      <c r="R296" s="325"/>
      <c r="S296" s="325"/>
      <c r="T296" s="325"/>
      <c r="U296" s="325"/>
      <c r="V296" s="325"/>
      <c r="W296" s="325"/>
      <c r="X296" s="325"/>
      <c r="Y296" s="325"/>
      <c r="Z296" s="325"/>
      <c r="AA296" s="325"/>
      <c r="AB296" s="325"/>
      <c r="AC296" s="325"/>
      <c r="AD296" s="325"/>
      <c r="AE296" s="325"/>
      <c r="AF296" s="325"/>
      <c r="AG296" s="325"/>
      <c r="AH296" s="325"/>
      <c r="AI296" s="325"/>
      <c r="AJ296" s="325"/>
      <c r="AK296" s="325"/>
      <c r="AL296" s="325"/>
      <c r="AM296" s="325"/>
      <c r="AN296" s="325"/>
      <c r="AO296" s="325"/>
      <c r="AP296" s="325"/>
      <c r="AQ296" s="325"/>
    </row>
    <row r="297" spans="1:43" ht="24.75" customHeight="1">
      <c r="A297" s="327"/>
      <c r="B297" s="327"/>
      <c r="C297" s="327"/>
      <c r="D297" s="327"/>
      <c r="E297" s="327"/>
      <c r="G297" s="326"/>
      <c r="H297" s="325"/>
      <c r="I297" s="327"/>
      <c r="K297" s="328"/>
      <c r="R297" s="325"/>
      <c r="S297" s="325"/>
      <c r="T297" s="325"/>
      <c r="U297" s="325"/>
      <c r="V297" s="325"/>
      <c r="W297" s="325"/>
      <c r="X297" s="325"/>
      <c r="Y297" s="325"/>
      <c r="Z297" s="325"/>
      <c r="AA297" s="325"/>
      <c r="AB297" s="325"/>
      <c r="AC297" s="325"/>
      <c r="AD297" s="325"/>
      <c r="AE297" s="325"/>
      <c r="AF297" s="325"/>
      <c r="AG297" s="325"/>
      <c r="AH297" s="325"/>
      <c r="AI297" s="325"/>
      <c r="AJ297" s="325"/>
      <c r="AK297" s="325"/>
      <c r="AL297" s="325"/>
      <c r="AM297" s="325"/>
      <c r="AN297" s="325"/>
      <c r="AO297" s="325"/>
      <c r="AP297" s="325"/>
      <c r="AQ297" s="325"/>
    </row>
    <row r="298" spans="1:43" ht="24.75" customHeight="1">
      <c r="A298" s="327"/>
      <c r="B298" s="327"/>
      <c r="C298" s="327"/>
      <c r="D298" s="327"/>
      <c r="E298" s="327"/>
      <c r="G298" s="326"/>
      <c r="H298" s="325"/>
      <c r="I298" s="327"/>
      <c r="K298" s="328"/>
      <c r="R298" s="325"/>
      <c r="S298" s="325"/>
      <c r="T298" s="325"/>
      <c r="U298" s="325"/>
      <c r="V298" s="325"/>
      <c r="W298" s="325"/>
      <c r="X298" s="325"/>
      <c r="Y298" s="325"/>
      <c r="Z298" s="325"/>
      <c r="AA298" s="325"/>
      <c r="AB298" s="325"/>
      <c r="AC298" s="325"/>
      <c r="AD298" s="325"/>
      <c r="AE298" s="325"/>
      <c r="AF298" s="325"/>
      <c r="AG298" s="325"/>
      <c r="AH298" s="325"/>
      <c r="AI298" s="325"/>
      <c r="AJ298" s="325"/>
      <c r="AK298" s="325"/>
      <c r="AL298" s="325"/>
      <c r="AM298" s="325"/>
      <c r="AN298" s="325"/>
      <c r="AO298" s="325"/>
      <c r="AP298" s="325"/>
      <c r="AQ298" s="325"/>
    </row>
    <row r="299" spans="1:43" ht="24.75" customHeight="1">
      <c r="A299" s="327"/>
      <c r="B299" s="327"/>
      <c r="C299" s="327"/>
      <c r="D299" s="327"/>
      <c r="E299" s="327"/>
      <c r="G299" s="326"/>
      <c r="H299" s="325"/>
      <c r="I299" s="327"/>
      <c r="K299" s="328"/>
      <c r="R299" s="325"/>
      <c r="S299" s="325"/>
      <c r="T299" s="325"/>
      <c r="U299" s="325"/>
      <c r="V299" s="325"/>
      <c r="W299" s="325"/>
      <c r="X299" s="325"/>
      <c r="Y299" s="325"/>
      <c r="Z299" s="325"/>
      <c r="AA299" s="325"/>
      <c r="AB299" s="325"/>
      <c r="AC299" s="325"/>
      <c r="AD299" s="325"/>
      <c r="AE299" s="325"/>
      <c r="AF299" s="325"/>
      <c r="AG299" s="325"/>
      <c r="AH299" s="325"/>
      <c r="AI299" s="325"/>
      <c r="AJ299" s="325"/>
      <c r="AK299" s="325"/>
      <c r="AL299" s="325"/>
      <c r="AM299" s="325"/>
      <c r="AN299" s="325"/>
      <c r="AO299" s="325"/>
      <c r="AP299" s="325"/>
      <c r="AQ299" s="325"/>
    </row>
    <row r="300" spans="1:43" ht="24.75" customHeight="1">
      <c r="A300" s="327"/>
      <c r="B300" s="327"/>
      <c r="C300" s="327"/>
      <c r="D300" s="327"/>
      <c r="E300" s="327"/>
      <c r="G300" s="326"/>
      <c r="H300" s="325"/>
      <c r="I300" s="327"/>
      <c r="K300" s="328"/>
      <c r="R300" s="325"/>
      <c r="S300" s="325"/>
      <c r="T300" s="325"/>
      <c r="U300" s="325"/>
      <c r="V300" s="325"/>
      <c r="W300" s="325"/>
      <c r="X300" s="325"/>
      <c r="Y300" s="325"/>
      <c r="Z300" s="325"/>
      <c r="AA300" s="325"/>
      <c r="AB300" s="325"/>
      <c r="AC300" s="325"/>
      <c r="AD300" s="325"/>
      <c r="AE300" s="325"/>
      <c r="AF300" s="325"/>
      <c r="AG300" s="325"/>
      <c r="AH300" s="325"/>
      <c r="AI300" s="325"/>
      <c r="AJ300" s="325"/>
      <c r="AK300" s="325"/>
      <c r="AL300" s="325"/>
      <c r="AM300" s="325"/>
      <c r="AN300" s="325"/>
      <c r="AO300" s="325"/>
      <c r="AP300" s="325"/>
      <c r="AQ300" s="325"/>
    </row>
    <row r="301" spans="1:43" ht="24.75" customHeight="1">
      <c r="A301" s="327"/>
      <c r="B301" s="327"/>
      <c r="C301" s="327"/>
      <c r="D301" s="327"/>
      <c r="E301" s="327"/>
      <c r="G301" s="326"/>
      <c r="H301" s="325"/>
      <c r="I301" s="327"/>
      <c r="K301" s="328"/>
      <c r="R301" s="325"/>
      <c r="S301" s="325"/>
      <c r="T301" s="325"/>
      <c r="U301" s="325"/>
      <c r="V301" s="325"/>
      <c r="W301" s="325"/>
      <c r="X301" s="325"/>
      <c r="Y301" s="325"/>
      <c r="Z301" s="325"/>
      <c r="AA301" s="325"/>
      <c r="AB301" s="325"/>
      <c r="AC301" s="325"/>
      <c r="AD301" s="325"/>
      <c r="AE301" s="325"/>
      <c r="AF301" s="325"/>
      <c r="AG301" s="325"/>
      <c r="AH301" s="325"/>
      <c r="AI301" s="325"/>
      <c r="AJ301" s="325"/>
      <c r="AK301" s="325"/>
      <c r="AL301" s="325"/>
      <c r="AM301" s="325"/>
      <c r="AN301" s="325"/>
      <c r="AO301" s="325"/>
      <c r="AP301" s="325"/>
      <c r="AQ301" s="325"/>
    </row>
    <row r="302" spans="1:43" ht="24.75" customHeight="1">
      <c r="A302" s="327"/>
      <c r="B302" s="327"/>
      <c r="C302" s="327"/>
      <c r="D302" s="327"/>
      <c r="E302" s="327"/>
      <c r="G302" s="326"/>
      <c r="H302" s="325"/>
      <c r="I302" s="327"/>
      <c r="K302" s="328"/>
      <c r="R302" s="325"/>
      <c r="S302" s="325"/>
      <c r="T302" s="325"/>
      <c r="U302" s="325"/>
      <c r="V302" s="325"/>
      <c r="W302" s="325"/>
      <c r="X302" s="325"/>
      <c r="Y302" s="325"/>
      <c r="Z302" s="325"/>
      <c r="AA302" s="325"/>
      <c r="AB302" s="325"/>
      <c r="AC302" s="325"/>
      <c r="AD302" s="325"/>
      <c r="AE302" s="325"/>
      <c r="AF302" s="325"/>
      <c r="AG302" s="325"/>
      <c r="AH302" s="325"/>
      <c r="AI302" s="325"/>
      <c r="AJ302" s="325"/>
      <c r="AK302" s="325"/>
      <c r="AL302" s="325"/>
      <c r="AM302" s="325"/>
      <c r="AN302" s="325"/>
      <c r="AO302" s="325"/>
      <c r="AP302" s="325"/>
      <c r="AQ302" s="325"/>
    </row>
    <row r="303" spans="1:43" ht="24.75" customHeight="1">
      <c r="A303" s="327"/>
      <c r="B303" s="327"/>
      <c r="C303" s="327"/>
      <c r="D303" s="327"/>
      <c r="E303" s="327"/>
      <c r="G303" s="326"/>
      <c r="H303" s="325"/>
      <c r="I303" s="327"/>
      <c r="K303" s="328"/>
      <c r="R303" s="325"/>
      <c r="S303" s="325"/>
      <c r="T303" s="325"/>
      <c r="U303" s="325"/>
      <c r="V303" s="325"/>
      <c r="W303" s="325"/>
      <c r="X303" s="325"/>
      <c r="Y303" s="325"/>
      <c r="Z303" s="325"/>
      <c r="AA303" s="325"/>
      <c r="AB303" s="325"/>
      <c r="AC303" s="325"/>
      <c r="AD303" s="325"/>
      <c r="AE303" s="325"/>
      <c r="AF303" s="325"/>
      <c r="AG303" s="325"/>
      <c r="AH303" s="325"/>
      <c r="AI303" s="325"/>
      <c r="AJ303" s="325"/>
      <c r="AK303" s="325"/>
      <c r="AL303" s="325"/>
      <c r="AM303" s="325"/>
      <c r="AN303" s="325"/>
      <c r="AO303" s="325"/>
      <c r="AP303" s="325"/>
      <c r="AQ303" s="325"/>
    </row>
    <row r="304" spans="1:43" ht="24.75" customHeight="1">
      <c r="A304" s="327"/>
      <c r="B304" s="327"/>
      <c r="C304" s="327"/>
      <c r="D304" s="327"/>
      <c r="E304" s="327"/>
      <c r="G304" s="326"/>
      <c r="H304" s="325"/>
      <c r="I304" s="327"/>
      <c r="K304" s="328"/>
      <c r="R304" s="325"/>
      <c r="S304" s="325"/>
      <c r="T304" s="325"/>
      <c r="U304" s="325"/>
      <c r="V304" s="325"/>
      <c r="W304" s="325"/>
      <c r="X304" s="325"/>
      <c r="Y304" s="325"/>
      <c r="Z304" s="325"/>
      <c r="AA304" s="325"/>
      <c r="AB304" s="325"/>
      <c r="AC304" s="325"/>
      <c r="AD304" s="325"/>
      <c r="AE304" s="325"/>
      <c r="AF304" s="325"/>
      <c r="AG304" s="325"/>
      <c r="AH304" s="325"/>
      <c r="AI304" s="325"/>
      <c r="AJ304" s="325"/>
      <c r="AK304" s="325"/>
      <c r="AL304" s="325"/>
      <c r="AM304" s="325"/>
      <c r="AN304" s="325"/>
      <c r="AO304" s="325"/>
      <c r="AP304" s="325"/>
      <c r="AQ304" s="325"/>
    </row>
    <row r="305" spans="1:43" ht="24.75" customHeight="1">
      <c r="A305" s="327"/>
      <c r="B305" s="327"/>
      <c r="C305" s="327"/>
      <c r="D305" s="327"/>
      <c r="E305" s="327"/>
      <c r="G305" s="326"/>
      <c r="H305" s="325"/>
      <c r="I305" s="327"/>
      <c r="K305" s="328"/>
      <c r="R305" s="325"/>
      <c r="S305" s="325"/>
      <c r="T305" s="325"/>
      <c r="U305" s="325"/>
      <c r="V305" s="325"/>
      <c r="W305" s="325"/>
      <c r="X305" s="325"/>
      <c r="Y305" s="325"/>
      <c r="Z305" s="325"/>
      <c r="AA305" s="325"/>
      <c r="AB305" s="325"/>
      <c r="AC305" s="325"/>
      <c r="AD305" s="325"/>
      <c r="AE305" s="325"/>
      <c r="AF305" s="325"/>
      <c r="AG305" s="325"/>
      <c r="AH305" s="325"/>
      <c r="AI305" s="325"/>
      <c r="AJ305" s="325"/>
      <c r="AK305" s="325"/>
      <c r="AL305" s="325"/>
      <c r="AM305" s="325"/>
      <c r="AN305" s="325"/>
      <c r="AO305" s="325"/>
      <c r="AP305" s="325"/>
      <c r="AQ305" s="325"/>
    </row>
    <row r="306" spans="1:43" ht="24.75" customHeight="1">
      <c r="A306" s="327"/>
      <c r="B306" s="327"/>
      <c r="C306" s="327"/>
      <c r="D306" s="327"/>
      <c r="E306" s="327"/>
      <c r="G306" s="326"/>
      <c r="H306" s="325"/>
      <c r="I306" s="327"/>
      <c r="K306" s="328"/>
      <c r="R306" s="325"/>
      <c r="S306" s="325"/>
      <c r="T306" s="325"/>
      <c r="U306" s="325"/>
      <c r="V306" s="325"/>
      <c r="W306" s="325"/>
      <c r="X306" s="325"/>
      <c r="Y306" s="325"/>
      <c r="Z306" s="325"/>
      <c r="AA306" s="325"/>
      <c r="AB306" s="325"/>
      <c r="AC306" s="325"/>
      <c r="AD306" s="325"/>
      <c r="AE306" s="325"/>
      <c r="AF306" s="325"/>
      <c r="AG306" s="325"/>
      <c r="AH306" s="325"/>
      <c r="AI306" s="325"/>
      <c r="AJ306" s="325"/>
      <c r="AK306" s="325"/>
      <c r="AL306" s="325"/>
      <c r="AM306" s="325"/>
      <c r="AN306" s="325"/>
      <c r="AO306" s="325"/>
      <c r="AP306" s="325"/>
      <c r="AQ306" s="325"/>
    </row>
    <row r="307" spans="1:43" ht="24.75" customHeight="1">
      <c r="A307" s="327"/>
      <c r="B307" s="327"/>
      <c r="C307" s="327"/>
      <c r="D307" s="327"/>
      <c r="E307" s="327"/>
      <c r="G307" s="326"/>
      <c r="H307" s="325"/>
      <c r="I307" s="327"/>
      <c r="K307" s="328"/>
      <c r="R307" s="325"/>
      <c r="S307" s="325"/>
      <c r="T307" s="325"/>
      <c r="U307" s="325"/>
      <c r="V307" s="325"/>
      <c r="W307" s="325"/>
      <c r="X307" s="325"/>
      <c r="Y307" s="325"/>
      <c r="Z307" s="325"/>
      <c r="AA307" s="325"/>
      <c r="AB307" s="325"/>
      <c r="AC307" s="325"/>
      <c r="AD307" s="325"/>
      <c r="AE307" s="325"/>
      <c r="AF307" s="325"/>
      <c r="AG307" s="325"/>
      <c r="AH307" s="325"/>
      <c r="AI307" s="325"/>
      <c r="AJ307" s="325"/>
      <c r="AK307" s="325"/>
      <c r="AL307" s="325"/>
      <c r="AM307" s="325"/>
      <c r="AN307" s="325"/>
      <c r="AO307" s="325"/>
      <c r="AP307" s="325"/>
      <c r="AQ307" s="325"/>
    </row>
    <row r="308" spans="1:43" ht="24.75" customHeight="1">
      <c r="A308" s="327"/>
      <c r="B308" s="327"/>
      <c r="C308" s="327"/>
      <c r="D308" s="327"/>
      <c r="E308" s="327"/>
      <c r="G308" s="326"/>
      <c r="H308" s="325"/>
      <c r="I308" s="327"/>
      <c r="K308" s="328"/>
      <c r="R308" s="325"/>
      <c r="S308" s="325"/>
      <c r="T308" s="325"/>
      <c r="U308" s="325"/>
      <c r="V308" s="325"/>
      <c r="W308" s="325"/>
      <c r="X308" s="325"/>
      <c r="Y308" s="325"/>
      <c r="Z308" s="325"/>
      <c r="AA308" s="325"/>
      <c r="AB308" s="325"/>
      <c r="AC308" s="325"/>
      <c r="AD308" s="325"/>
      <c r="AE308" s="325"/>
      <c r="AF308" s="325"/>
      <c r="AG308" s="325"/>
      <c r="AH308" s="325"/>
      <c r="AI308" s="325"/>
      <c r="AJ308" s="325"/>
      <c r="AK308" s="325"/>
      <c r="AL308" s="325"/>
      <c r="AM308" s="325"/>
      <c r="AN308" s="325"/>
      <c r="AO308" s="325"/>
      <c r="AP308" s="325"/>
      <c r="AQ308" s="325"/>
    </row>
    <row r="309" spans="1:43" ht="24.75" customHeight="1">
      <c r="A309" s="327"/>
      <c r="B309" s="327"/>
      <c r="C309" s="327"/>
      <c r="D309" s="327"/>
      <c r="E309" s="327"/>
      <c r="G309" s="326"/>
      <c r="H309" s="325"/>
      <c r="I309" s="327"/>
      <c r="K309" s="328"/>
      <c r="R309" s="325"/>
      <c r="S309" s="325"/>
      <c r="T309" s="325"/>
      <c r="U309" s="325"/>
      <c r="V309" s="325"/>
      <c r="W309" s="325"/>
      <c r="X309" s="325"/>
      <c r="Y309" s="325"/>
      <c r="Z309" s="325"/>
      <c r="AA309" s="325"/>
      <c r="AB309" s="325"/>
      <c r="AC309" s="325"/>
      <c r="AD309" s="325"/>
      <c r="AE309" s="327"/>
      <c r="AF309" s="327"/>
      <c r="AG309" s="327"/>
      <c r="AH309" s="327"/>
      <c r="AI309" s="327"/>
      <c r="AJ309" s="325"/>
      <c r="AK309" s="325"/>
      <c r="AL309" s="325"/>
      <c r="AM309" s="325"/>
      <c r="AN309" s="325"/>
      <c r="AO309" s="325"/>
      <c r="AP309" s="325"/>
      <c r="AQ309" s="325"/>
    </row>
    <row r="310" spans="1:43" ht="24.75" customHeight="1">
      <c r="A310" s="327"/>
      <c r="B310" s="327"/>
      <c r="C310" s="327"/>
      <c r="D310" s="327"/>
      <c r="E310" s="327"/>
      <c r="G310" s="326"/>
      <c r="H310" s="325"/>
      <c r="I310" s="327"/>
      <c r="K310" s="328"/>
      <c r="R310" s="325"/>
      <c r="S310" s="325"/>
      <c r="T310" s="325"/>
      <c r="U310" s="325"/>
      <c r="V310" s="325"/>
      <c r="W310" s="325"/>
      <c r="X310" s="325"/>
      <c r="Y310" s="325"/>
      <c r="Z310" s="325"/>
      <c r="AA310" s="325"/>
      <c r="AB310" s="325"/>
      <c r="AC310" s="325"/>
      <c r="AD310" s="325"/>
      <c r="AE310" s="327"/>
      <c r="AF310" s="327"/>
      <c r="AG310" s="327"/>
      <c r="AH310" s="327"/>
      <c r="AI310" s="327"/>
      <c r="AJ310" s="325"/>
      <c r="AK310" s="325"/>
      <c r="AL310" s="325"/>
      <c r="AM310" s="325"/>
      <c r="AN310" s="325"/>
      <c r="AO310" s="325"/>
      <c r="AP310" s="325"/>
      <c r="AQ310" s="325"/>
    </row>
    <row r="311" spans="1:43" ht="24.75" customHeight="1">
      <c r="A311" s="327"/>
      <c r="B311" s="327"/>
      <c r="C311" s="327"/>
      <c r="D311" s="327"/>
      <c r="E311" s="327"/>
      <c r="G311" s="326"/>
      <c r="H311" s="325"/>
      <c r="I311" s="327"/>
      <c r="K311" s="328"/>
      <c r="R311" s="325"/>
      <c r="S311" s="325"/>
      <c r="T311" s="325"/>
      <c r="U311" s="325"/>
      <c r="V311" s="325"/>
      <c r="W311" s="325"/>
      <c r="X311" s="325"/>
      <c r="Y311" s="325"/>
      <c r="Z311" s="325"/>
      <c r="AA311" s="325"/>
      <c r="AB311" s="325"/>
      <c r="AC311" s="325"/>
      <c r="AD311" s="325"/>
      <c r="AE311" s="327"/>
      <c r="AF311" s="327"/>
      <c r="AG311" s="327"/>
      <c r="AH311" s="327"/>
      <c r="AI311" s="327"/>
      <c r="AJ311" s="325"/>
      <c r="AK311" s="325"/>
      <c r="AL311" s="325"/>
      <c r="AM311" s="325"/>
      <c r="AN311" s="325"/>
      <c r="AO311" s="325"/>
      <c r="AP311" s="325"/>
      <c r="AQ311" s="325"/>
    </row>
    <row r="312" spans="1:43" ht="24.75" customHeight="1">
      <c r="A312" s="327"/>
      <c r="B312" s="327"/>
      <c r="C312" s="327"/>
      <c r="D312" s="327"/>
      <c r="E312" s="327"/>
      <c r="G312" s="326"/>
      <c r="H312" s="325"/>
      <c r="I312" s="327"/>
      <c r="K312" s="328"/>
      <c r="R312" s="325"/>
      <c r="S312" s="325"/>
      <c r="T312" s="325"/>
      <c r="U312" s="325"/>
      <c r="V312" s="325"/>
      <c r="W312" s="325"/>
      <c r="X312" s="325"/>
      <c r="Y312" s="325"/>
      <c r="Z312" s="325"/>
      <c r="AA312" s="325"/>
      <c r="AB312" s="325"/>
      <c r="AC312" s="325"/>
      <c r="AD312" s="325"/>
      <c r="AE312" s="327"/>
      <c r="AF312" s="327"/>
      <c r="AG312" s="327"/>
      <c r="AH312" s="327"/>
      <c r="AI312" s="327"/>
      <c r="AJ312" s="325"/>
      <c r="AK312" s="325"/>
      <c r="AL312" s="325"/>
      <c r="AM312" s="325"/>
      <c r="AN312" s="325"/>
      <c r="AO312" s="325"/>
      <c r="AP312" s="325"/>
      <c r="AQ312" s="325"/>
    </row>
    <row r="313" spans="1:43" ht="24.75" customHeight="1">
      <c r="A313" s="327"/>
      <c r="B313" s="327"/>
      <c r="C313" s="327"/>
      <c r="D313" s="327"/>
      <c r="E313" s="327"/>
      <c r="G313" s="326"/>
      <c r="H313" s="325"/>
      <c r="I313" s="327"/>
      <c r="K313" s="328"/>
      <c r="R313" s="325"/>
      <c r="S313" s="325"/>
      <c r="T313" s="325"/>
      <c r="U313" s="325"/>
      <c r="V313" s="325"/>
      <c r="W313" s="325"/>
      <c r="X313" s="325"/>
      <c r="Y313" s="325"/>
      <c r="Z313" s="325"/>
      <c r="AA313" s="325"/>
      <c r="AB313" s="325"/>
      <c r="AC313" s="325"/>
      <c r="AD313" s="325"/>
      <c r="AE313" s="327"/>
      <c r="AF313" s="327"/>
      <c r="AG313" s="327"/>
      <c r="AH313" s="327"/>
      <c r="AI313" s="327"/>
      <c r="AJ313" s="325"/>
      <c r="AK313" s="325"/>
      <c r="AL313" s="325"/>
      <c r="AM313" s="325"/>
      <c r="AN313" s="325"/>
      <c r="AO313" s="325"/>
      <c r="AP313" s="325"/>
      <c r="AQ313" s="325"/>
    </row>
    <row r="314" spans="1:43" ht="24.75" customHeight="1">
      <c r="A314" s="327"/>
      <c r="B314" s="327"/>
      <c r="C314" s="327"/>
      <c r="D314" s="327"/>
      <c r="E314" s="327"/>
      <c r="G314" s="326"/>
      <c r="H314" s="325"/>
      <c r="I314" s="327"/>
      <c r="K314" s="328"/>
      <c r="R314" s="325"/>
      <c r="S314" s="325"/>
      <c r="T314" s="325"/>
      <c r="U314" s="325"/>
      <c r="V314" s="325"/>
      <c r="W314" s="325"/>
      <c r="X314" s="325"/>
      <c r="Y314" s="325"/>
      <c r="Z314" s="325"/>
      <c r="AA314" s="325"/>
      <c r="AB314" s="325"/>
      <c r="AC314" s="325"/>
      <c r="AD314" s="325"/>
      <c r="AE314" s="327"/>
      <c r="AF314" s="327"/>
      <c r="AG314" s="327"/>
      <c r="AH314" s="327"/>
      <c r="AI314" s="327"/>
      <c r="AJ314" s="325"/>
      <c r="AK314" s="325"/>
      <c r="AL314" s="325"/>
      <c r="AM314" s="325"/>
      <c r="AN314" s="325"/>
      <c r="AO314" s="325"/>
      <c r="AP314" s="325"/>
      <c r="AQ314" s="325"/>
    </row>
    <row r="315" spans="1:43" ht="24.75" customHeight="1">
      <c r="A315" s="327"/>
      <c r="B315" s="327"/>
      <c r="C315" s="327"/>
      <c r="D315" s="327"/>
      <c r="E315" s="327"/>
      <c r="G315" s="326"/>
      <c r="H315" s="325"/>
      <c r="I315" s="327"/>
      <c r="K315" s="328"/>
      <c r="R315" s="325"/>
      <c r="S315" s="325"/>
      <c r="T315" s="325"/>
      <c r="U315" s="325"/>
      <c r="V315" s="325"/>
      <c r="W315" s="325"/>
      <c r="X315" s="325"/>
      <c r="Y315" s="325"/>
      <c r="Z315" s="325"/>
      <c r="AA315" s="325"/>
      <c r="AB315" s="325"/>
      <c r="AC315" s="325"/>
      <c r="AD315" s="325"/>
      <c r="AE315" s="327"/>
      <c r="AF315" s="327"/>
      <c r="AG315" s="327"/>
      <c r="AH315" s="327"/>
      <c r="AI315" s="327"/>
      <c r="AJ315" s="325"/>
      <c r="AK315" s="325"/>
      <c r="AL315" s="325"/>
      <c r="AM315" s="325"/>
      <c r="AN315" s="325"/>
      <c r="AO315" s="325"/>
      <c r="AP315" s="325"/>
      <c r="AQ315" s="325"/>
    </row>
    <row r="316" spans="1:43" ht="24.75" customHeight="1">
      <c r="A316" s="327"/>
      <c r="B316" s="327"/>
      <c r="C316" s="327"/>
      <c r="D316" s="327"/>
      <c r="E316" s="327"/>
      <c r="G316" s="326"/>
      <c r="H316" s="325"/>
      <c r="I316" s="327"/>
      <c r="K316" s="328"/>
      <c r="R316" s="325"/>
      <c r="S316" s="325"/>
      <c r="T316" s="325"/>
      <c r="U316" s="325"/>
      <c r="V316" s="325"/>
      <c r="W316" s="325"/>
      <c r="X316" s="325"/>
      <c r="Y316" s="325"/>
      <c r="Z316" s="325"/>
      <c r="AA316" s="325"/>
      <c r="AB316" s="325"/>
      <c r="AC316" s="325"/>
      <c r="AD316" s="325"/>
      <c r="AE316" s="327"/>
      <c r="AF316" s="327"/>
      <c r="AG316" s="327"/>
      <c r="AH316" s="327"/>
      <c r="AI316" s="327"/>
      <c r="AJ316" s="325"/>
      <c r="AK316" s="325"/>
      <c r="AL316" s="325"/>
      <c r="AM316" s="325"/>
      <c r="AN316" s="325"/>
      <c r="AO316" s="325"/>
      <c r="AP316" s="325"/>
      <c r="AQ316" s="325"/>
    </row>
    <row r="317" spans="1:43" ht="24.75" customHeight="1">
      <c r="A317" s="327"/>
      <c r="B317" s="327"/>
      <c r="C317" s="327"/>
      <c r="D317" s="327"/>
      <c r="E317" s="327"/>
      <c r="G317" s="326"/>
      <c r="H317" s="325"/>
      <c r="I317" s="327"/>
      <c r="K317" s="328"/>
      <c r="R317" s="325"/>
      <c r="S317" s="325"/>
      <c r="T317" s="325"/>
      <c r="U317" s="325"/>
      <c r="V317" s="325"/>
      <c r="W317" s="325"/>
      <c r="X317" s="325"/>
      <c r="Y317" s="325"/>
      <c r="Z317" s="325"/>
      <c r="AA317" s="325"/>
      <c r="AB317" s="325"/>
      <c r="AC317" s="325"/>
      <c r="AD317" s="325"/>
      <c r="AE317" s="327"/>
      <c r="AF317" s="327"/>
      <c r="AG317" s="327"/>
      <c r="AH317" s="327"/>
      <c r="AI317" s="327"/>
      <c r="AJ317" s="325"/>
      <c r="AK317" s="325"/>
      <c r="AL317" s="325"/>
      <c r="AM317" s="325"/>
      <c r="AN317" s="325"/>
      <c r="AO317" s="325"/>
      <c r="AP317" s="325"/>
      <c r="AQ317" s="325"/>
    </row>
    <row r="318" spans="1:43" ht="24.75" customHeight="1">
      <c r="A318" s="327"/>
      <c r="B318" s="327"/>
      <c r="C318" s="327"/>
      <c r="D318" s="327"/>
      <c r="E318" s="327"/>
      <c r="G318" s="326"/>
      <c r="H318" s="325"/>
      <c r="I318" s="327"/>
      <c r="K318" s="328"/>
      <c r="R318" s="325"/>
      <c r="S318" s="325"/>
      <c r="T318" s="325"/>
      <c r="U318" s="325"/>
      <c r="V318" s="325"/>
      <c r="W318" s="325"/>
      <c r="X318" s="325"/>
      <c r="Y318" s="325"/>
      <c r="Z318" s="325"/>
      <c r="AA318" s="325"/>
      <c r="AB318" s="325"/>
      <c r="AC318" s="325"/>
      <c r="AD318" s="325"/>
      <c r="AE318" s="327"/>
      <c r="AF318" s="327"/>
      <c r="AG318" s="327"/>
      <c r="AH318" s="327"/>
      <c r="AI318" s="327"/>
      <c r="AJ318" s="325"/>
      <c r="AK318" s="325"/>
      <c r="AL318" s="325"/>
      <c r="AM318" s="325"/>
      <c r="AN318" s="325"/>
      <c r="AO318" s="325"/>
      <c r="AP318" s="325"/>
      <c r="AQ318" s="325"/>
    </row>
    <row r="319" spans="1:43" ht="24.75" customHeight="1">
      <c r="A319" s="327"/>
      <c r="B319" s="327"/>
      <c r="C319" s="327"/>
      <c r="D319" s="327"/>
      <c r="E319" s="327"/>
      <c r="G319" s="326"/>
      <c r="H319" s="325"/>
      <c r="I319" s="327"/>
      <c r="K319" s="328"/>
      <c r="R319" s="325"/>
      <c r="S319" s="325"/>
      <c r="T319" s="325"/>
      <c r="U319" s="325"/>
      <c r="V319" s="325"/>
      <c r="W319" s="325"/>
      <c r="X319" s="325"/>
      <c r="Y319" s="325"/>
      <c r="Z319" s="325"/>
      <c r="AA319" s="325"/>
      <c r="AB319" s="325"/>
      <c r="AC319" s="325"/>
      <c r="AD319" s="325"/>
      <c r="AE319" s="327"/>
      <c r="AF319" s="327"/>
      <c r="AG319" s="327"/>
      <c r="AH319" s="327"/>
      <c r="AI319" s="327"/>
      <c r="AJ319" s="325"/>
      <c r="AK319" s="325"/>
      <c r="AL319" s="325"/>
      <c r="AM319" s="325"/>
      <c r="AN319" s="325"/>
      <c r="AO319" s="325"/>
      <c r="AP319" s="325"/>
      <c r="AQ319" s="325"/>
    </row>
    <row r="320" spans="1:43" ht="24.75" customHeight="1">
      <c r="A320" s="327"/>
      <c r="B320" s="327"/>
      <c r="C320" s="327"/>
      <c r="D320" s="327"/>
      <c r="E320" s="327"/>
      <c r="G320" s="326"/>
      <c r="H320" s="325"/>
      <c r="I320" s="327"/>
      <c r="K320" s="328"/>
      <c r="R320" s="325"/>
      <c r="S320" s="325"/>
      <c r="T320" s="325"/>
      <c r="U320" s="325"/>
      <c r="V320" s="325"/>
      <c r="W320" s="325"/>
      <c r="X320" s="325"/>
      <c r="Y320" s="325"/>
      <c r="Z320" s="325"/>
      <c r="AA320" s="325"/>
      <c r="AB320" s="325"/>
      <c r="AC320" s="325"/>
      <c r="AD320" s="325"/>
      <c r="AE320" s="327"/>
      <c r="AF320" s="327"/>
      <c r="AG320" s="327"/>
      <c r="AH320" s="327"/>
      <c r="AI320" s="327"/>
      <c r="AJ320" s="325"/>
      <c r="AK320" s="325"/>
      <c r="AL320" s="325"/>
      <c r="AM320" s="325"/>
      <c r="AN320" s="325"/>
      <c r="AO320" s="325"/>
      <c r="AP320" s="325"/>
      <c r="AQ320" s="325"/>
    </row>
    <row r="321" spans="1:43" ht="24.75" customHeight="1">
      <c r="A321" s="327"/>
      <c r="B321" s="327"/>
      <c r="C321" s="327"/>
      <c r="D321" s="327"/>
      <c r="E321" s="327"/>
      <c r="G321" s="326"/>
      <c r="H321" s="325"/>
      <c r="I321" s="327"/>
      <c r="K321" s="328"/>
      <c r="R321" s="325"/>
      <c r="S321" s="325"/>
      <c r="T321" s="325"/>
      <c r="U321" s="325"/>
      <c r="V321" s="325"/>
      <c r="W321" s="325"/>
      <c r="X321" s="325"/>
      <c r="Y321" s="325"/>
      <c r="Z321" s="325"/>
      <c r="AA321" s="325"/>
      <c r="AB321" s="325"/>
      <c r="AC321" s="325"/>
      <c r="AD321" s="325"/>
      <c r="AE321" s="327"/>
      <c r="AF321" s="327"/>
      <c r="AG321" s="327"/>
      <c r="AH321" s="327"/>
      <c r="AI321" s="327"/>
      <c r="AJ321" s="325"/>
      <c r="AK321" s="325"/>
      <c r="AL321" s="325"/>
      <c r="AM321" s="325"/>
      <c r="AN321" s="325"/>
      <c r="AO321" s="325"/>
      <c r="AP321" s="325"/>
      <c r="AQ321" s="325"/>
    </row>
    <row r="322" spans="1:43" ht="24.75" customHeight="1">
      <c r="A322" s="327"/>
      <c r="B322" s="327"/>
      <c r="C322" s="327"/>
      <c r="D322" s="327"/>
      <c r="E322" s="327"/>
      <c r="G322" s="326"/>
      <c r="H322" s="325"/>
      <c r="I322" s="327"/>
      <c r="K322" s="328"/>
      <c r="R322" s="325"/>
      <c r="S322" s="325"/>
      <c r="T322" s="325"/>
      <c r="U322" s="325"/>
      <c r="V322" s="325"/>
      <c r="W322" s="325"/>
      <c r="X322" s="325"/>
      <c r="Y322" s="325"/>
      <c r="Z322" s="325"/>
      <c r="AA322" s="325"/>
      <c r="AB322" s="325"/>
      <c r="AC322" s="325"/>
      <c r="AD322" s="325"/>
      <c r="AE322" s="327"/>
      <c r="AF322" s="327"/>
      <c r="AG322" s="327"/>
      <c r="AH322" s="327"/>
      <c r="AI322" s="327"/>
      <c r="AJ322" s="325"/>
      <c r="AK322" s="325"/>
      <c r="AL322" s="325"/>
      <c r="AM322" s="325"/>
      <c r="AN322" s="325"/>
      <c r="AO322" s="325"/>
      <c r="AP322" s="325"/>
      <c r="AQ322" s="325"/>
    </row>
    <row r="323" spans="1:43" ht="24.75" customHeight="1">
      <c r="A323" s="327"/>
      <c r="B323" s="327"/>
      <c r="C323" s="327"/>
      <c r="D323" s="327"/>
      <c r="E323" s="327"/>
      <c r="G323" s="326"/>
      <c r="H323" s="325"/>
      <c r="I323" s="327"/>
      <c r="K323" s="328"/>
      <c r="R323" s="325"/>
      <c r="S323" s="325"/>
      <c r="T323" s="325"/>
      <c r="U323" s="325"/>
      <c r="V323" s="325"/>
      <c r="W323" s="325"/>
      <c r="X323" s="325"/>
      <c r="Y323" s="325"/>
      <c r="Z323" s="325"/>
      <c r="AA323" s="325"/>
      <c r="AB323" s="325"/>
      <c r="AC323" s="325"/>
      <c r="AD323" s="325"/>
      <c r="AE323" s="327"/>
      <c r="AF323" s="327"/>
      <c r="AG323" s="327"/>
      <c r="AH323" s="327"/>
      <c r="AI323" s="327"/>
      <c r="AJ323" s="325"/>
      <c r="AK323" s="325"/>
      <c r="AL323" s="325"/>
      <c r="AM323" s="325"/>
      <c r="AN323" s="325"/>
      <c r="AO323" s="325"/>
      <c r="AP323" s="325"/>
      <c r="AQ323" s="325"/>
    </row>
    <row r="324" spans="1:43" ht="24.75" customHeight="1">
      <c r="A324" s="327"/>
      <c r="B324" s="327"/>
      <c r="C324" s="327"/>
      <c r="D324" s="327"/>
      <c r="E324" s="327"/>
      <c r="G324" s="326"/>
      <c r="H324" s="325"/>
      <c r="I324" s="327"/>
      <c r="K324" s="328"/>
      <c r="R324" s="325"/>
      <c r="S324" s="325"/>
      <c r="T324" s="325"/>
      <c r="U324" s="325"/>
      <c r="V324" s="325"/>
      <c r="W324" s="325"/>
      <c r="X324" s="325"/>
      <c r="Y324" s="325"/>
      <c r="Z324" s="325"/>
      <c r="AA324" s="325"/>
      <c r="AB324" s="325"/>
      <c r="AC324" s="325"/>
      <c r="AD324" s="325"/>
      <c r="AE324" s="327"/>
      <c r="AF324" s="327"/>
      <c r="AG324" s="327"/>
      <c r="AH324" s="327"/>
      <c r="AI324" s="327"/>
      <c r="AJ324" s="325"/>
      <c r="AK324" s="325"/>
      <c r="AL324" s="325"/>
      <c r="AM324" s="325"/>
      <c r="AN324" s="325"/>
      <c r="AO324" s="325"/>
      <c r="AP324" s="325"/>
      <c r="AQ324" s="325"/>
    </row>
    <row r="325" spans="1:43" ht="24.75" customHeight="1">
      <c r="A325" s="327"/>
      <c r="B325" s="327"/>
      <c r="C325" s="327"/>
      <c r="D325" s="327"/>
      <c r="E325" s="327"/>
      <c r="G325" s="326"/>
      <c r="H325" s="325"/>
      <c r="I325" s="327"/>
      <c r="K325" s="328"/>
      <c r="R325" s="325"/>
      <c r="S325" s="325"/>
      <c r="T325" s="325"/>
      <c r="U325" s="325"/>
      <c r="V325" s="325"/>
      <c r="W325" s="325"/>
      <c r="X325" s="325"/>
      <c r="Y325" s="325"/>
      <c r="Z325" s="325"/>
      <c r="AA325" s="325"/>
      <c r="AB325" s="325"/>
      <c r="AC325" s="325"/>
      <c r="AD325" s="325"/>
      <c r="AE325" s="327"/>
      <c r="AF325" s="327"/>
      <c r="AG325" s="327"/>
      <c r="AH325" s="327"/>
      <c r="AI325" s="327"/>
      <c r="AJ325" s="325"/>
      <c r="AK325" s="325"/>
      <c r="AL325" s="325"/>
      <c r="AM325" s="325"/>
      <c r="AN325" s="325"/>
      <c r="AO325" s="325"/>
      <c r="AP325" s="325"/>
      <c r="AQ325" s="325"/>
    </row>
    <row r="326" spans="1:43" ht="24.75" customHeight="1">
      <c r="A326" s="327"/>
      <c r="B326" s="327"/>
      <c r="C326" s="327"/>
      <c r="D326" s="327"/>
      <c r="E326" s="327"/>
      <c r="G326" s="326"/>
      <c r="H326" s="325"/>
      <c r="I326" s="327"/>
      <c r="K326" s="328"/>
      <c r="R326" s="325"/>
      <c r="S326" s="325"/>
      <c r="T326" s="325"/>
      <c r="U326" s="325"/>
      <c r="V326" s="325"/>
      <c r="W326" s="325"/>
      <c r="X326" s="325"/>
      <c r="Y326" s="325"/>
      <c r="Z326" s="325"/>
      <c r="AA326" s="325"/>
      <c r="AB326" s="325"/>
      <c r="AC326" s="325"/>
      <c r="AD326" s="325"/>
      <c r="AE326" s="327"/>
      <c r="AF326" s="327"/>
      <c r="AG326" s="327"/>
      <c r="AH326" s="327"/>
      <c r="AI326" s="327"/>
      <c r="AJ326" s="325"/>
      <c r="AK326" s="325"/>
      <c r="AL326" s="325"/>
      <c r="AM326" s="325"/>
      <c r="AN326" s="325"/>
      <c r="AO326" s="325"/>
      <c r="AP326" s="325"/>
      <c r="AQ326" s="325"/>
    </row>
    <row r="327" spans="1:43" ht="24.75" customHeight="1">
      <c r="A327" s="327"/>
      <c r="B327" s="327"/>
      <c r="C327" s="327"/>
      <c r="D327" s="327"/>
      <c r="E327" s="327"/>
      <c r="G327" s="326"/>
      <c r="H327" s="325"/>
      <c r="I327" s="327"/>
      <c r="K327" s="328"/>
      <c r="R327" s="325"/>
      <c r="S327" s="325"/>
      <c r="T327" s="325"/>
      <c r="U327" s="325"/>
      <c r="V327" s="325"/>
      <c r="W327" s="325"/>
      <c r="X327" s="325"/>
      <c r="Y327" s="325"/>
      <c r="Z327" s="325"/>
      <c r="AA327" s="325"/>
      <c r="AB327" s="325"/>
      <c r="AC327" s="325"/>
      <c r="AD327" s="325"/>
      <c r="AE327" s="327"/>
      <c r="AF327" s="327"/>
      <c r="AG327" s="327"/>
      <c r="AH327" s="327"/>
      <c r="AI327" s="327"/>
      <c r="AJ327" s="325"/>
      <c r="AK327" s="325"/>
      <c r="AL327" s="325"/>
      <c r="AM327" s="325"/>
      <c r="AN327" s="325"/>
      <c r="AO327" s="325"/>
      <c r="AP327" s="325"/>
      <c r="AQ327" s="325"/>
    </row>
    <row r="328" spans="1:43" ht="24.75" customHeight="1">
      <c r="A328" s="327"/>
      <c r="B328" s="327"/>
      <c r="C328" s="327"/>
      <c r="D328" s="327"/>
      <c r="E328" s="327"/>
      <c r="G328" s="326"/>
      <c r="H328" s="325"/>
      <c r="I328" s="327"/>
      <c r="K328" s="328"/>
      <c r="R328" s="325"/>
      <c r="S328" s="325"/>
      <c r="T328" s="325"/>
      <c r="U328" s="325"/>
      <c r="V328" s="325"/>
      <c r="W328" s="325"/>
      <c r="X328" s="325"/>
      <c r="Y328" s="325"/>
      <c r="Z328" s="325"/>
      <c r="AA328" s="325"/>
      <c r="AB328" s="325"/>
      <c r="AC328" s="325"/>
      <c r="AD328" s="325"/>
      <c r="AE328" s="327"/>
      <c r="AF328" s="327"/>
      <c r="AG328" s="327"/>
      <c r="AH328" s="327"/>
      <c r="AI328" s="327"/>
      <c r="AJ328" s="325"/>
      <c r="AK328" s="325"/>
      <c r="AL328" s="325"/>
      <c r="AM328" s="325"/>
      <c r="AN328" s="325"/>
      <c r="AO328" s="325"/>
      <c r="AP328" s="325"/>
      <c r="AQ328" s="325"/>
    </row>
    <row r="329" spans="1:43" ht="24.75" customHeight="1">
      <c r="A329" s="327"/>
      <c r="B329" s="327"/>
      <c r="C329" s="327"/>
      <c r="D329" s="327"/>
      <c r="E329" s="327"/>
      <c r="G329" s="326"/>
      <c r="H329" s="325"/>
      <c r="I329" s="327"/>
      <c r="K329" s="328"/>
      <c r="R329" s="325"/>
      <c r="S329" s="325"/>
      <c r="T329" s="325"/>
      <c r="U329" s="325"/>
      <c r="V329" s="325"/>
      <c r="W329" s="325"/>
      <c r="X329" s="325"/>
      <c r="Y329" s="325"/>
      <c r="Z329" s="325"/>
      <c r="AA329" s="325"/>
      <c r="AB329" s="325"/>
      <c r="AC329" s="325"/>
      <c r="AD329" s="325"/>
      <c r="AE329" s="327"/>
      <c r="AF329" s="327"/>
      <c r="AG329" s="327"/>
      <c r="AH329" s="327"/>
      <c r="AI329" s="327"/>
      <c r="AJ329" s="325"/>
      <c r="AK329" s="325"/>
      <c r="AL329" s="325"/>
      <c r="AM329" s="325"/>
      <c r="AN329" s="325"/>
      <c r="AO329" s="325"/>
      <c r="AP329" s="325"/>
      <c r="AQ329" s="325"/>
    </row>
    <row r="330" spans="1:43" ht="24.75" customHeight="1">
      <c r="A330" s="327"/>
      <c r="B330" s="327"/>
      <c r="C330" s="327"/>
      <c r="D330" s="327"/>
      <c r="E330" s="327"/>
      <c r="G330" s="326"/>
      <c r="H330" s="325"/>
      <c r="I330" s="327"/>
      <c r="K330" s="328"/>
      <c r="R330" s="325"/>
      <c r="S330" s="325"/>
      <c r="T330" s="325"/>
      <c r="U330" s="325"/>
      <c r="V330" s="325"/>
      <c r="W330" s="325"/>
      <c r="X330" s="325"/>
      <c r="Y330" s="325"/>
      <c r="Z330" s="325"/>
      <c r="AA330" s="325"/>
      <c r="AB330" s="325"/>
      <c r="AC330" s="325"/>
      <c r="AD330" s="325"/>
      <c r="AE330" s="327"/>
      <c r="AF330" s="327"/>
      <c r="AG330" s="327"/>
      <c r="AH330" s="327"/>
      <c r="AI330" s="327"/>
      <c r="AJ330" s="325"/>
      <c r="AK330" s="325"/>
      <c r="AL330" s="325"/>
      <c r="AM330" s="325"/>
      <c r="AN330" s="325"/>
      <c r="AO330" s="325"/>
      <c r="AP330" s="325"/>
      <c r="AQ330" s="325"/>
    </row>
    <row r="331" spans="1:43" ht="24.75" customHeight="1">
      <c r="A331" s="327"/>
      <c r="B331" s="327"/>
      <c r="C331" s="327"/>
      <c r="D331" s="327"/>
      <c r="E331" s="327"/>
      <c r="G331" s="326"/>
      <c r="H331" s="325"/>
      <c r="I331" s="327"/>
      <c r="K331" s="328"/>
      <c r="R331" s="325"/>
      <c r="S331" s="325"/>
      <c r="T331" s="325"/>
      <c r="U331" s="325"/>
      <c r="V331" s="325"/>
      <c r="W331" s="325"/>
      <c r="X331" s="325"/>
      <c r="Y331" s="325"/>
      <c r="Z331" s="325"/>
      <c r="AA331" s="325"/>
      <c r="AB331" s="325"/>
      <c r="AC331" s="325"/>
      <c r="AD331" s="325"/>
      <c r="AE331" s="327"/>
      <c r="AF331" s="327"/>
      <c r="AG331" s="327"/>
      <c r="AH331" s="327"/>
      <c r="AI331" s="327"/>
      <c r="AJ331" s="325"/>
      <c r="AK331" s="325"/>
      <c r="AL331" s="325"/>
      <c r="AM331" s="325"/>
      <c r="AN331" s="325"/>
      <c r="AO331" s="325"/>
      <c r="AP331" s="325"/>
      <c r="AQ331" s="325"/>
    </row>
    <row r="332" spans="1:43" ht="24.75" customHeight="1">
      <c r="A332" s="327"/>
      <c r="B332" s="327"/>
      <c r="C332" s="327"/>
      <c r="D332" s="327"/>
      <c r="E332" s="327"/>
      <c r="G332" s="326"/>
      <c r="H332" s="325"/>
      <c r="I332" s="327"/>
      <c r="K332" s="328"/>
      <c r="R332" s="325"/>
      <c r="S332" s="325"/>
      <c r="T332" s="325"/>
      <c r="U332" s="325"/>
      <c r="V332" s="325"/>
      <c r="W332" s="325"/>
      <c r="X332" s="325"/>
      <c r="Y332" s="325"/>
      <c r="Z332" s="325"/>
      <c r="AA332" s="325"/>
      <c r="AB332" s="325"/>
      <c r="AC332" s="325"/>
      <c r="AD332" s="325"/>
      <c r="AE332" s="327"/>
      <c r="AF332" s="327"/>
      <c r="AG332" s="327"/>
      <c r="AH332" s="327"/>
      <c r="AI332" s="327"/>
      <c r="AJ332" s="325"/>
      <c r="AK332" s="325"/>
      <c r="AL332" s="325"/>
      <c r="AM332" s="325"/>
      <c r="AN332" s="325"/>
      <c r="AO332" s="325"/>
      <c r="AP332" s="325"/>
      <c r="AQ332" s="325"/>
    </row>
    <row r="333" spans="1:43" ht="24.75" customHeight="1">
      <c r="A333" s="327"/>
      <c r="B333" s="327"/>
      <c r="C333" s="327"/>
      <c r="D333" s="327"/>
      <c r="E333" s="327"/>
      <c r="G333" s="326"/>
      <c r="H333" s="325"/>
      <c r="I333" s="327"/>
      <c r="K333" s="328"/>
      <c r="R333" s="325"/>
      <c r="S333" s="325"/>
      <c r="T333" s="325"/>
      <c r="U333" s="325"/>
      <c r="V333" s="325"/>
      <c r="W333" s="325"/>
      <c r="X333" s="325"/>
      <c r="Y333" s="325"/>
      <c r="Z333" s="325"/>
      <c r="AA333" s="325"/>
      <c r="AB333" s="325"/>
      <c r="AC333" s="325"/>
      <c r="AD333" s="325"/>
      <c r="AE333" s="327"/>
      <c r="AF333" s="327"/>
      <c r="AG333" s="327"/>
      <c r="AH333" s="327"/>
      <c r="AI333" s="327"/>
      <c r="AJ333" s="325"/>
      <c r="AK333" s="325"/>
      <c r="AL333" s="325"/>
      <c r="AM333" s="325"/>
      <c r="AN333" s="325"/>
      <c r="AO333" s="325"/>
      <c r="AP333" s="325"/>
      <c r="AQ333" s="325"/>
    </row>
    <row r="334" spans="1:43" ht="24.75" customHeight="1">
      <c r="A334" s="327"/>
      <c r="B334" s="327"/>
      <c r="C334" s="327"/>
      <c r="D334" s="327"/>
      <c r="E334" s="327"/>
      <c r="G334" s="326"/>
      <c r="H334" s="325"/>
      <c r="I334" s="327"/>
      <c r="K334" s="328"/>
      <c r="R334" s="325"/>
      <c r="S334" s="325"/>
      <c r="T334" s="325"/>
      <c r="U334" s="325"/>
      <c r="V334" s="325"/>
      <c r="W334" s="325"/>
      <c r="X334" s="325"/>
      <c r="Y334" s="325"/>
      <c r="Z334" s="325"/>
      <c r="AA334" s="325"/>
      <c r="AB334" s="325"/>
      <c r="AC334" s="325"/>
      <c r="AD334" s="325"/>
      <c r="AE334" s="327"/>
      <c r="AF334" s="327"/>
      <c r="AG334" s="327"/>
      <c r="AH334" s="327"/>
      <c r="AI334" s="327"/>
      <c r="AJ334" s="325"/>
      <c r="AK334" s="325"/>
      <c r="AL334" s="325"/>
      <c r="AM334" s="325"/>
      <c r="AN334" s="325"/>
      <c r="AO334" s="325"/>
      <c r="AP334" s="325"/>
      <c r="AQ334" s="325"/>
    </row>
    <row r="335" spans="1:43" ht="24.75" customHeight="1">
      <c r="A335" s="327"/>
      <c r="B335" s="327"/>
      <c r="C335" s="327"/>
      <c r="D335" s="327"/>
      <c r="E335" s="327"/>
      <c r="G335" s="326"/>
      <c r="H335" s="325"/>
      <c r="I335" s="327"/>
      <c r="K335" s="328"/>
      <c r="R335" s="325"/>
      <c r="S335" s="325"/>
      <c r="T335" s="325"/>
      <c r="U335" s="325"/>
      <c r="V335" s="325"/>
      <c r="W335" s="325"/>
      <c r="X335" s="325"/>
      <c r="Y335" s="325"/>
      <c r="Z335" s="325"/>
      <c r="AA335" s="325"/>
      <c r="AB335" s="325"/>
      <c r="AC335" s="325"/>
      <c r="AD335" s="325"/>
      <c r="AE335" s="327"/>
      <c r="AF335" s="327"/>
      <c r="AG335" s="327"/>
      <c r="AH335" s="327"/>
      <c r="AI335" s="327"/>
      <c r="AJ335" s="325"/>
      <c r="AK335" s="325"/>
      <c r="AL335" s="325"/>
      <c r="AM335" s="325"/>
      <c r="AN335" s="325"/>
      <c r="AO335" s="325"/>
      <c r="AP335" s="325"/>
      <c r="AQ335" s="325"/>
    </row>
    <row r="336" spans="1:43" ht="24.75" customHeight="1">
      <c r="A336" s="327"/>
      <c r="B336" s="327"/>
      <c r="C336" s="327"/>
      <c r="D336" s="327"/>
      <c r="E336" s="327"/>
      <c r="G336" s="326"/>
      <c r="H336" s="325"/>
      <c r="I336" s="327"/>
      <c r="K336" s="328"/>
      <c r="R336" s="325"/>
      <c r="S336" s="325"/>
      <c r="T336" s="325"/>
      <c r="U336" s="325"/>
      <c r="V336" s="325"/>
      <c r="W336" s="325"/>
      <c r="X336" s="325"/>
      <c r="Y336" s="325"/>
      <c r="Z336" s="325"/>
      <c r="AA336" s="325"/>
      <c r="AB336" s="325"/>
      <c r="AC336" s="325"/>
      <c r="AD336" s="325"/>
      <c r="AE336" s="327"/>
      <c r="AF336" s="327"/>
      <c r="AG336" s="327"/>
      <c r="AH336" s="327"/>
      <c r="AI336" s="327"/>
      <c r="AJ336" s="325"/>
      <c r="AK336" s="325"/>
      <c r="AL336" s="325"/>
      <c r="AM336" s="325"/>
      <c r="AN336" s="325"/>
      <c r="AO336" s="325"/>
      <c r="AP336" s="325"/>
      <c r="AQ336" s="325"/>
    </row>
    <row r="337" spans="1:43" ht="24.75" customHeight="1">
      <c r="A337" s="327"/>
      <c r="B337" s="327"/>
      <c r="C337" s="327"/>
      <c r="D337" s="327"/>
      <c r="E337" s="327"/>
      <c r="G337" s="326"/>
      <c r="H337" s="325"/>
      <c r="I337" s="327"/>
      <c r="K337" s="328"/>
      <c r="R337" s="325"/>
      <c r="S337" s="325"/>
      <c r="T337" s="325"/>
      <c r="U337" s="325"/>
      <c r="V337" s="325"/>
      <c r="W337" s="325"/>
      <c r="X337" s="325"/>
      <c r="Y337" s="325"/>
      <c r="Z337" s="325"/>
      <c r="AA337" s="325"/>
      <c r="AB337" s="325"/>
      <c r="AC337" s="325"/>
      <c r="AD337" s="325"/>
      <c r="AE337" s="327"/>
      <c r="AF337" s="327"/>
      <c r="AG337" s="327"/>
      <c r="AH337" s="327"/>
      <c r="AI337" s="327"/>
      <c r="AJ337" s="325"/>
      <c r="AK337" s="325"/>
      <c r="AL337" s="325"/>
      <c r="AM337" s="325"/>
      <c r="AN337" s="325"/>
      <c r="AO337" s="325"/>
      <c r="AP337" s="325"/>
      <c r="AQ337" s="325"/>
    </row>
    <row r="338" spans="1:43" ht="24.75" customHeight="1">
      <c r="A338" s="327"/>
      <c r="B338" s="327"/>
      <c r="C338" s="327"/>
      <c r="D338" s="327"/>
      <c r="E338" s="327"/>
      <c r="G338" s="326"/>
      <c r="H338" s="325"/>
      <c r="I338" s="327"/>
      <c r="K338" s="328"/>
      <c r="R338" s="325"/>
      <c r="S338" s="325"/>
      <c r="T338" s="325"/>
      <c r="U338" s="325"/>
      <c r="V338" s="325"/>
      <c r="W338" s="325"/>
      <c r="X338" s="325"/>
      <c r="Y338" s="325"/>
      <c r="Z338" s="325"/>
      <c r="AA338" s="325"/>
      <c r="AB338" s="325"/>
      <c r="AC338" s="325"/>
      <c r="AD338" s="325"/>
      <c r="AE338" s="327"/>
      <c r="AF338" s="327"/>
      <c r="AG338" s="327"/>
      <c r="AH338" s="327"/>
      <c r="AI338" s="327"/>
      <c r="AJ338" s="325"/>
      <c r="AK338" s="325"/>
      <c r="AL338" s="325"/>
      <c r="AM338" s="325"/>
      <c r="AN338" s="325"/>
      <c r="AO338" s="325"/>
      <c r="AP338" s="325"/>
      <c r="AQ338" s="325"/>
    </row>
    <row r="339" spans="1:43" ht="24.75" customHeight="1">
      <c r="A339" s="327"/>
      <c r="B339" s="327"/>
      <c r="C339" s="327"/>
      <c r="D339" s="327"/>
      <c r="E339" s="327"/>
      <c r="G339" s="326"/>
      <c r="H339" s="325"/>
      <c r="I339" s="327"/>
      <c r="K339" s="328"/>
      <c r="R339" s="325"/>
      <c r="S339" s="325"/>
      <c r="T339" s="325"/>
      <c r="U339" s="325"/>
      <c r="V339" s="325"/>
      <c r="W339" s="325"/>
      <c r="X339" s="325"/>
      <c r="Y339" s="325"/>
      <c r="Z339" s="325"/>
      <c r="AA339" s="325"/>
      <c r="AB339" s="325"/>
      <c r="AC339" s="325"/>
      <c r="AD339" s="325"/>
      <c r="AE339" s="327"/>
      <c r="AF339" s="327"/>
      <c r="AG339" s="327"/>
      <c r="AH339" s="327"/>
      <c r="AI339" s="327"/>
      <c r="AJ339" s="325"/>
      <c r="AK339" s="325"/>
      <c r="AL339" s="325"/>
      <c r="AM339" s="325"/>
      <c r="AN339" s="325"/>
      <c r="AO339" s="325"/>
      <c r="AP339" s="325"/>
      <c r="AQ339" s="325"/>
    </row>
    <row r="340" spans="1:43" ht="24.75" customHeight="1">
      <c r="A340" s="327"/>
      <c r="B340" s="327"/>
      <c r="C340" s="327"/>
      <c r="D340" s="327"/>
      <c r="E340" s="327"/>
      <c r="G340" s="326"/>
      <c r="H340" s="325"/>
      <c r="I340" s="327"/>
      <c r="K340" s="328"/>
      <c r="R340" s="325"/>
      <c r="S340" s="325"/>
      <c r="T340" s="325"/>
      <c r="U340" s="325"/>
      <c r="V340" s="325"/>
      <c r="W340" s="325"/>
      <c r="X340" s="325"/>
      <c r="Y340" s="325"/>
      <c r="Z340" s="325"/>
      <c r="AA340" s="325"/>
      <c r="AB340" s="325"/>
      <c r="AC340" s="325"/>
      <c r="AD340" s="325"/>
      <c r="AE340" s="327"/>
      <c r="AF340" s="327"/>
      <c r="AG340" s="327"/>
      <c r="AH340" s="327"/>
      <c r="AI340" s="327"/>
      <c r="AJ340" s="325"/>
      <c r="AK340" s="325"/>
      <c r="AL340" s="325"/>
      <c r="AM340" s="325"/>
      <c r="AN340" s="325"/>
      <c r="AO340" s="325"/>
      <c r="AP340" s="325"/>
      <c r="AQ340" s="325"/>
    </row>
    <row r="341" spans="1:43" ht="24.75" customHeight="1">
      <c r="A341" s="327"/>
      <c r="B341" s="327"/>
      <c r="C341" s="327"/>
      <c r="D341" s="327"/>
      <c r="E341" s="327"/>
      <c r="G341" s="326"/>
      <c r="H341" s="325"/>
      <c r="I341" s="327"/>
      <c r="K341" s="328"/>
      <c r="R341" s="325"/>
      <c r="S341" s="325"/>
      <c r="T341" s="325"/>
      <c r="U341" s="325"/>
      <c r="V341" s="325"/>
      <c r="W341" s="325"/>
      <c r="X341" s="325"/>
      <c r="Y341" s="325"/>
      <c r="Z341" s="325"/>
      <c r="AA341" s="325"/>
      <c r="AB341" s="325"/>
      <c r="AC341" s="325"/>
      <c r="AD341" s="325"/>
      <c r="AE341" s="327"/>
      <c r="AF341" s="327"/>
      <c r="AG341" s="327"/>
      <c r="AH341" s="327"/>
      <c r="AI341" s="327"/>
      <c r="AJ341" s="325"/>
      <c r="AK341" s="325"/>
      <c r="AL341" s="325"/>
      <c r="AM341" s="325"/>
      <c r="AN341" s="325"/>
      <c r="AO341" s="325"/>
      <c r="AP341" s="325"/>
      <c r="AQ341" s="325"/>
    </row>
    <row r="342" spans="1:43" ht="24.75" customHeight="1">
      <c r="A342" s="327"/>
      <c r="B342" s="327"/>
      <c r="C342" s="327"/>
      <c r="D342" s="327"/>
      <c r="E342" s="327"/>
      <c r="G342" s="326"/>
      <c r="H342" s="325"/>
      <c r="I342" s="327"/>
      <c r="K342" s="328"/>
      <c r="R342" s="325"/>
      <c r="S342" s="325"/>
      <c r="T342" s="325"/>
      <c r="U342" s="325"/>
      <c r="V342" s="325"/>
      <c r="W342" s="325"/>
      <c r="X342" s="325"/>
      <c r="Y342" s="325"/>
      <c r="Z342" s="325"/>
      <c r="AA342" s="325"/>
      <c r="AB342" s="325"/>
      <c r="AC342" s="325"/>
      <c r="AD342" s="325"/>
      <c r="AE342" s="327"/>
      <c r="AF342" s="327"/>
      <c r="AG342" s="327"/>
      <c r="AH342" s="327"/>
      <c r="AI342" s="327"/>
      <c r="AJ342" s="325"/>
      <c r="AK342" s="325"/>
      <c r="AL342" s="325"/>
      <c r="AM342" s="325"/>
      <c r="AN342" s="325"/>
      <c r="AO342" s="325"/>
      <c r="AP342" s="325"/>
      <c r="AQ342" s="325"/>
    </row>
    <row r="343" spans="1:43" ht="24.75" customHeight="1">
      <c r="A343" s="327"/>
      <c r="B343" s="327"/>
      <c r="C343" s="327"/>
      <c r="D343" s="327"/>
      <c r="E343" s="327"/>
      <c r="G343" s="326"/>
      <c r="H343" s="325"/>
      <c r="I343" s="327"/>
      <c r="K343" s="328"/>
      <c r="R343" s="325"/>
      <c r="S343" s="325"/>
      <c r="T343" s="325"/>
      <c r="U343" s="325"/>
      <c r="V343" s="325"/>
      <c r="W343" s="325"/>
      <c r="X343" s="325"/>
      <c r="Y343" s="325"/>
      <c r="Z343" s="325"/>
      <c r="AA343" s="325"/>
      <c r="AB343" s="325"/>
      <c r="AC343" s="325"/>
      <c r="AD343" s="325"/>
      <c r="AE343" s="327"/>
      <c r="AF343" s="327"/>
      <c r="AG343" s="327"/>
      <c r="AH343" s="327"/>
      <c r="AI343" s="327"/>
      <c r="AJ343" s="325"/>
      <c r="AK343" s="325"/>
      <c r="AL343" s="325"/>
      <c r="AM343" s="325"/>
      <c r="AN343" s="325"/>
      <c r="AO343" s="325"/>
      <c r="AP343" s="325"/>
      <c r="AQ343" s="325"/>
    </row>
    <row r="344" spans="1:43" ht="24.75" customHeight="1">
      <c r="A344" s="327"/>
      <c r="B344" s="327"/>
      <c r="C344" s="327"/>
      <c r="D344" s="327"/>
      <c r="E344" s="327"/>
      <c r="G344" s="326"/>
      <c r="H344" s="325"/>
      <c r="I344" s="327"/>
      <c r="K344" s="328"/>
      <c r="R344" s="325"/>
      <c r="S344" s="325"/>
      <c r="T344" s="325"/>
      <c r="U344" s="325"/>
      <c r="V344" s="325"/>
      <c r="W344" s="325"/>
      <c r="X344" s="325"/>
      <c r="Y344" s="325"/>
      <c r="Z344" s="325"/>
      <c r="AA344" s="325"/>
      <c r="AB344" s="325"/>
      <c r="AC344" s="325"/>
      <c r="AD344" s="325"/>
      <c r="AE344" s="327"/>
      <c r="AF344" s="327"/>
      <c r="AG344" s="327"/>
      <c r="AH344" s="327"/>
      <c r="AI344" s="327"/>
      <c r="AJ344" s="325"/>
      <c r="AK344" s="325"/>
      <c r="AL344" s="325"/>
      <c r="AM344" s="325"/>
      <c r="AN344" s="325"/>
      <c r="AO344" s="325"/>
      <c r="AP344" s="325"/>
      <c r="AQ344" s="325"/>
    </row>
    <row r="345" spans="1:43" ht="24.75" customHeight="1">
      <c r="A345" s="327"/>
      <c r="B345" s="327"/>
      <c r="C345" s="327"/>
      <c r="D345" s="327"/>
      <c r="E345" s="327"/>
      <c r="G345" s="326"/>
      <c r="H345" s="325"/>
      <c r="I345" s="327"/>
      <c r="K345" s="328"/>
      <c r="R345" s="325"/>
      <c r="S345" s="325"/>
      <c r="T345" s="325"/>
      <c r="U345" s="325"/>
      <c r="V345" s="325"/>
      <c r="W345" s="325"/>
      <c r="X345" s="325"/>
      <c r="Y345" s="325"/>
      <c r="Z345" s="325"/>
      <c r="AA345" s="325"/>
      <c r="AB345" s="325"/>
      <c r="AC345" s="325"/>
      <c r="AD345" s="325"/>
      <c r="AE345" s="327"/>
      <c r="AF345" s="327"/>
      <c r="AG345" s="327"/>
      <c r="AH345" s="327"/>
      <c r="AI345" s="327"/>
      <c r="AJ345" s="325"/>
      <c r="AK345" s="325"/>
      <c r="AL345" s="325"/>
      <c r="AM345" s="325"/>
      <c r="AN345" s="325"/>
      <c r="AO345" s="325"/>
      <c r="AP345" s="325"/>
      <c r="AQ345" s="325"/>
    </row>
    <row r="346" spans="1:43" ht="24.75" customHeight="1">
      <c r="A346" s="327"/>
      <c r="B346" s="327"/>
      <c r="C346" s="327"/>
      <c r="D346" s="327"/>
      <c r="E346" s="327"/>
      <c r="G346" s="326"/>
      <c r="H346" s="325"/>
      <c r="I346" s="327"/>
      <c r="K346" s="328"/>
      <c r="R346" s="325"/>
      <c r="S346" s="325"/>
      <c r="T346" s="325"/>
      <c r="U346" s="325"/>
      <c r="V346" s="325"/>
      <c r="W346" s="325"/>
      <c r="X346" s="325"/>
      <c r="Y346" s="325"/>
      <c r="Z346" s="325"/>
      <c r="AA346" s="325"/>
      <c r="AB346" s="325"/>
      <c r="AC346" s="325"/>
      <c r="AD346" s="325"/>
      <c r="AE346" s="327"/>
      <c r="AF346" s="327"/>
      <c r="AG346" s="327"/>
      <c r="AH346" s="327"/>
      <c r="AI346" s="327"/>
      <c r="AJ346" s="325"/>
      <c r="AK346" s="325"/>
      <c r="AL346" s="325"/>
      <c r="AM346" s="325"/>
      <c r="AN346" s="325"/>
      <c r="AO346" s="325"/>
      <c r="AP346" s="325"/>
      <c r="AQ346" s="325"/>
    </row>
    <row r="347" spans="1:43" ht="24.75" customHeight="1">
      <c r="A347" s="327"/>
      <c r="B347" s="327"/>
      <c r="C347" s="327"/>
      <c r="D347" s="327"/>
      <c r="E347" s="327"/>
      <c r="G347" s="326"/>
      <c r="H347" s="325"/>
      <c r="I347" s="327"/>
      <c r="K347" s="328"/>
      <c r="R347" s="325"/>
      <c r="S347" s="325"/>
      <c r="T347" s="325"/>
      <c r="U347" s="325"/>
      <c r="V347" s="325"/>
      <c r="W347" s="325"/>
      <c r="X347" s="325"/>
      <c r="Y347" s="325"/>
      <c r="Z347" s="325"/>
      <c r="AA347" s="325"/>
      <c r="AB347" s="325"/>
      <c r="AC347" s="325"/>
      <c r="AD347" s="325"/>
      <c r="AE347" s="327"/>
      <c r="AF347" s="327"/>
      <c r="AG347" s="327"/>
      <c r="AH347" s="327"/>
      <c r="AI347" s="327"/>
      <c r="AJ347" s="325"/>
      <c r="AK347" s="325"/>
      <c r="AL347" s="325"/>
      <c r="AM347" s="325"/>
      <c r="AN347" s="325"/>
      <c r="AO347" s="325"/>
      <c r="AP347" s="325"/>
      <c r="AQ347" s="325"/>
    </row>
    <row r="348" spans="1:43" ht="24.75" customHeight="1">
      <c r="A348" s="327"/>
      <c r="B348" s="327"/>
      <c r="C348" s="327"/>
      <c r="D348" s="327"/>
      <c r="E348" s="327"/>
      <c r="G348" s="326"/>
      <c r="H348" s="325"/>
      <c r="I348" s="327"/>
      <c r="K348" s="328"/>
      <c r="R348" s="325"/>
      <c r="S348" s="325"/>
      <c r="T348" s="325"/>
      <c r="U348" s="325"/>
      <c r="V348" s="325"/>
      <c r="W348" s="325"/>
      <c r="X348" s="325"/>
      <c r="Y348" s="325"/>
      <c r="Z348" s="325"/>
      <c r="AA348" s="325"/>
      <c r="AB348" s="325"/>
      <c r="AC348" s="325"/>
      <c r="AD348" s="325"/>
      <c r="AE348" s="327"/>
      <c r="AF348" s="327"/>
      <c r="AG348" s="327"/>
      <c r="AH348" s="327"/>
      <c r="AI348" s="327"/>
      <c r="AJ348" s="325"/>
      <c r="AK348" s="325"/>
      <c r="AL348" s="325"/>
      <c r="AM348" s="325"/>
      <c r="AN348" s="325"/>
      <c r="AO348" s="325"/>
      <c r="AP348" s="325"/>
      <c r="AQ348" s="325"/>
    </row>
    <row r="349" spans="1:43" ht="24.75" customHeight="1">
      <c r="A349" s="327"/>
      <c r="B349" s="327"/>
      <c r="C349" s="327"/>
      <c r="D349" s="327"/>
      <c r="E349" s="327"/>
      <c r="G349" s="326"/>
      <c r="H349" s="325"/>
      <c r="I349" s="327"/>
      <c r="K349" s="328"/>
      <c r="R349" s="325"/>
      <c r="S349" s="325"/>
      <c r="T349" s="325"/>
      <c r="U349" s="325"/>
      <c r="V349" s="325"/>
      <c r="W349" s="325"/>
      <c r="X349" s="325"/>
      <c r="Y349" s="325"/>
      <c r="Z349" s="325"/>
      <c r="AA349" s="325"/>
      <c r="AB349" s="325"/>
      <c r="AC349" s="325"/>
      <c r="AD349" s="325"/>
      <c r="AE349" s="327"/>
      <c r="AF349" s="327"/>
      <c r="AG349" s="327"/>
      <c r="AH349" s="327"/>
      <c r="AI349" s="327"/>
      <c r="AJ349" s="325"/>
      <c r="AK349" s="325"/>
      <c r="AL349" s="325"/>
      <c r="AM349" s="325"/>
      <c r="AN349" s="325"/>
      <c r="AO349" s="325"/>
      <c r="AP349" s="325"/>
      <c r="AQ349" s="325"/>
    </row>
    <row r="350" spans="1:43" ht="24.75" customHeight="1">
      <c r="A350" s="327"/>
      <c r="B350" s="327"/>
      <c r="C350" s="327"/>
      <c r="D350" s="327"/>
      <c r="E350" s="327"/>
      <c r="G350" s="326"/>
      <c r="H350" s="325"/>
      <c r="I350" s="327"/>
      <c r="K350" s="328"/>
      <c r="R350" s="325"/>
      <c r="S350" s="325"/>
      <c r="T350" s="325"/>
      <c r="U350" s="325"/>
      <c r="V350" s="325"/>
      <c r="W350" s="325"/>
      <c r="X350" s="325"/>
      <c r="Y350" s="325"/>
      <c r="Z350" s="325"/>
      <c r="AA350" s="325"/>
      <c r="AB350" s="325"/>
      <c r="AC350" s="325"/>
      <c r="AD350" s="325"/>
      <c r="AE350" s="327"/>
      <c r="AF350" s="327"/>
      <c r="AG350" s="327"/>
      <c r="AH350" s="327"/>
      <c r="AI350" s="327"/>
      <c r="AJ350" s="325"/>
      <c r="AK350" s="325"/>
      <c r="AL350" s="325"/>
      <c r="AM350" s="325"/>
      <c r="AN350" s="325"/>
      <c r="AO350" s="325"/>
      <c r="AP350" s="325"/>
      <c r="AQ350" s="325"/>
    </row>
    <row r="351" spans="1:43" ht="24.75" customHeight="1">
      <c r="A351" s="327"/>
      <c r="B351" s="327"/>
      <c r="C351" s="327"/>
      <c r="D351" s="327"/>
      <c r="E351" s="327"/>
      <c r="G351" s="326"/>
      <c r="H351" s="325"/>
      <c r="I351" s="327"/>
      <c r="K351" s="328"/>
      <c r="R351" s="325"/>
      <c r="S351" s="325"/>
      <c r="T351" s="325"/>
      <c r="U351" s="325"/>
      <c r="V351" s="325"/>
      <c r="W351" s="325"/>
      <c r="X351" s="325"/>
      <c r="Y351" s="325"/>
      <c r="Z351" s="325"/>
      <c r="AA351" s="325"/>
      <c r="AB351" s="325"/>
      <c r="AC351" s="325"/>
      <c r="AD351" s="325"/>
      <c r="AE351" s="327"/>
      <c r="AF351" s="327"/>
      <c r="AG351" s="327"/>
      <c r="AH351" s="327"/>
      <c r="AI351" s="327"/>
      <c r="AJ351" s="325"/>
      <c r="AK351" s="325"/>
      <c r="AL351" s="325"/>
      <c r="AM351" s="325"/>
      <c r="AN351" s="325"/>
      <c r="AO351" s="325"/>
      <c r="AP351" s="325"/>
      <c r="AQ351" s="325"/>
    </row>
    <row r="352" spans="1:43" ht="24.75" customHeight="1">
      <c r="A352" s="327"/>
      <c r="B352" s="327"/>
      <c r="C352" s="327"/>
      <c r="D352" s="327"/>
      <c r="E352" s="327"/>
      <c r="G352" s="326"/>
      <c r="H352" s="325"/>
      <c r="I352" s="327"/>
      <c r="K352" s="328"/>
      <c r="R352" s="325"/>
      <c r="S352" s="325"/>
      <c r="T352" s="325"/>
      <c r="U352" s="325"/>
      <c r="V352" s="325"/>
      <c r="W352" s="325"/>
      <c r="X352" s="325"/>
      <c r="Y352" s="325"/>
      <c r="Z352" s="325"/>
      <c r="AA352" s="325"/>
      <c r="AB352" s="325"/>
      <c r="AC352" s="325"/>
      <c r="AD352" s="325"/>
      <c r="AE352" s="327"/>
      <c r="AF352" s="327"/>
      <c r="AG352" s="327"/>
      <c r="AH352" s="327"/>
      <c r="AI352" s="327"/>
      <c r="AJ352" s="325"/>
      <c r="AK352" s="325"/>
      <c r="AL352" s="325"/>
      <c r="AM352" s="325"/>
      <c r="AN352" s="325"/>
      <c r="AO352" s="325"/>
      <c r="AP352" s="325"/>
      <c r="AQ352" s="325"/>
    </row>
    <row r="353" spans="1:43" ht="24.75" customHeight="1">
      <c r="A353" s="327"/>
      <c r="B353" s="327"/>
      <c r="C353" s="327"/>
      <c r="D353" s="327"/>
      <c r="E353" s="327"/>
      <c r="G353" s="326"/>
      <c r="H353" s="325"/>
      <c r="I353" s="327"/>
      <c r="K353" s="328"/>
      <c r="R353" s="325"/>
      <c r="S353" s="325"/>
      <c r="T353" s="325"/>
      <c r="U353" s="325"/>
      <c r="V353" s="325"/>
      <c r="W353" s="325"/>
      <c r="X353" s="325"/>
      <c r="Y353" s="325"/>
      <c r="Z353" s="325"/>
      <c r="AA353" s="325"/>
      <c r="AB353" s="325"/>
      <c r="AC353" s="325"/>
      <c r="AD353" s="325"/>
      <c r="AE353" s="327"/>
      <c r="AF353" s="327"/>
      <c r="AG353" s="327"/>
      <c r="AH353" s="327"/>
      <c r="AI353" s="327"/>
      <c r="AJ353" s="325"/>
      <c r="AK353" s="325"/>
      <c r="AL353" s="325"/>
      <c r="AM353" s="325"/>
      <c r="AN353" s="325"/>
      <c r="AO353" s="325"/>
      <c r="AP353" s="325"/>
      <c r="AQ353" s="325"/>
    </row>
    <row r="354" spans="1:43" ht="24.75" customHeight="1">
      <c r="A354" s="327"/>
      <c r="B354" s="327"/>
      <c r="C354" s="327"/>
      <c r="D354" s="327"/>
      <c r="E354" s="327"/>
      <c r="G354" s="326"/>
      <c r="H354" s="325"/>
      <c r="I354" s="327"/>
      <c r="K354" s="328"/>
      <c r="R354" s="325"/>
      <c r="S354" s="325"/>
      <c r="T354" s="325"/>
      <c r="U354" s="325"/>
      <c r="V354" s="325"/>
      <c r="W354" s="325"/>
      <c r="X354" s="325"/>
      <c r="Y354" s="325"/>
      <c r="Z354" s="325"/>
      <c r="AA354" s="325"/>
      <c r="AB354" s="325"/>
      <c r="AC354" s="325"/>
      <c r="AD354" s="325"/>
      <c r="AE354" s="327"/>
      <c r="AF354" s="327"/>
      <c r="AG354" s="327"/>
      <c r="AH354" s="327"/>
      <c r="AI354" s="327"/>
      <c r="AJ354" s="325"/>
      <c r="AK354" s="325"/>
      <c r="AL354" s="325"/>
      <c r="AM354" s="325"/>
      <c r="AN354" s="325"/>
      <c r="AO354" s="325"/>
      <c r="AP354" s="325"/>
      <c r="AQ354" s="325"/>
    </row>
    <row r="355" spans="1:43" ht="24.75" customHeight="1">
      <c r="A355" s="327"/>
      <c r="B355" s="327"/>
      <c r="C355" s="327"/>
      <c r="D355" s="327"/>
      <c r="E355" s="327"/>
      <c r="G355" s="326"/>
      <c r="H355" s="325"/>
      <c r="I355" s="327"/>
      <c r="K355" s="328"/>
      <c r="R355" s="325"/>
      <c r="S355" s="325"/>
      <c r="T355" s="325"/>
      <c r="U355" s="325"/>
      <c r="V355" s="325"/>
      <c r="W355" s="325"/>
      <c r="X355" s="325"/>
      <c r="Y355" s="325"/>
      <c r="Z355" s="325"/>
      <c r="AA355" s="325"/>
      <c r="AB355" s="325"/>
      <c r="AC355" s="325"/>
      <c r="AD355" s="325"/>
      <c r="AE355" s="327"/>
      <c r="AF355" s="327"/>
      <c r="AG355" s="327"/>
      <c r="AH355" s="327"/>
      <c r="AI355" s="327"/>
      <c r="AJ355" s="325"/>
      <c r="AK355" s="325"/>
      <c r="AL355" s="325"/>
      <c r="AM355" s="325"/>
      <c r="AN355" s="325"/>
      <c r="AO355" s="325"/>
      <c r="AP355" s="325"/>
      <c r="AQ355" s="325"/>
    </row>
    <row r="356" spans="1:43" ht="24.75" customHeight="1">
      <c r="A356" s="327"/>
      <c r="B356" s="327"/>
      <c r="C356" s="327"/>
      <c r="D356" s="327"/>
      <c r="E356" s="327"/>
      <c r="G356" s="326"/>
      <c r="H356" s="325"/>
      <c r="I356" s="327"/>
      <c r="K356" s="328"/>
      <c r="R356" s="325"/>
      <c r="S356" s="325"/>
      <c r="T356" s="325"/>
      <c r="U356" s="325"/>
      <c r="V356" s="325"/>
      <c r="W356" s="325"/>
      <c r="X356" s="325"/>
      <c r="Y356" s="325"/>
      <c r="Z356" s="325"/>
      <c r="AA356" s="325"/>
      <c r="AB356" s="325"/>
      <c r="AC356" s="325"/>
      <c r="AD356" s="325"/>
      <c r="AE356" s="327"/>
      <c r="AF356" s="327"/>
      <c r="AG356" s="327"/>
      <c r="AH356" s="327"/>
      <c r="AI356" s="327"/>
      <c r="AJ356" s="325"/>
      <c r="AK356" s="325"/>
      <c r="AL356" s="325"/>
      <c r="AM356" s="325"/>
      <c r="AN356" s="325"/>
      <c r="AO356" s="325"/>
      <c r="AP356" s="325"/>
      <c r="AQ356" s="325"/>
    </row>
    <row r="357" spans="1:43" ht="24.75" customHeight="1">
      <c r="A357" s="327"/>
      <c r="B357" s="327"/>
      <c r="C357" s="327"/>
      <c r="D357" s="327"/>
      <c r="E357" s="327"/>
      <c r="G357" s="326"/>
      <c r="H357" s="325"/>
      <c r="I357" s="327"/>
      <c r="K357" s="328"/>
      <c r="R357" s="325"/>
      <c r="S357" s="325"/>
      <c r="T357" s="325"/>
      <c r="U357" s="325"/>
      <c r="V357" s="325"/>
      <c r="W357" s="325"/>
      <c r="X357" s="325"/>
      <c r="Y357" s="325"/>
      <c r="Z357" s="325"/>
      <c r="AA357" s="325"/>
      <c r="AB357" s="325"/>
      <c r="AC357" s="325"/>
      <c r="AD357" s="325"/>
      <c r="AE357" s="327"/>
      <c r="AF357" s="327"/>
      <c r="AG357" s="327"/>
      <c r="AH357" s="327"/>
      <c r="AI357" s="327"/>
      <c r="AJ357" s="325"/>
      <c r="AK357" s="325"/>
      <c r="AL357" s="325"/>
      <c r="AM357" s="325"/>
      <c r="AN357" s="325"/>
      <c r="AO357" s="325"/>
      <c r="AP357" s="325"/>
      <c r="AQ357" s="325"/>
    </row>
    <row r="358" spans="1:43" ht="24.75" customHeight="1">
      <c r="A358" s="327"/>
      <c r="B358" s="327"/>
      <c r="C358" s="327"/>
      <c r="D358" s="327"/>
      <c r="E358" s="327"/>
      <c r="G358" s="326"/>
      <c r="H358" s="325"/>
      <c r="I358" s="327"/>
      <c r="K358" s="328"/>
      <c r="R358" s="325"/>
      <c r="S358" s="325"/>
      <c r="T358" s="325"/>
      <c r="U358" s="325"/>
      <c r="V358" s="325"/>
      <c r="W358" s="325"/>
      <c r="X358" s="325"/>
      <c r="Y358" s="325"/>
      <c r="Z358" s="325"/>
      <c r="AA358" s="325"/>
      <c r="AB358" s="325"/>
      <c r="AC358" s="325"/>
      <c r="AD358" s="325"/>
      <c r="AE358" s="327"/>
      <c r="AF358" s="327"/>
      <c r="AG358" s="327"/>
      <c r="AH358" s="327"/>
      <c r="AI358" s="327"/>
      <c r="AJ358" s="325"/>
      <c r="AK358" s="325"/>
      <c r="AL358" s="325"/>
      <c r="AM358" s="325"/>
      <c r="AN358" s="325"/>
      <c r="AO358" s="325"/>
      <c r="AP358" s="325"/>
      <c r="AQ358" s="325"/>
    </row>
    <row r="359" spans="1:43" ht="24.75" customHeight="1">
      <c r="A359" s="327"/>
      <c r="B359" s="327"/>
      <c r="C359" s="327"/>
      <c r="D359" s="327"/>
      <c r="E359" s="327"/>
      <c r="G359" s="326"/>
      <c r="H359" s="325"/>
      <c r="I359" s="327"/>
      <c r="K359" s="328"/>
      <c r="R359" s="325"/>
      <c r="S359" s="325"/>
      <c r="T359" s="325"/>
      <c r="U359" s="325"/>
      <c r="V359" s="325"/>
      <c r="W359" s="325"/>
      <c r="X359" s="325"/>
      <c r="Y359" s="325"/>
      <c r="Z359" s="325"/>
      <c r="AA359" s="325"/>
      <c r="AB359" s="325"/>
      <c r="AC359" s="325"/>
      <c r="AD359" s="325"/>
      <c r="AE359" s="327"/>
      <c r="AF359" s="327"/>
      <c r="AG359" s="327"/>
      <c r="AH359" s="327"/>
      <c r="AI359" s="327"/>
      <c r="AJ359" s="325"/>
      <c r="AK359" s="325"/>
      <c r="AL359" s="325"/>
      <c r="AM359" s="325"/>
      <c r="AN359" s="325"/>
      <c r="AO359" s="325"/>
      <c r="AP359" s="325"/>
      <c r="AQ359" s="325"/>
    </row>
    <row r="360" spans="1:43" ht="24.75" customHeight="1">
      <c r="A360" s="327"/>
      <c r="B360" s="327"/>
      <c r="C360" s="327"/>
      <c r="D360" s="327"/>
      <c r="E360" s="327"/>
      <c r="G360" s="326"/>
      <c r="H360" s="325"/>
      <c r="I360" s="327"/>
      <c r="K360" s="328"/>
      <c r="R360" s="325"/>
      <c r="S360" s="325"/>
      <c r="T360" s="325"/>
      <c r="U360" s="325"/>
      <c r="V360" s="325"/>
      <c r="W360" s="325"/>
      <c r="X360" s="325"/>
      <c r="Y360" s="325"/>
      <c r="Z360" s="325"/>
      <c r="AA360" s="325"/>
      <c r="AB360" s="325"/>
      <c r="AC360" s="325"/>
      <c r="AD360" s="325"/>
      <c r="AE360" s="327"/>
      <c r="AF360" s="327"/>
      <c r="AG360" s="327"/>
      <c r="AH360" s="327"/>
      <c r="AI360" s="327"/>
      <c r="AJ360" s="325"/>
      <c r="AK360" s="325"/>
      <c r="AL360" s="325"/>
      <c r="AM360" s="325"/>
      <c r="AN360" s="325"/>
      <c r="AO360" s="325"/>
      <c r="AP360" s="325"/>
      <c r="AQ360" s="325"/>
    </row>
    <row r="361" spans="1:43" ht="24.75" customHeight="1">
      <c r="A361" s="327"/>
      <c r="B361" s="327"/>
      <c r="C361" s="327"/>
      <c r="D361" s="327"/>
      <c r="E361" s="327"/>
      <c r="G361" s="326"/>
      <c r="H361" s="325"/>
      <c r="I361" s="327"/>
      <c r="K361" s="328"/>
      <c r="R361" s="325"/>
      <c r="S361" s="325"/>
      <c r="T361" s="325"/>
      <c r="U361" s="325"/>
      <c r="V361" s="325"/>
      <c r="W361" s="325"/>
      <c r="X361" s="325"/>
      <c r="Y361" s="325"/>
      <c r="Z361" s="325"/>
      <c r="AA361" s="325"/>
      <c r="AB361" s="325"/>
      <c r="AC361" s="325"/>
      <c r="AD361" s="325"/>
      <c r="AE361" s="327"/>
      <c r="AF361" s="327"/>
      <c r="AG361" s="327"/>
      <c r="AH361" s="327"/>
      <c r="AI361" s="327"/>
      <c r="AJ361" s="325"/>
      <c r="AK361" s="325"/>
      <c r="AL361" s="325"/>
      <c r="AM361" s="325"/>
      <c r="AN361" s="325"/>
      <c r="AO361" s="325"/>
      <c r="AP361" s="325"/>
      <c r="AQ361" s="325"/>
    </row>
    <row r="362" spans="1:43" ht="24.75" customHeight="1">
      <c r="A362" s="327"/>
      <c r="B362" s="327"/>
      <c r="C362" s="327"/>
      <c r="D362" s="327"/>
      <c r="E362" s="327"/>
      <c r="G362" s="326"/>
      <c r="H362" s="325"/>
      <c r="I362" s="327"/>
      <c r="K362" s="328"/>
      <c r="R362" s="325"/>
      <c r="S362" s="325"/>
      <c r="T362" s="325"/>
      <c r="U362" s="325"/>
      <c r="V362" s="325"/>
      <c r="W362" s="325"/>
      <c r="X362" s="325"/>
      <c r="Y362" s="325"/>
      <c r="Z362" s="325"/>
      <c r="AA362" s="325"/>
      <c r="AB362" s="325"/>
      <c r="AC362" s="325"/>
      <c r="AD362" s="325"/>
      <c r="AE362" s="327"/>
      <c r="AF362" s="327"/>
      <c r="AG362" s="327"/>
      <c r="AH362" s="327"/>
      <c r="AI362" s="327"/>
      <c r="AJ362" s="325"/>
      <c r="AK362" s="325"/>
      <c r="AL362" s="325"/>
      <c r="AM362" s="325"/>
      <c r="AN362" s="325"/>
      <c r="AO362" s="325"/>
      <c r="AP362" s="325"/>
      <c r="AQ362" s="325"/>
    </row>
    <row r="363" spans="1:43" ht="24.75" customHeight="1">
      <c r="A363" s="327"/>
      <c r="B363" s="327"/>
      <c r="C363" s="327"/>
      <c r="D363" s="327"/>
      <c r="E363" s="327"/>
      <c r="G363" s="326"/>
      <c r="H363" s="325"/>
      <c r="I363" s="327"/>
      <c r="K363" s="328"/>
      <c r="R363" s="325"/>
      <c r="S363" s="325"/>
      <c r="T363" s="325"/>
      <c r="U363" s="325"/>
      <c r="V363" s="325"/>
      <c r="W363" s="325"/>
      <c r="X363" s="325"/>
      <c r="Y363" s="325"/>
      <c r="Z363" s="325"/>
      <c r="AA363" s="325"/>
      <c r="AB363" s="325"/>
      <c r="AC363" s="325"/>
      <c r="AD363" s="325"/>
      <c r="AE363" s="327"/>
      <c r="AF363" s="327"/>
      <c r="AG363" s="327"/>
      <c r="AH363" s="327"/>
      <c r="AI363" s="327"/>
      <c r="AJ363" s="325"/>
      <c r="AK363" s="325"/>
      <c r="AL363" s="325"/>
      <c r="AM363" s="325"/>
      <c r="AN363" s="325"/>
      <c r="AO363" s="325"/>
      <c r="AP363" s="325"/>
      <c r="AQ363" s="325"/>
    </row>
    <row r="364" spans="1:43" ht="24.75" customHeight="1">
      <c r="A364" s="327"/>
      <c r="B364" s="327"/>
      <c r="C364" s="327"/>
      <c r="D364" s="327"/>
      <c r="E364" s="327"/>
      <c r="G364" s="326"/>
      <c r="H364" s="325"/>
      <c r="I364" s="327"/>
      <c r="K364" s="328"/>
      <c r="R364" s="325"/>
      <c r="S364" s="325"/>
      <c r="T364" s="325"/>
      <c r="U364" s="325"/>
      <c r="V364" s="325"/>
      <c r="W364" s="325"/>
      <c r="X364" s="325"/>
      <c r="Y364" s="325"/>
      <c r="Z364" s="325"/>
      <c r="AA364" s="325"/>
      <c r="AB364" s="325"/>
      <c r="AC364" s="325"/>
      <c r="AD364" s="325"/>
      <c r="AE364" s="327"/>
      <c r="AF364" s="327"/>
      <c r="AG364" s="327"/>
      <c r="AH364" s="327"/>
      <c r="AI364" s="327"/>
      <c r="AJ364" s="325"/>
      <c r="AK364" s="325"/>
      <c r="AL364" s="325"/>
      <c r="AM364" s="325"/>
      <c r="AN364" s="325"/>
      <c r="AO364" s="325"/>
      <c r="AP364" s="325"/>
      <c r="AQ364" s="325"/>
    </row>
    <row r="365" spans="1:43" ht="24.75" customHeight="1">
      <c r="A365" s="327"/>
      <c r="B365" s="327"/>
      <c r="C365" s="327"/>
      <c r="D365" s="327"/>
      <c r="E365" s="327"/>
      <c r="G365" s="326"/>
      <c r="H365" s="325"/>
      <c r="I365" s="327"/>
      <c r="K365" s="328"/>
      <c r="R365" s="325"/>
      <c r="S365" s="325"/>
      <c r="T365" s="325"/>
      <c r="U365" s="325"/>
      <c r="V365" s="325"/>
      <c r="W365" s="325"/>
      <c r="X365" s="325"/>
      <c r="Y365" s="325"/>
      <c r="Z365" s="325"/>
      <c r="AA365" s="325"/>
      <c r="AB365" s="325"/>
      <c r="AC365" s="325"/>
      <c r="AD365" s="325"/>
      <c r="AE365" s="327"/>
      <c r="AF365" s="327"/>
      <c r="AG365" s="327"/>
      <c r="AH365" s="327"/>
      <c r="AI365" s="327"/>
      <c r="AJ365" s="325"/>
      <c r="AK365" s="325"/>
      <c r="AL365" s="325"/>
      <c r="AM365" s="325"/>
      <c r="AN365" s="325"/>
      <c r="AO365" s="325"/>
      <c r="AP365" s="325"/>
      <c r="AQ365" s="325"/>
    </row>
    <row r="366" spans="1:43" ht="24.75" customHeight="1">
      <c r="A366" s="327"/>
      <c r="B366" s="327"/>
      <c r="C366" s="327"/>
      <c r="D366" s="327"/>
      <c r="E366" s="327"/>
      <c r="G366" s="326"/>
      <c r="H366" s="325"/>
      <c r="I366" s="327"/>
      <c r="K366" s="328"/>
      <c r="R366" s="325"/>
      <c r="S366" s="325"/>
      <c r="T366" s="325"/>
      <c r="U366" s="325"/>
      <c r="V366" s="325"/>
      <c r="W366" s="325"/>
      <c r="X366" s="325"/>
      <c r="Y366" s="325"/>
      <c r="Z366" s="325"/>
      <c r="AA366" s="325"/>
      <c r="AB366" s="325"/>
      <c r="AC366" s="325"/>
      <c r="AD366" s="325"/>
      <c r="AE366" s="327"/>
      <c r="AF366" s="327"/>
      <c r="AG366" s="327"/>
      <c r="AH366" s="327"/>
      <c r="AI366" s="327"/>
      <c r="AJ366" s="325"/>
      <c r="AK366" s="325"/>
      <c r="AL366" s="325"/>
      <c r="AM366" s="325"/>
      <c r="AN366" s="325"/>
      <c r="AO366" s="325"/>
      <c r="AP366" s="325"/>
      <c r="AQ366" s="325"/>
    </row>
    <row r="367" spans="1:43" ht="24.75" customHeight="1">
      <c r="A367" s="327"/>
      <c r="B367" s="327"/>
      <c r="C367" s="327"/>
      <c r="D367" s="327"/>
      <c r="E367" s="327"/>
      <c r="G367" s="326"/>
      <c r="H367" s="325"/>
      <c r="I367" s="327"/>
      <c r="K367" s="328"/>
      <c r="R367" s="325"/>
      <c r="S367" s="325"/>
      <c r="T367" s="325"/>
      <c r="U367" s="325"/>
      <c r="V367" s="325"/>
      <c r="W367" s="325"/>
      <c r="X367" s="325"/>
      <c r="Y367" s="325"/>
      <c r="Z367" s="325"/>
      <c r="AA367" s="325"/>
      <c r="AB367" s="325"/>
      <c r="AC367" s="325"/>
      <c r="AD367" s="325"/>
      <c r="AE367" s="327"/>
      <c r="AF367" s="327"/>
      <c r="AG367" s="327"/>
      <c r="AH367" s="327"/>
      <c r="AI367" s="327"/>
      <c r="AJ367" s="325"/>
      <c r="AK367" s="325"/>
      <c r="AL367" s="325"/>
      <c r="AM367" s="325"/>
      <c r="AN367" s="325"/>
      <c r="AO367" s="325"/>
      <c r="AP367" s="325"/>
      <c r="AQ367" s="325"/>
    </row>
    <row r="368" spans="1:43" ht="24.75" customHeight="1">
      <c r="A368" s="327"/>
      <c r="B368" s="327"/>
      <c r="C368" s="327"/>
      <c r="D368" s="327"/>
      <c r="E368" s="327"/>
      <c r="G368" s="326"/>
      <c r="H368" s="325"/>
      <c r="I368" s="327"/>
      <c r="K368" s="328"/>
      <c r="R368" s="325"/>
      <c r="S368" s="325"/>
      <c r="T368" s="325"/>
      <c r="U368" s="325"/>
      <c r="V368" s="325"/>
      <c r="W368" s="325"/>
      <c r="X368" s="325"/>
      <c r="Y368" s="325"/>
      <c r="Z368" s="325"/>
      <c r="AA368" s="325"/>
      <c r="AB368" s="325"/>
      <c r="AC368" s="325"/>
      <c r="AD368" s="325"/>
      <c r="AE368" s="327"/>
      <c r="AF368" s="327"/>
      <c r="AG368" s="327"/>
      <c r="AH368" s="327"/>
      <c r="AI368" s="327"/>
      <c r="AJ368" s="325"/>
      <c r="AK368" s="325"/>
      <c r="AL368" s="325"/>
      <c r="AM368" s="325"/>
      <c r="AN368" s="325"/>
      <c r="AO368" s="325"/>
      <c r="AP368" s="325"/>
      <c r="AQ368" s="325"/>
    </row>
    <row r="369" spans="1:43" ht="24.75" customHeight="1">
      <c r="A369" s="327"/>
      <c r="B369" s="327"/>
      <c r="C369" s="327"/>
      <c r="D369" s="327"/>
      <c r="E369" s="327"/>
      <c r="G369" s="326"/>
      <c r="H369" s="325"/>
      <c r="I369" s="327"/>
      <c r="K369" s="328"/>
      <c r="R369" s="325"/>
      <c r="S369" s="325"/>
      <c r="T369" s="325"/>
      <c r="U369" s="325"/>
      <c r="V369" s="325"/>
      <c r="W369" s="325"/>
      <c r="X369" s="325"/>
      <c r="Y369" s="325"/>
      <c r="Z369" s="325"/>
      <c r="AA369" s="325"/>
      <c r="AB369" s="325"/>
      <c r="AC369" s="325"/>
      <c r="AD369" s="325"/>
      <c r="AE369" s="327"/>
      <c r="AF369" s="327"/>
      <c r="AG369" s="327"/>
      <c r="AH369" s="327"/>
      <c r="AI369" s="327"/>
      <c r="AJ369" s="325"/>
      <c r="AK369" s="325"/>
      <c r="AL369" s="325"/>
      <c r="AM369" s="325"/>
      <c r="AN369" s="325"/>
      <c r="AO369" s="325"/>
      <c r="AP369" s="325"/>
      <c r="AQ369" s="325"/>
    </row>
    <row r="370" spans="1:43" ht="24.75" customHeight="1">
      <c r="A370" s="327"/>
      <c r="B370" s="327"/>
      <c r="C370" s="327"/>
      <c r="D370" s="327"/>
      <c r="E370" s="327"/>
      <c r="G370" s="326"/>
      <c r="H370" s="325"/>
      <c r="I370" s="327"/>
      <c r="K370" s="328"/>
      <c r="R370" s="325"/>
      <c r="S370" s="325"/>
      <c r="T370" s="325"/>
      <c r="U370" s="325"/>
      <c r="V370" s="325"/>
      <c r="W370" s="325"/>
      <c r="X370" s="325"/>
      <c r="Y370" s="325"/>
      <c r="Z370" s="325"/>
      <c r="AA370" s="325"/>
      <c r="AB370" s="325"/>
      <c r="AC370" s="325"/>
      <c r="AD370" s="325"/>
      <c r="AE370" s="327"/>
      <c r="AF370" s="327"/>
      <c r="AG370" s="327"/>
      <c r="AH370" s="327"/>
      <c r="AI370" s="327"/>
      <c r="AJ370" s="325"/>
      <c r="AK370" s="325"/>
      <c r="AL370" s="325"/>
      <c r="AM370" s="325"/>
      <c r="AN370" s="325"/>
      <c r="AO370" s="325"/>
      <c r="AP370" s="325"/>
      <c r="AQ370" s="325"/>
    </row>
    <row r="371" spans="1:43" ht="24.75" customHeight="1">
      <c r="A371" s="327"/>
      <c r="B371" s="327"/>
      <c r="C371" s="327"/>
      <c r="D371" s="327"/>
      <c r="E371" s="327"/>
      <c r="G371" s="326"/>
      <c r="H371" s="325"/>
      <c r="I371" s="327"/>
      <c r="K371" s="328"/>
      <c r="R371" s="325"/>
      <c r="S371" s="325"/>
      <c r="T371" s="325"/>
      <c r="U371" s="325"/>
      <c r="V371" s="325"/>
      <c r="W371" s="325"/>
      <c r="X371" s="325"/>
      <c r="Y371" s="325"/>
      <c r="Z371" s="325"/>
      <c r="AA371" s="325"/>
      <c r="AB371" s="325"/>
      <c r="AC371" s="325"/>
      <c r="AD371" s="325"/>
      <c r="AE371" s="327"/>
      <c r="AF371" s="327"/>
      <c r="AG371" s="327"/>
      <c r="AH371" s="327"/>
      <c r="AI371" s="327"/>
      <c r="AJ371" s="325"/>
      <c r="AK371" s="325"/>
      <c r="AL371" s="325"/>
      <c r="AM371" s="325"/>
      <c r="AN371" s="325"/>
      <c r="AO371" s="325"/>
      <c r="AP371" s="325"/>
      <c r="AQ371" s="325"/>
    </row>
    <row r="372" spans="1:43" ht="24.75" customHeight="1">
      <c r="A372" s="327"/>
      <c r="B372" s="327"/>
      <c r="C372" s="327"/>
      <c r="D372" s="327"/>
      <c r="E372" s="327"/>
      <c r="G372" s="326"/>
      <c r="H372" s="325"/>
      <c r="I372" s="327"/>
      <c r="K372" s="328"/>
      <c r="R372" s="325"/>
      <c r="S372" s="325"/>
      <c r="T372" s="325"/>
      <c r="U372" s="325"/>
      <c r="V372" s="325"/>
      <c r="W372" s="325"/>
      <c r="X372" s="325"/>
      <c r="Y372" s="325"/>
      <c r="Z372" s="325"/>
      <c r="AA372" s="325"/>
      <c r="AB372" s="325"/>
      <c r="AC372" s="325"/>
      <c r="AD372" s="325"/>
      <c r="AE372" s="327"/>
      <c r="AF372" s="327"/>
      <c r="AG372" s="327"/>
      <c r="AH372" s="327"/>
      <c r="AI372" s="327"/>
      <c r="AJ372" s="325"/>
      <c r="AK372" s="325"/>
      <c r="AL372" s="325"/>
      <c r="AM372" s="325"/>
      <c r="AN372" s="325"/>
      <c r="AO372" s="325"/>
      <c r="AP372" s="325"/>
      <c r="AQ372" s="325"/>
    </row>
    <row r="373" spans="1:43" ht="24.75" customHeight="1">
      <c r="A373" s="327"/>
      <c r="B373" s="327"/>
      <c r="C373" s="327"/>
      <c r="D373" s="327"/>
      <c r="E373" s="327"/>
      <c r="G373" s="326"/>
      <c r="H373" s="325"/>
      <c r="I373" s="327"/>
      <c r="K373" s="328"/>
      <c r="R373" s="325"/>
      <c r="S373" s="325"/>
      <c r="T373" s="325"/>
      <c r="U373" s="325"/>
      <c r="V373" s="325"/>
      <c r="W373" s="325"/>
      <c r="X373" s="325"/>
      <c r="Y373" s="325"/>
      <c r="Z373" s="325"/>
      <c r="AA373" s="325"/>
      <c r="AB373" s="325"/>
      <c r="AC373" s="325"/>
      <c r="AD373" s="325"/>
      <c r="AE373" s="327"/>
      <c r="AF373" s="327"/>
      <c r="AG373" s="327"/>
      <c r="AH373" s="327"/>
      <c r="AI373" s="327"/>
      <c r="AJ373" s="325"/>
      <c r="AK373" s="325"/>
      <c r="AL373" s="325"/>
      <c r="AM373" s="325"/>
      <c r="AN373" s="325"/>
      <c r="AO373" s="325"/>
      <c r="AP373" s="325"/>
      <c r="AQ373" s="325"/>
    </row>
    <row r="374" spans="1:43" ht="24.75" customHeight="1">
      <c r="A374" s="327"/>
      <c r="B374" s="327"/>
      <c r="C374" s="327"/>
      <c r="D374" s="327"/>
      <c r="E374" s="327"/>
      <c r="G374" s="326"/>
      <c r="H374" s="325"/>
      <c r="I374" s="327"/>
      <c r="K374" s="328"/>
      <c r="R374" s="325"/>
      <c r="S374" s="325"/>
      <c r="T374" s="325"/>
      <c r="U374" s="325"/>
      <c r="V374" s="325"/>
      <c r="W374" s="325"/>
      <c r="X374" s="325"/>
      <c r="Y374" s="325"/>
      <c r="Z374" s="325"/>
      <c r="AA374" s="325"/>
      <c r="AB374" s="325"/>
      <c r="AC374" s="325"/>
      <c r="AD374" s="325"/>
      <c r="AE374" s="327"/>
      <c r="AF374" s="327"/>
      <c r="AG374" s="327"/>
      <c r="AH374" s="327"/>
      <c r="AI374" s="327"/>
      <c r="AJ374" s="325"/>
      <c r="AK374" s="325"/>
      <c r="AL374" s="325"/>
      <c r="AM374" s="325"/>
      <c r="AN374" s="325"/>
      <c r="AO374" s="325"/>
      <c r="AP374" s="325"/>
      <c r="AQ374" s="325"/>
    </row>
    <row r="375" spans="1:43" ht="24.75" customHeight="1">
      <c r="A375" s="327"/>
      <c r="B375" s="327"/>
      <c r="C375" s="327"/>
      <c r="D375" s="327"/>
      <c r="E375" s="327"/>
      <c r="G375" s="326"/>
      <c r="H375" s="325"/>
      <c r="I375" s="327"/>
      <c r="K375" s="328"/>
      <c r="R375" s="325"/>
      <c r="S375" s="325"/>
      <c r="T375" s="325"/>
      <c r="U375" s="325"/>
      <c r="V375" s="325"/>
      <c r="W375" s="325"/>
      <c r="X375" s="325"/>
      <c r="Y375" s="325"/>
      <c r="Z375" s="325"/>
      <c r="AA375" s="325"/>
      <c r="AB375" s="325"/>
      <c r="AC375" s="325"/>
      <c r="AD375" s="325"/>
      <c r="AE375" s="327"/>
      <c r="AF375" s="327"/>
      <c r="AG375" s="327"/>
      <c r="AH375" s="327"/>
      <c r="AI375" s="327"/>
      <c r="AJ375" s="325"/>
      <c r="AK375" s="325"/>
      <c r="AL375" s="325"/>
      <c r="AM375" s="325"/>
      <c r="AN375" s="325"/>
      <c r="AO375" s="325"/>
      <c r="AP375" s="325"/>
      <c r="AQ375" s="325"/>
    </row>
    <row r="376" spans="1:43" ht="24.75" customHeight="1">
      <c r="A376" s="327"/>
      <c r="B376" s="327"/>
      <c r="C376" s="327"/>
      <c r="D376" s="327"/>
      <c r="E376" s="327"/>
      <c r="G376" s="326"/>
      <c r="H376" s="325"/>
      <c r="I376" s="327"/>
      <c r="K376" s="328"/>
      <c r="R376" s="325"/>
      <c r="S376" s="325"/>
      <c r="T376" s="325"/>
      <c r="U376" s="325"/>
      <c r="V376" s="325"/>
      <c r="W376" s="325"/>
      <c r="X376" s="325"/>
      <c r="Y376" s="325"/>
      <c r="Z376" s="325"/>
      <c r="AA376" s="325"/>
      <c r="AB376" s="325"/>
      <c r="AC376" s="325"/>
      <c r="AD376" s="325"/>
      <c r="AE376" s="327"/>
      <c r="AF376" s="327"/>
      <c r="AG376" s="327"/>
      <c r="AH376" s="327"/>
      <c r="AI376" s="327"/>
      <c r="AJ376" s="325"/>
      <c r="AK376" s="325"/>
      <c r="AL376" s="325"/>
      <c r="AM376" s="325"/>
      <c r="AN376" s="325"/>
      <c r="AO376" s="325"/>
      <c r="AP376" s="325"/>
      <c r="AQ376" s="325"/>
    </row>
    <row r="377" spans="1:43" ht="24.75" customHeight="1">
      <c r="A377" s="327"/>
      <c r="B377" s="327"/>
      <c r="C377" s="327"/>
      <c r="D377" s="327"/>
      <c r="E377" s="327"/>
      <c r="G377" s="326"/>
      <c r="H377" s="325"/>
      <c r="I377" s="327"/>
      <c r="K377" s="328"/>
      <c r="R377" s="325"/>
      <c r="S377" s="325"/>
      <c r="T377" s="325"/>
      <c r="U377" s="325"/>
      <c r="V377" s="325"/>
      <c r="W377" s="325"/>
      <c r="X377" s="325"/>
      <c r="Y377" s="325"/>
      <c r="Z377" s="325"/>
      <c r="AA377" s="325"/>
      <c r="AB377" s="325"/>
      <c r="AC377" s="325"/>
      <c r="AD377" s="325"/>
      <c r="AE377" s="327"/>
      <c r="AF377" s="327"/>
      <c r="AG377" s="327"/>
      <c r="AH377" s="327"/>
      <c r="AI377" s="327"/>
      <c r="AJ377" s="325"/>
      <c r="AK377" s="325"/>
      <c r="AL377" s="325"/>
      <c r="AM377" s="325"/>
      <c r="AN377" s="325"/>
      <c r="AO377" s="325"/>
      <c r="AP377" s="325"/>
      <c r="AQ377" s="325"/>
    </row>
    <row r="378" spans="1:43" ht="24.75" customHeight="1">
      <c r="A378" s="327"/>
      <c r="B378" s="327"/>
      <c r="C378" s="327"/>
      <c r="D378" s="327"/>
      <c r="E378" s="327"/>
      <c r="G378" s="326"/>
      <c r="H378" s="325"/>
      <c r="I378" s="327"/>
      <c r="K378" s="328"/>
      <c r="R378" s="325"/>
      <c r="S378" s="325"/>
      <c r="T378" s="325"/>
      <c r="U378" s="325"/>
      <c r="V378" s="325"/>
      <c r="W378" s="325"/>
      <c r="X378" s="325"/>
      <c r="Y378" s="325"/>
      <c r="Z378" s="325"/>
      <c r="AA378" s="325"/>
      <c r="AB378" s="325"/>
      <c r="AC378" s="325"/>
      <c r="AD378" s="325"/>
      <c r="AE378" s="327"/>
      <c r="AF378" s="327"/>
      <c r="AG378" s="327"/>
      <c r="AH378" s="327"/>
      <c r="AI378" s="327"/>
      <c r="AJ378" s="325"/>
      <c r="AK378" s="325"/>
      <c r="AL378" s="325"/>
      <c r="AM378" s="325"/>
      <c r="AN378" s="325"/>
      <c r="AO378" s="325"/>
      <c r="AP378" s="325"/>
      <c r="AQ378" s="325"/>
    </row>
    <row r="379" spans="1:43" ht="24.75" customHeight="1">
      <c r="A379" s="327"/>
      <c r="B379" s="327"/>
      <c r="C379" s="327"/>
      <c r="D379" s="327"/>
      <c r="E379" s="327"/>
      <c r="G379" s="326"/>
      <c r="H379" s="325"/>
      <c r="I379" s="327"/>
      <c r="K379" s="328"/>
      <c r="R379" s="325"/>
      <c r="S379" s="325"/>
      <c r="T379" s="325"/>
      <c r="U379" s="325"/>
      <c r="V379" s="325"/>
      <c r="W379" s="325"/>
      <c r="X379" s="325"/>
      <c r="Y379" s="325"/>
      <c r="Z379" s="325"/>
      <c r="AA379" s="325"/>
      <c r="AB379" s="325"/>
      <c r="AC379" s="325"/>
      <c r="AD379" s="325"/>
      <c r="AE379" s="327"/>
      <c r="AF379" s="327"/>
      <c r="AG379" s="327"/>
      <c r="AH379" s="327"/>
      <c r="AI379" s="327"/>
      <c r="AJ379" s="325"/>
      <c r="AK379" s="325"/>
      <c r="AL379" s="325"/>
      <c r="AM379" s="325"/>
      <c r="AN379" s="325"/>
      <c r="AO379" s="325"/>
      <c r="AP379" s="325"/>
      <c r="AQ379" s="325"/>
    </row>
    <row r="380" spans="1:43" ht="24.75" customHeight="1">
      <c r="A380" s="327"/>
      <c r="B380" s="327"/>
      <c r="C380" s="327"/>
      <c r="D380" s="327"/>
      <c r="E380" s="327"/>
      <c r="G380" s="326"/>
      <c r="H380" s="325"/>
      <c r="I380" s="327"/>
      <c r="K380" s="328"/>
      <c r="R380" s="325"/>
      <c r="S380" s="325"/>
      <c r="T380" s="325"/>
      <c r="U380" s="325"/>
      <c r="V380" s="325"/>
      <c r="W380" s="325"/>
      <c r="X380" s="325"/>
      <c r="Y380" s="325"/>
      <c r="Z380" s="325"/>
      <c r="AA380" s="325"/>
      <c r="AB380" s="325"/>
      <c r="AC380" s="325"/>
      <c r="AD380" s="325"/>
      <c r="AE380" s="327"/>
      <c r="AF380" s="327"/>
      <c r="AG380" s="327"/>
      <c r="AH380" s="327"/>
      <c r="AI380" s="327"/>
      <c r="AJ380" s="325"/>
      <c r="AK380" s="325"/>
      <c r="AL380" s="325"/>
      <c r="AM380" s="325"/>
      <c r="AN380" s="325"/>
      <c r="AO380" s="325"/>
      <c r="AP380" s="325"/>
      <c r="AQ380" s="325"/>
    </row>
    <row r="381" spans="1:43" ht="24.75" customHeight="1">
      <c r="A381" s="327"/>
      <c r="B381" s="327"/>
      <c r="C381" s="327"/>
      <c r="D381" s="327"/>
      <c r="E381" s="327"/>
      <c r="G381" s="326"/>
      <c r="H381" s="325"/>
      <c r="I381" s="327"/>
      <c r="K381" s="328"/>
      <c r="R381" s="325"/>
      <c r="S381" s="325"/>
      <c r="T381" s="325"/>
      <c r="U381" s="325"/>
      <c r="V381" s="325"/>
      <c r="W381" s="325"/>
      <c r="X381" s="325"/>
      <c r="Y381" s="325"/>
      <c r="Z381" s="325"/>
      <c r="AA381" s="325"/>
      <c r="AB381" s="325"/>
      <c r="AC381" s="325"/>
      <c r="AD381" s="325"/>
      <c r="AE381" s="327"/>
      <c r="AF381" s="327"/>
      <c r="AG381" s="327"/>
      <c r="AH381" s="327"/>
      <c r="AI381" s="327"/>
      <c r="AJ381" s="325"/>
      <c r="AK381" s="325"/>
      <c r="AL381" s="325"/>
      <c r="AM381" s="325"/>
      <c r="AN381" s="325"/>
      <c r="AO381" s="325"/>
      <c r="AP381" s="325"/>
      <c r="AQ381" s="325"/>
    </row>
    <row r="382" spans="1:43" ht="24.75" customHeight="1">
      <c r="A382" s="327"/>
      <c r="B382" s="327"/>
      <c r="C382" s="327"/>
      <c r="D382" s="327"/>
      <c r="E382" s="327"/>
      <c r="G382" s="326"/>
      <c r="H382" s="325"/>
      <c r="I382" s="327"/>
      <c r="K382" s="328"/>
      <c r="R382" s="325"/>
      <c r="S382" s="325"/>
      <c r="T382" s="325"/>
      <c r="U382" s="325"/>
      <c r="V382" s="325"/>
      <c r="W382" s="325"/>
      <c r="X382" s="325"/>
      <c r="Y382" s="325"/>
      <c r="Z382" s="325"/>
      <c r="AA382" s="325"/>
      <c r="AB382" s="325"/>
      <c r="AC382" s="325"/>
      <c r="AD382" s="325"/>
      <c r="AE382" s="327"/>
      <c r="AF382" s="327"/>
      <c r="AG382" s="327"/>
      <c r="AH382" s="327"/>
      <c r="AI382" s="327"/>
      <c r="AJ382" s="325"/>
      <c r="AK382" s="325"/>
      <c r="AL382" s="325"/>
      <c r="AM382" s="325"/>
      <c r="AN382" s="325"/>
      <c r="AO382" s="325"/>
      <c r="AP382" s="325"/>
      <c r="AQ382" s="325"/>
    </row>
    <row r="383" spans="1:43" ht="24.75" customHeight="1">
      <c r="A383" s="327"/>
      <c r="B383" s="327"/>
      <c r="C383" s="327"/>
      <c r="D383" s="327"/>
      <c r="E383" s="327"/>
      <c r="G383" s="326"/>
      <c r="H383" s="325"/>
      <c r="I383" s="327"/>
      <c r="K383" s="328"/>
      <c r="R383" s="325"/>
      <c r="S383" s="325"/>
      <c r="T383" s="325"/>
      <c r="U383" s="325"/>
      <c r="V383" s="325"/>
      <c r="W383" s="325"/>
      <c r="X383" s="325"/>
      <c r="Y383" s="325"/>
      <c r="Z383" s="325"/>
      <c r="AA383" s="325"/>
      <c r="AB383" s="325"/>
      <c r="AC383" s="325"/>
      <c r="AD383" s="325"/>
      <c r="AE383" s="327"/>
      <c r="AF383" s="327"/>
      <c r="AG383" s="327"/>
      <c r="AH383" s="327"/>
      <c r="AI383" s="327"/>
      <c r="AJ383" s="325"/>
      <c r="AK383" s="325"/>
      <c r="AL383" s="325"/>
      <c r="AM383" s="325"/>
      <c r="AN383" s="325"/>
      <c r="AO383" s="325"/>
      <c r="AP383" s="325"/>
      <c r="AQ383" s="325"/>
    </row>
    <row r="384" spans="1:43" ht="24.75" customHeight="1">
      <c r="A384" s="327"/>
      <c r="B384" s="327"/>
      <c r="C384" s="327"/>
      <c r="D384" s="327"/>
      <c r="E384" s="327"/>
      <c r="G384" s="326"/>
      <c r="H384" s="325"/>
      <c r="I384" s="327"/>
      <c r="K384" s="328"/>
      <c r="R384" s="325"/>
      <c r="S384" s="325"/>
      <c r="T384" s="325"/>
      <c r="U384" s="325"/>
      <c r="V384" s="325"/>
      <c r="W384" s="325"/>
      <c r="X384" s="325"/>
      <c r="Y384" s="325"/>
      <c r="Z384" s="325"/>
      <c r="AA384" s="325"/>
      <c r="AB384" s="325"/>
      <c r="AC384" s="325"/>
      <c r="AD384" s="325"/>
      <c r="AE384" s="327"/>
      <c r="AF384" s="327"/>
      <c r="AG384" s="327"/>
      <c r="AH384" s="327"/>
      <c r="AI384" s="327"/>
      <c r="AJ384" s="325"/>
      <c r="AK384" s="325"/>
      <c r="AL384" s="325"/>
      <c r="AM384" s="325"/>
      <c r="AN384" s="325"/>
      <c r="AO384" s="325"/>
      <c r="AP384" s="325"/>
      <c r="AQ384" s="325"/>
    </row>
    <row r="385" spans="1:43" ht="24.75" customHeight="1">
      <c r="A385" s="327"/>
      <c r="B385" s="327"/>
      <c r="C385" s="327"/>
      <c r="D385" s="327"/>
      <c r="E385" s="327"/>
      <c r="G385" s="326"/>
      <c r="H385" s="325"/>
      <c r="I385" s="327"/>
      <c r="K385" s="328"/>
      <c r="R385" s="325"/>
      <c r="S385" s="325"/>
      <c r="T385" s="325"/>
      <c r="U385" s="325"/>
      <c r="V385" s="325"/>
      <c r="W385" s="325"/>
      <c r="X385" s="325"/>
      <c r="Y385" s="325"/>
      <c r="Z385" s="325"/>
      <c r="AA385" s="325"/>
      <c r="AB385" s="325"/>
      <c r="AC385" s="325"/>
      <c r="AD385" s="325"/>
      <c r="AE385" s="327"/>
      <c r="AF385" s="327"/>
      <c r="AG385" s="327"/>
      <c r="AH385" s="327"/>
      <c r="AI385" s="327"/>
      <c r="AJ385" s="325"/>
      <c r="AK385" s="325"/>
      <c r="AL385" s="325"/>
      <c r="AM385" s="325"/>
      <c r="AN385" s="325"/>
      <c r="AO385" s="325"/>
      <c r="AP385" s="325"/>
      <c r="AQ385" s="325"/>
    </row>
    <row r="386" spans="1:43" ht="24.75" customHeight="1">
      <c r="A386" s="327"/>
      <c r="B386" s="327"/>
      <c r="C386" s="327"/>
      <c r="D386" s="327"/>
      <c r="E386" s="327"/>
      <c r="G386" s="326"/>
      <c r="H386" s="325"/>
      <c r="I386" s="327"/>
      <c r="K386" s="328"/>
      <c r="R386" s="325"/>
      <c r="S386" s="325"/>
      <c r="T386" s="325"/>
      <c r="U386" s="325"/>
      <c r="V386" s="325"/>
      <c r="W386" s="325"/>
      <c r="X386" s="325"/>
      <c r="Y386" s="325"/>
      <c r="Z386" s="325"/>
      <c r="AA386" s="325"/>
      <c r="AB386" s="325"/>
      <c r="AC386" s="325"/>
      <c r="AD386" s="325"/>
      <c r="AE386" s="327"/>
      <c r="AF386" s="327"/>
      <c r="AG386" s="327"/>
      <c r="AH386" s="327"/>
      <c r="AI386" s="327"/>
      <c r="AJ386" s="325"/>
      <c r="AK386" s="325"/>
      <c r="AL386" s="325"/>
      <c r="AM386" s="325"/>
      <c r="AN386" s="325"/>
      <c r="AO386" s="325"/>
      <c r="AP386" s="325"/>
      <c r="AQ386" s="325"/>
    </row>
    <row r="387" spans="1:43" ht="24.75" customHeight="1">
      <c r="A387" s="327"/>
      <c r="B387" s="327"/>
      <c r="C387" s="327"/>
      <c r="D387" s="327"/>
      <c r="E387" s="327"/>
      <c r="G387" s="326"/>
      <c r="H387" s="325"/>
      <c r="I387" s="327"/>
      <c r="K387" s="328"/>
      <c r="R387" s="325"/>
      <c r="S387" s="325"/>
      <c r="T387" s="325"/>
      <c r="U387" s="325"/>
      <c r="V387" s="325"/>
      <c r="W387" s="325"/>
      <c r="X387" s="325"/>
      <c r="Y387" s="325"/>
      <c r="Z387" s="325"/>
      <c r="AA387" s="325"/>
      <c r="AB387" s="325"/>
      <c r="AC387" s="325"/>
      <c r="AD387" s="325"/>
      <c r="AE387" s="327"/>
      <c r="AF387" s="327"/>
      <c r="AG387" s="327"/>
      <c r="AH387" s="327"/>
      <c r="AI387" s="327"/>
      <c r="AJ387" s="325"/>
      <c r="AK387" s="325"/>
      <c r="AL387" s="325"/>
      <c r="AM387" s="325"/>
      <c r="AN387" s="325"/>
      <c r="AO387" s="325"/>
      <c r="AP387" s="325"/>
      <c r="AQ387" s="325"/>
    </row>
    <row r="388" spans="1:43" ht="24.75" customHeight="1">
      <c r="A388" s="327"/>
      <c r="B388" s="327"/>
      <c r="C388" s="327"/>
      <c r="D388" s="327"/>
      <c r="E388" s="327"/>
      <c r="G388" s="326"/>
      <c r="H388" s="325"/>
      <c r="I388" s="327"/>
      <c r="K388" s="328"/>
      <c r="R388" s="325"/>
      <c r="S388" s="325"/>
      <c r="T388" s="325"/>
      <c r="U388" s="325"/>
      <c r="V388" s="325"/>
      <c r="W388" s="325"/>
      <c r="X388" s="325"/>
      <c r="Y388" s="325"/>
      <c r="Z388" s="325"/>
      <c r="AA388" s="325"/>
      <c r="AB388" s="325"/>
      <c r="AC388" s="325"/>
      <c r="AD388" s="325"/>
      <c r="AE388" s="327"/>
      <c r="AF388" s="327"/>
      <c r="AG388" s="327"/>
      <c r="AH388" s="327"/>
      <c r="AI388" s="327"/>
      <c r="AJ388" s="325"/>
      <c r="AK388" s="325"/>
      <c r="AL388" s="325"/>
      <c r="AM388" s="325"/>
      <c r="AN388" s="325"/>
      <c r="AO388" s="325"/>
      <c r="AP388" s="325"/>
      <c r="AQ388" s="325"/>
    </row>
    <row r="389" spans="1:43" ht="24.75" customHeight="1">
      <c r="A389" s="327"/>
      <c r="B389" s="327"/>
      <c r="C389" s="327"/>
      <c r="D389" s="327"/>
      <c r="E389" s="327"/>
      <c r="G389" s="326"/>
      <c r="H389" s="325"/>
      <c r="I389" s="327"/>
      <c r="K389" s="328"/>
      <c r="R389" s="325"/>
      <c r="S389" s="325"/>
      <c r="T389" s="325"/>
      <c r="U389" s="325"/>
      <c r="V389" s="325"/>
      <c r="W389" s="325"/>
      <c r="X389" s="325"/>
      <c r="Y389" s="325"/>
      <c r="Z389" s="325"/>
      <c r="AA389" s="325"/>
      <c r="AB389" s="325"/>
      <c r="AC389" s="325"/>
      <c r="AD389" s="325"/>
      <c r="AE389" s="327"/>
      <c r="AF389" s="327"/>
      <c r="AG389" s="327"/>
      <c r="AH389" s="327"/>
      <c r="AI389" s="327"/>
      <c r="AJ389" s="325"/>
      <c r="AK389" s="325"/>
      <c r="AL389" s="325"/>
      <c r="AM389" s="325"/>
      <c r="AN389" s="325"/>
      <c r="AO389" s="325"/>
      <c r="AP389" s="325"/>
      <c r="AQ389" s="325"/>
    </row>
    <row r="390" spans="1:43" ht="24.75" customHeight="1">
      <c r="A390" s="327"/>
      <c r="B390" s="327"/>
      <c r="C390" s="327"/>
      <c r="D390" s="327"/>
      <c r="E390" s="327"/>
      <c r="G390" s="326"/>
      <c r="H390" s="325"/>
      <c r="I390" s="327"/>
      <c r="K390" s="328"/>
      <c r="R390" s="325"/>
      <c r="S390" s="325"/>
      <c r="T390" s="325"/>
      <c r="U390" s="325"/>
      <c r="V390" s="325"/>
      <c r="W390" s="325"/>
      <c r="X390" s="325"/>
      <c r="Y390" s="325"/>
      <c r="Z390" s="325"/>
      <c r="AA390" s="325"/>
      <c r="AB390" s="325"/>
      <c r="AC390" s="325"/>
      <c r="AD390" s="325"/>
      <c r="AE390" s="327"/>
      <c r="AF390" s="327"/>
      <c r="AG390" s="327"/>
      <c r="AH390" s="327"/>
      <c r="AI390" s="327"/>
      <c r="AJ390" s="325"/>
      <c r="AK390" s="325"/>
      <c r="AL390" s="325"/>
      <c r="AM390" s="325"/>
      <c r="AN390" s="325"/>
      <c r="AO390" s="325"/>
      <c r="AP390" s="325"/>
      <c r="AQ390" s="325"/>
    </row>
    <row r="391" spans="1:43" ht="24.75" customHeight="1">
      <c r="A391" s="327"/>
      <c r="B391" s="327"/>
      <c r="C391" s="327"/>
      <c r="D391" s="327"/>
      <c r="E391" s="327"/>
      <c r="G391" s="326"/>
      <c r="H391" s="325"/>
      <c r="I391" s="327"/>
      <c r="K391" s="328"/>
      <c r="R391" s="325"/>
      <c r="S391" s="325"/>
      <c r="T391" s="325"/>
      <c r="U391" s="325"/>
      <c r="V391" s="325"/>
      <c r="W391" s="325"/>
      <c r="X391" s="325"/>
      <c r="Y391" s="325"/>
      <c r="Z391" s="325"/>
      <c r="AA391" s="325"/>
      <c r="AB391" s="325"/>
      <c r="AC391" s="325"/>
      <c r="AD391" s="325"/>
      <c r="AE391" s="327"/>
      <c r="AF391" s="327"/>
      <c r="AG391" s="327"/>
      <c r="AH391" s="327"/>
      <c r="AI391" s="327"/>
      <c r="AJ391" s="325"/>
      <c r="AK391" s="325"/>
      <c r="AL391" s="325"/>
      <c r="AM391" s="325"/>
      <c r="AN391" s="325"/>
      <c r="AO391" s="325"/>
      <c r="AP391" s="325"/>
      <c r="AQ391" s="325"/>
    </row>
    <row r="392" spans="1:43" ht="24.75" customHeight="1">
      <c r="A392" s="327"/>
      <c r="B392" s="327"/>
      <c r="C392" s="327"/>
      <c r="D392" s="327"/>
      <c r="E392" s="327"/>
      <c r="G392" s="326"/>
      <c r="H392" s="325"/>
      <c r="I392" s="327"/>
      <c r="K392" s="328"/>
      <c r="R392" s="325"/>
      <c r="S392" s="325"/>
      <c r="T392" s="325"/>
      <c r="U392" s="325"/>
      <c r="V392" s="325"/>
      <c r="W392" s="325"/>
      <c r="X392" s="325"/>
      <c r="Y392" s="325"/>
      <c r="Z392" s="325"/>
      <c r="AA392" s="325"/>
      <c r="AB392" s="325"/>
      <c r="AC392" s="325"/>
      <c r="AD392" s="325"/>
      <c r="AE392" s="327"/>
      <c r="AF392" s="327"/>
      <c r="AG392" s="327"/>
      <c r="AH392" s="327"/>
      <c r="AI392" s="327"/>
      <c r="AJ392" s="325"/>
      <c r="AK392" s="325"/>
      <c r="AL392" s="325"/>
      <c r="AM392" s="325"/>
      <c r="AN392" s="325"/>
      <c r="AO392" s="325"/>
      <c r="AP392" s="325"/>
      <c r="AQ392" s="325"/>
    </row>
    <row r="393" spans="1:43" ht="24.75" customHeight="1">
      <c r="A393" s="327"/>
      <c r="B393" s="327"/>
      <c r="C393" s="327"/>
      <c r="D393" s="327"/>
      <c r="E393" s="327"/>
      <c r="G393" s="326"/>
      <c r="H393" s="325"/>
      <c r="I393" s="327"/>
      <c r="K393" s="328"/>
      <c r="R393" s="325"/>
      <c r="S393" s="325"/>
      <c r="T393" s="325"/>
      <c r="U393" s="325"/>
      <c r="V393" s="325"/>
      <c r="W393" s="325"/>
      <c r="X393" s="325"/>
      <c r="Y393" s="325"/>
      <c r="Z393" s="325"/>
      <c r="AA393" s="325"/>
      <c r="AB393" s="325"/>
      <c r="AC393" s="325"/>
      <c r="AD393" s="325"/>
      <c r="AE393" s="327"/>
      <c r="AF393" s="327"/>
      <c r="AG393" s="327"/>
      <c r="AH393" s="327"/>
      <c r="AI393" s="327"/>
      <c r="AJ393" s="325"/>
      <c r="AK393" s="325"/>
      <c r="AL393" s="325"/>
      <c r="AM393" s="325"/>
      <c r="AN393" s="325"/>
      <c r="AO393" s="325"/>
      <c r="AP393" s="325"/>
      <c r="AQ393" s="325"/>
    </row>
    <row r="394" spans="1:43" ht="24.75" customHeight="1">
      <c r="A394" s="327"/>
      <c r="B394" s="327"/>
      <c r="C394" s="327"/>
      <c r="D394" s="327"/>
      <c r="E394" s="327"/>
      <c r="G394" s="326"/>
      <c r="H394" s="325"/>
      <c r="I394" s="327"/>
      <c r="K394" s="328"/>
      <c r="R394" s="325"/>
      <c r="S394" s="325"/>
      <c r="T394" s="325"/>
      <c r="U394" s="325"/>
      <c r="V394" s="325"/>
      <c r="W394" s="325"/>
      <c r="X394" s="325"/>
      <c r="Y394" s="325"/>
      <c r="Z394" s="325"/>
      <c r="AA394" s="325"/>
      <c r="AB394" s="325"/>
      <c r="AC394" s="325"/>
      <c r="AD394" s="325"/>
      <c r="AE394" s="327"/>
      <c r="AF394" s="327"/>
      <c r="AG394" s="327"/>
      <c r="AH394" s="327"/>
      <c r="AI394" s="327"/>
      <c r="AJ394" s="325"/>
      <c r="AK394" s="325"/>
      <c r="AL394" s="325"/>
      <c r="AM394" s="325"/>
      <c r="AN394" s="325"/>
      <c r="AO394" s="325"/>
      <c r="AP394" s="325"/>
      <c r="AQ394" s="325"/>
    </row>
    <row r="395" spans="1:43" ht="24.75" customHeight="1">
      <c r="A395" s="327"/>
      <c r="B395" s="327"/>
      <c r="C395" s="327"/>
      <c r="D395" s="327"/>
      <c r="E395" s="327"/>
      <c r="G395" s="326"/>
      <c r="H395" s="325"/>
      <c r="I395" s="327"/>
      <c r="K395" s="328"/>
      <c r="R395" s="325"/>
      <c r="S395" s="325"/>
      <c r="T395" s="325"/>
      <c r="U395" s="325"/>
      <c r="V395" s="325"/>
      <c r="W395" s="325"/>
      <c r="X395" s="325"/>
      <c r="Y395" s="325"/>
      <c r="Z395" s="325"/>
      <c r="AA395" s="325"/>
      <c r="AB395" s="325"/>
      <c r="AC395" s="325"/>
      <c r="AD395" s="325"/>
      <c r="AE395" s="327"/>
      <c r="AF395" s="327"/>
      <c r="AG395" s="327"/>
      <c r="AH395" s="327"/>
      <c r="AI395" s="327"/>
      <c r="AJ395" s="325"/>
      <c r="AK395" s="325"/>
      <c r="AL395" s="325"/>
      <c r="AM395" s="325"/>
      <c r="AN395" s="325"/>
      <c r="AO395" s="325"/>
      <c r="AP395" s="325"/>
      <c r="AQ395" s="325"/>
    </row>
    <row r="396" spans="1:43" ht="24.75" customHeight="1">
      <c r="A396" s="327"/>
      <c r="B396" s="327"/>
      <c r="C396" s="327"/>
      <c r="D396" s="327"/>
      <c r="E396" s="327"/>
      <c r="G396" s="326"/>
      <c r="H396" s="325"/>
      <c r="I396" s="327"/>
      <c r="K396" s="328"/>
      <c r="R396" s="325"/>
      <c r="S396" s="325"/>
      <c r="T396" s="325"/>
      <c r="U396" s="325"/>
      <c r="V396" s="325"/>
      <c r="W396" s="325"/>
      <c r="X396" s="325"/>
      <c r="Y396" s="325"/>
      <c r="Z396" s="325"/>
      <c r="AA396" s="325"/>
      <c r="AB396" s="325"/>
      <c r="AC396" s="325"/>
      <c r="AD396" s="325"/>
      <c r="AE396" s="327"/>
      <c r="AF396" s="327"/>
      <c r="AG396" s="327"/>
      <c r="AH396" s="327"/>
      <c r="AI396" s="327"/>
      <c r="AJ396" s="325"/>
      <c r="AK396" s="325"/>
      <c r="AL396" s="325"/>
      <c r="AM396" s="325"/>
      <c r="AN396" s="325"/>
      <c r="AO396" s="325"/>
      <c r="AP396" s="325"/>
      <c r="AQ396" s="325"/>
    </row>
    <row r="397" spans="1:43" ht="24.75" customHeight="1">
      <c r="A397" s="327"/>
      <c r="B397" s="327"/>
      <c r="C397" s="327"/>
      <c r="D397" s="327"/>
      <c r="E397" s="327"/>
      <c r="G397" s="326"/>
      <c r="H397" s="325"/>
      <c r="I397" s="327"/>
      <c r="K397" s="328"/>
      <c r="R397" s="325"/>
      <c r="S397" s="325"/>
      <c r="T397" s="325"/>
      <c r="U397" s="325"/>
      <c r="V397" s="325"/>
      <c r="W397" s="325"/>
      <c r="X397" s="325"/>
      <c r="Y397" s="325"/>
      <c r="Z397" s="325"/>
      <c r="AA397" s="325"/>
      <c r="AB397" s="325"/>
      <c r="AC397" s="325"/>
      <c r="AD397" s="325"/>
      <c r="AE397" s="327"/>
      <c r="AF397" s="327"/>
      <c r="AG397" s="327"/>
      <c r="AH397" s="327"/>
      <c r="AI397" s="327"/>
      <c r="AJ397" s="325"/>
      <c r="AK397" s="325"/>
      <c r="AL397" s="325"/>
      <c r="AM397" s="325"/>
      <c r="AN397" s="325"/>
      <c r="AO397" s="325"/>
      <c r="AP397" s="325"/>
      <c r="AQ397" s="325"/>
    </row>
    <row r="398" spans="1:43" ht="24.75" customHeight="1">
      <c r="A398" s="327"/>
      <c r="B398" s="327"/>
      <c r="C398" s="327"/>
      <c r="D398" s="327"/>
      <c r="E398" s="327"/>
      <c r="G398" s="326"/>
      <c r="H398" s="325"/>
      <c r="I398" s="327"/>
      <c r="K398" s="328"/>
      <c r="R398" s="325"/>
      <c r="S398" s="325"/>
      <c r="T398" s="325"/>
      <c r="U398" s="325"/>
      <c r="V398" s="325"/>
      <c r="W398" s="325"/>
      <c r="X398" s="325"/>
      <c r="Y398" s="325"/>
      <c r="Z398" s="325"/>
      <c r="AA398" s="325"/>
      <c r="AB398" s="325"/>
      <c r="AC398" s="325"/>
      <c r="AD398" s="325"/>
      <c r="AE398" s="327"/>
      <c r="AF398" s="327"/>
      <c r="AG398" s="327"/>
      <c r="AH398" s="327"/>
      <c r="AI398" s="327"/>
      <c r="AJ398" s="325"/>
      <c r="AK398" s="325"/>
      <c r="AL398" s="325"/>
      <c r="AM398" s="325"/>
      <c r="AN398" s="325"/>
      <c r="AO398" s="325"/>
      <c r="AP398" s="325"/>
      <c r="AQ398" s="325"/>
    </row>
    <row r="399" spans="1:43" ht="24.75" customHeight="1">
      <c r="A399" s="327"/>
      <c r="B399" s="327"/>
      <c r="C399" s="327"/>
      <c r="D399" s="327"/>
      <c r="E399" s="327"/>
      <c r="G399" s="326"/>
      <c r="H399" s="325"/>
      <c r="I399" s="327"/>
      <c r="K399" s="328"/>
      <c r="R399" s="325"/>
      <c r="S399" s="325"/>
      <c r="T399" s="325"/>
      <c r="U399" s="325"/>
      <c r="V399" s="325"/>
      <c r="W399" s="325"/>
      <c r="X399" s="325"/>
      <c r="Y399" s="325"/>
      <c r="Z399" s="325"/>
      <c r="AA399" s="325"/>
      <c r="AB399" s="325"/>
      <c r="AC399" s="325"/>
      <c r="AD399" s="325"/>
      <c r="AE399" s="327"/>
      <c r="AF399" s="327"/>
      <c r="AG399" s="327"/>
      <c r="AH399" s="327"/>
      <c r="AI399" s="327"/>
      <c r="AJ399" s="325"/>
      <c r="AK399" s="325"/>
      <c r="AL399" s="325"/>
      <c r="AM399" s="325"/>
      <c r="AN399" s="325"/>
      <c r="AO399" s="325"/>
      <c r="AP399" s="325"/>
      <c r="AQ399" s="325"/>
    </row>
    <row r="400" spans="1:43" ht="24.75" customHeight="1">
      <c r="A400" s="327"/>
      <c r="B400" s="327"/>
      <c r="C400" s="327"/>
      <c r="D400" s="327"/>
      <c r="E400" s="327"/>
      <c r="G400" s="326"/>
      <c r="H400" s="325"/>
      <c r="I400" s="327"/>
      <c r="K400" s="328"/>
      <c r="R400" s="325"/>
      <c r="S400" s="325"/>
      <c r="T400" s="325"/>
      <c r="U400" s="325"/>
      <c r="V400" s="325"/>
      <c r="W400" s="325"/>
      <c r="X400" s="325"/>
      <c r="Y400" s="325"/>
      <c r="Z400" s="325"/>
      <c r="AA400" s="325"/>
      <c r="AB400" s="325"/>
      <c r="AC400" s="325"/>
      <c r="AD400" s="325"/>
      <c r="AE400" s="327"/>
      <c r="AF400" s="327"/>
      <c r="AG400" s="327"/>
      <c r="AH400" s="327"/>
      <c r="AI400" s="327"/>
      <c r="AJ400" s="325"/>
      <c r="AK400" s="325"/>
      <c r="AL400" s="325"/>
      <c r="AM400" s="325"/>
      <c r="AN400" s="325"/>
      <c r="AO400" s="325"/>
      <c r="AP400" s="325"/>
      <c r="AQ400" s="325"/>
    </row>
    <row r="401" spans="1:43" ht="24.75" customHeight="1">
      <c r="A401" s="327"/>
      <c r="B401" s="327"/>
      <c r="C401" s="327"/>
      <c r="D401" s="327"/>
      <c r="E401" s="327"/>
      <c r="G401" s="326"/>
      <c r="H401" s="325"/>
      <c r="I401" s="327"/>
      <c r="K401" s="328"/>
      <c r="R401" s="325"/>
      <c r="S401" s="325"/>
      <c r="T401" s="325"/>
      <c r="U401" s="325"/>
      <c r="V401" s="325"/>
      <c r="W401" s="325"/>
      <c r="X401" s="325"/>
      <c r="Y401" s="325"/>
      <c r="Z401" s="325"/>
      <c r="AA401" s="325"/>
      <c r="AB401" s="325"/>
      <c r="AC401" s="325"/>
      <c r="AD401" s="325"/>
      <c r="AE401" s="327"/>
      <c r="AF401" s="327"/>
      <c r="AG401" s="327"/>
      <c r="AH401" s="327"/>
      <c r="AI401" s="327"/>
      <c r="AJ401" s="325"/>
      <c r="AK401" s="325"/>
      <c r="AL401" s="325"/>
      <c r="AM401" s="325"/>
      <c r="AN401" s="325"/>
      <c r="AO401" s="325"/>
      <c r="AP401" s="325"/>
      <c r="AQ401" s="325"/>
    </row>
    <row r="402" spans="1:43" ht="24.75" customHeight="1">
      <c r="A402" s="327"/>
      <c r="B402" s="327"/>
      <c r="C402" s="327"/>
      <c r="D402" s="327"/>
      <c r="E402" s="327"/>
      <c r="G402" s="326"/>
      <c r="H402" s="325"/>
      <c r="I402" s="327"/>
      <c r="K402" s="328"/>
      <c r="R402" s="325"/>
      <c r="S402" s="325"/>
      <c r="T402" s="325"/>
      <c r="U402" s="325"/>
      <c r="V402" s="325"/>
      <c r="W402" s="325"/>
      <c r="X402" s="325"/>
      <c r="Y402" s="325"/>
      <c r="Z402" s="325"/>
      <c r="AA402" s="325"/>
      <c r="AB402" s="325"/>
      <c r="AC402" s="325"/>
      <c r="AD402" s="325"/>
      <c r="AE402" s="327"/>
      <c r="AF402" s="327"/>
      <c r="AG402" s="327"/>
      <c r="AH402" s="327"/>
      <c r="AI402" s="327"/>
      <c r="AJ402" s="325"/>
      <c r="AK402" s="325"/>
      <c r="AL402" s="325"/>
      <c r="AM402" s="325"/>
      <c r="AN402" s="325"/>
      <c r="AO402" s="325"/>
      <c r="AP402" s="325"/>
      <c r="AQ402" s="325"/>
    </row>
    <row r="403" spans="1:43" ht="24.75" customHeight="1">
      <c r="A403" s="327"/>
      <c r="B403" s="327"/>
      <c r="C403" s="327"/>
      <c r="D403" s="327"/>
      <c r="E403" s="327"/>
      <c r="G403" s="326"/>
      <c r="H403" s="325"/>
      <c r="I403" s="327"/>
      <c r="K403" s="328"/>
      <c r="R403" s="325"/>
      <c r="S403" s="325"/>
      <c r="T403" s="325"/>
      <c r="U403" s="325"/>
      <c r="V403" s="325"/>
      <c r="W403" s="325"/>
      <c r="X403" s="325"/>
      <c r="Y403" s="325"/>
      <c r="Z403" s="325"/>
      <c r="AA403" s="325"/>
      <c r="AB403" s="325"/>
      <c r="AC403" s="325"/>
      <c r="AD403" s="325"/>
      <c r="AE403" s="327"/>
      <c r="AF403" s="327"/>
      <c r="AG403" s="327"/>
      <c r="AH403" s="327"/>
      <c r="AI403" s="327"/>
      <c r="AJ403" s="325"/>
      <c r="AK403" s="325"/>
      <c r="AL403" s="325"/>
      <c r="AM403" s="325"/>
      <c r="AN403" s="325"/>
      <c r="AO403" s="325"/>
      <c r="AP403" s="325"/>
      <c r="AQ403" s="325"/>
    </row>
    <row r="404" spans="1:43" ht="24.75" customHeight="1">
      <c r="A404" s="327"/>
      <c r="B404" s="327"/>
      <c r="C404" s="327"/>
      <c r="D404" s="327"/>
      <c r="E404" s="327"/>
      <c r="G404" s="326"/>
      <c r="H404" s="325"/>
      <c r="I404" s="327"/>
      <c r="K404" s="328"/>
      <c r="R404" s="325"/>
      <c r="S404" s="325"/>
      <c r="T404" s="325"/>
      <c r="U404" s="325"/>
      <c r="V404" s="325"/>
      <c r="W404" s="325"/>
      <c r="X404" s="325"/>
      <c r="Y404" s="325"/>
      <c r="Z404" s="325"/>
      <c r="AA404" s="325"/>
      <c r="AB404" s="325"/>
      <c r="AC404" s="325"/>
      <c r="AD404" s="325"/>
      <c r="AE404" s="327"/>
      <c r="AF404" s="327"/>
      <c r="AG404" s="327"/>
      <c r="AH404" s="327"/>
      <c r="AI404" s="327"/>
      <c r="AJ404" s="325"/>
      <c r="AK404" s="325"/>
      <c r="AL404" s="325"/>
      <c r="AM404" s="325"/>
      <c r="AN404" s="325"/>
      <c r="AO404" s="325"/>
      <c r="AP404" s="325"/>
      <c r="AQ404" s="325"/>
    </row>
    <row r="405" spans="1:43" ht="24.75" customHeight="1">
      <c r="A405" s="327"/>
      <c r="B405" s="327"/>
      <c r="C405" s="327"/>
      <c r="D405" s="327"/>
      <c r="E405" s="327"/>
      <c r="G405" s="326"/>
      <c r="H405" s="325"/>
      <c r="I405" s="327"/>
      <c r="K405" s="328"/>
      <c r="R405" s="325"/>
      <c r="S405" s="325"/>
      <c r="T405" s="325"/>
      <c r="U405" s="325"/>
      <c r="V405" s="325"/>
      <c r="W405" s="325"/>
      <c r="X405" s="325"/>
      <c r="Y405" s="325"/>
      <c r="Z405" s="325"/>
      <c r="AA405" s="325"/>
      <c r="AB405" s="325"/>
      <c r="AC405" s="325"/>
      <c r="AD405" s="325"/>
      <c r="AE405" s="327"/>
      <c r="AF405" s="327"/>
      <c r="AG405" s="327"/>
      <c r="AH405" s="327"/>
      <c r="AI405" s="327"/>
      <c r="AJ405" s="325"/>
      <c r="AK405" s="325"/>
      <c r="AL405" s="325"/>
      <c r="AM405" s="325"/>
      <c r="AN405" s="325"/>
      <c r="AO405" s="325"/>
      <c r="AP405" s="325"/>
      <c r="AQ405" s="325"/>
    </row>
    <row r="406" spans="1:43" ht="24.75" customHeight="1">
      <c r="A406" s="327"/>
      <c r="B406" s="327"/>
      <c r="C406" s="327"/>
      <c r="D406" s="327"/>
      <c r="E406" s="327"/>
      <c r="G406" s="326"/>
      <c r="H406" s="325"/>
      <c r="I406" s="327"/>
      <c r="K406" s="328"/>
      <c r="R406" s="325"/>
      <c r="S406" s="325"/>
      <c r="T406" s="325"/>
      <c r="U406" s="325"/>
      <c r="V406" s="325"/>
      <c r="W406" s="325"/>
      <c r="X406" s="325"/>
      <c r="Y406" s="325"/>
      <c r="Z406" s="325"/>
      <c r="AA406" s="325"/>
      <c r="AB406" s="325"/>
      <c r="AC406" s="325"/>
      <c r="AD406" s="325"/>
      <c r="AE406" s="327"/>
      <c r="AF406" s="327"/>
      <c r="AG406" s="327"/>
      <c r="AH406" s="327"/>
      <c r="AI406" s="327"/>
      <c r="AJ406" s="325"/>
      <c r="AK406" s="325"/>
      <c r="AL406" s="325"/>
      <c r="AM406" s="325"/>
      <c r="AN406" s="325"/>
      <c r="AO406" s="325"/>
      <c r="AP406" s="325"/>
      <c r="AQ406" s="325"/>
    </row>
    <row r="407" spans="1:43" ht="24.75" customHeight="1">
      <c r="A407" s="327"/>
      <c r="B407" s="327"/>
      <c r="C407" s="327"/>
      <c r="D407" s="327"/>
      <c r="E407" s="327"/>
      <c r="G407" s="326"/>
      <c r="H407" s="325"/>
      <c r="I407" s="327"/>
      <c r="K407" s="328"/>
      <c r="R407" s="325"/>
      <c r="S407" s="325"/>
      <c r="T407" s="325"/>
      <c r="U407" s="325"/>
      <c r="V407" s="325"/>
      <c r="W407" s="325"/>
      <c r="X407" s="325"/>
      <c r="Y407" s="325"/>
      <c r="Z407" s="325"/>
      <c r="AA407" s="325"/>
      <c r="AB407" s="325"/>
      <c r="AC407" s="325"/>
      <c r="AD407" s="325"/>
      <c r="AE407" s="327"/>
      <c r="AF407" s="327"/>
      <c r="AG407" s="327"/>
      <c r="AH407" s="327"/>
      <c r="AI407" s="327"/>
      <c r="AJ407" s="325"/>
      <c r="AK407" s="325"/>
      <c r="AL407" s="325"/>
      <c r="AM407" s="325"/>
      <c r="AN407" s="325"/>
      <c r="AO407" s="325"/>
      <c r="AP407" s="325"/>
      <c r="AQ407" s="325"/>
    </row>
    <row r="408" spans="1:43" ht="24.75" customHeight="1">
      <c r="A408" s="327"/>
      <c r="B408" s="327"/>
      <c r="C408" s="327"/>
      <c r="D408" s="327"/>
      <c r="E408" s="327"/>
      <c r="G408" s="326"/>
      <c r="H408" s="325"/>
      <c r="I408" s="327"/>
      <c r="K408" s="328"/>
      <c r="R408" s="325"/>
      <c r="S408" s="325"/>
      <c r="T408" s="325"/>
      <c r="U408" s="325"/>
      <c r="V408" s="325"/>
      <c r="W408" s="325"/>
      <c r="X408" s="325"/>
      <c r="Y408" s="325"/>
      <c r="Z408" s="325"/>
      <c r="AA408" s="325"/>
      <c r="AB408" s="325"/>
      <c r="AC408" s="325"/>
      <c r="AD408" s="325"/>
      <c r="AE408" s="327"/>
      <c r="AF408" s="327"/>
      <c r="AG408" s="327"/>
      <c r="AH408" s="327"/>
      <c r="AI408" s="327"/>
      <c r="AJ408" s="325"/>
      <c r="AK408" s="325"/>
      <c r="AL408" s="325"/>
      <c r="AM408" s="325"/>
      <c r="AN408" s="325"/>
      <c r="AO408" s="325"/>
      <c r="AP408" s="325"/>
      <c r="AQ408" s="325"/>
    </row>
    <row r="409" spans="1:43" ht="24.75" customHeight="1">
      <c r="A409" s="327"/>
      <c r="B409" s="327"/>
      <c r="C409" s="327"/>
      <c r="D409" s="327"/>
      <c r="E409" s="327"/>
      <c r="G409" s="326"/>
      <c r="H409" s="325"/>
      <c r="I409" s="327"/>
      <c r="K409" s="328"/>
      <c r="R409" s="325"/>
      <c r="S409" s="325"/>
      <c r="T409" s="325"/>
      <c r="U409" s="325"/>
      <c r="V409" s="325"/>
      <c r="W409" s="325"/>
      <c r="X409" s="325"/>
      <c r="Y409" s="325"/>
      <c r="Z409" s="325"/>
      <c r="AA409" s="325"/>
      <c r="AB409" s="325"/>
      <c r="AC409" s="325"/>
      <c r="AD409" s="325"/>
      <c r="AE409" s="327"/>
      <c r="AF409" s="327"/>
      <c r="AG409" s="327"/>
      <c r="AH409" s="327"/>
      <c r="AI409" s="327"/>
      <c r="AJ409" s="325"/>
      <c r="AK409" s="325"/>
      <c r="AL409" s="325"/>
      <c r="AM409" s="325"/>
      <c r="AN409" s="325"/>
      <c r="AO409" s="325"/>
      <c r="AP409" s="325"/>
      <c r="AQ409" s="325"/>
    </row>
    <row r="410" spans="1:43" ht="24.75" customHeight="1">
      <c r="A410" s="327"/>
      <c r="B410" s="327"/>
      <c r="C410" s="327"/>
      <c r="D410" s="327"/>
      <c r="E410" s="327"/>
      <c r="G410" s="326"/>
      <c r="H410" s="325"/>
      <c r="I410" s="327"/>
      <c r="K410" s="328"/>
      <c r="R410" s="325"/>
      <c r="S410" s="325"/>
      <c r="T410" s="325"/>
      <c r="U410" s="325"/>
      <c r="V410" s="325"/>
      <c r="W410" s="325"/>
      <c r="X410" s="325"/>
      <c r="Y410" s="325"/>
      <c r="Z410" s="325"/>
      <c r="AA410" s="325"/>
      <c r="AB410" s="325"/>
      <c r="AC410" s="325"/>
      <c r="AD410" s="325"/>
      <c r="AE410" s="327"/>
      <c r="AF410" s="327"/>
      <c r="AG410" s="327"/>
      <c r="AH410" s="327"/>
      <c r="AI410" s="327"/>
      <c r="AJ410" s="325"/>
      <c r="AK410" s="325"/>
      <c r="AL410" s="325"/>
      <c r="AM410" s="325"/>
      <c r="AN410" s="325"/>
      <c r="AO410" s="325"/>
      <c r="AP410" s="325"/>
      <c r="AQ410" s="325"/>
    </row>
    <row r="411" spans="1:43" ht="24.75" customHeight="1">
      <c r="A411" s="327"/>
      <c r="B411" s="327"/>
      <c r="C411" s="327"/>
      <c r="D411" s="327"/>
      <c r="E411" s="327"/>
      <c r="G411" s="326"/>
      <c r="H411" s="325"/>
      <c r="I411" s="327"/>
      <c r="K411" s="328"/>
      <c r="R411" s="325"/>
      <c r="S411" s="325"/>
      <c r="T411" s="325"/>
      <c r="U411" s="325"/>
      <c r="V411" s="325"/>
      <c r="W411" s="325"/>
      <c r="X411" s="325"/>
      <c r="Y411" s="325"/>
      <c r="Z411" s="325"/>
      <c r="AA411" s="325"/>
      <c r="AB411" s="325"/>
      <c r="AC411" s="325"/>
      <c r="AD411" s="325"/>
      <c r="AE411" s="327"/>
      <c r="AF411" s="327"/>
      <c r="AG411" s="327"/>
      <c r="AH411" s="327"/>
      <c r="AI411" s="327"/>
      <c r="AJ411" s="325"/>
      <c r="AK411" s="325"/>
      <c r="AL411" s="325"/>
      <c r="AM411" s="325"/>
      <c r="AN411" s="325"/>
      <c r="AO411" s="325"/>
      <c r="AP411" s="325"/>
      <c r="AQ411" s="325"/>
    </row>
    <row r="412" spans="1:43" ht="24.75" customHeight="1">
      <c r="A412" s="327"/>
      <c r="B412" s="327"/>
      <c r="C412" s="327"/>
      <c r="D412" s="327"/>
      <c r="E412" s="327"/>
      <c r="G412" s="326"/>
      <c r="H412" s="325"/>
      <c r="I412" s="327"/>
      <c r="K412" s="328"/>
      <c r="R412" s="325"/>
      <c r="S412" s="325"/>
      <c r="T412" s="325"/>
      <c r="U412" s="325"/>
      <c r="V412" s="325"/>
      <c r="W412" s="325"/>
      <c r="X412" s="325"/>
      <c r="Y412" s="325"/>
      <c r="Z412" s="325"/>
      <c r="AA412" s="325"/>
      <c r="AB412" s="325"/>
      <c r="AC412" s="325"/>
      <c r="AD412" s="325"/>
      <c r="AE412" s="327"/>
      <c r="AF412" s="327"/>
      <c r="AG412" s="327"/>
      <c r="AH412" s="327"/>
      <c r="AI412" s="327"/>
      <c r="AJ412" s="325"/>
      <c r="AK412" s="325"/>
      <c r="AL412" s="325"/>
      <c r="AM412" s="325"/>
      <c r="AN412" s="325"/>
      <c r="AO412" s="325"/>
      <c r="AP412" s="325"/>
      <c r="AQ412" s="325"/>
    </row>
    <row r="413" spans="1:43" ht="24.75" customHeight="1">
      <c r="A413" s="327"/>
      <c r="B413" s="327"/>
      <c r="C413" s="327"/>
      <c r="D413" s="327"/>
      <c r="E413" s="327"/>
      <c r="G413" s="326"/>
      <c r="H413" s="325"/>
      <c r="I413" s="327"/>
      <c r="K413" s="328"/>
      <c r="R413" s="325"/>
      <c r="S413" s="325"/>
      <c r="T413" s="325"/>
      <c r="U413" s="325"/>
      <c r="V413" s="325"/>
      <c r="W413" s="325"/>
      <c r="X413" s="325"/>
      <c r="Y413" s="325"/>
      <c r="Z413" s="325"/>
      <c r="AA413" s="325"/>
      <c r="AB413" s="325"/>
      <c r="AC413" s="325"/>
      <c r="AD413" s="325"/>
      <c r="AE413" s="327"/>
      <c r="AF413" s="327"/>
      <c r="AG413" s="327"/>
      <c r="AH413" s="327"/>
      <c r="AI413" s="327"/>
      <c r="AJ413" s="325"/>
      <c r="AK413" s="325"/>
      <c r="AL413" s="325"/>
      <c r="AM413" s="325"/>
      <c r="AN413" s="325"/>
      <c r="AO413" s="325"/>
      <c r="AP413" s="325"/>
      <c r="AQ413" s="325"/>
    </row>
    <row r="414" spans="1:43" ht="24.75" customHeight="1">
      <c r="A414" s="327"/>
      <c r="B414" s="327"/>
      <c r="C414" s="327"/>
      <c r="D414" s="327"/>
      <c r="E414" s="327"/>
      <c r="G414" s="326"/>
      <c r="H414" s="325"/>
      <c r="I414" s="327"/>
      <c r="K414" s="328"/>
      <c r="R414" s="325"/>
      <c r="S414" s="325"/>
      <c r="T414" s="325"/>
      <c r="U414" s="325"/>
      <c r="V414" s="325"/>
      <c r="W414" s="325"/>
      <c r="X414" s="325"/>
      <c r="Y414" s="325"/>
      <c r="Z414" s="325"/>
      <c r="AA414" s="325"/>
      <c r="AB414" s="325"/>
      <c r="AC414" s="325"/>
      <c r="AD414" s="325"/>
      <c r="AE414" s="327"/>
      <c r="AF414" s="327"/>
      <c r="AG414" s="327"/>
      <c r="AH414" s="327"/>
      <c r="AI414" s="327"/>
      <c r="AJ414" s="325"/>
      <c r="AK414" s="325"/>
      <c r="AL414" s="325"/>
      <c r="AM414" s="325"/>
      <c r="AN414" s="325"/>
      <c r="AO414" s="325"/>
      <c r="AP414" s="325"/>
      <c r="AQ414" s="325"/>
    </row>
    <row r="415" spans="1:43" ht="24.75" customHeight="1">
      <c r="A415" s="327"/>
      <c r="B415" s="327"/>
      <c r="C415" s="327"/>
      <c r="D415" s="327"/>
      <c r="E415" s="327"/>
      <c r="G415" s="326"/>
      <c r="H415" s="325"/>
      <c r="I415" s="327"/>
      <c r="K415" s="328"/>
      <c r="R415" s="325"/>
      <c r="S415" s="325"/>
      <c r="T415" s="325"/>
      <c r="U415" s="325"/>
      <c r="V415" s="325"/>
      <c r="W415" s="325"/>
      <c r="X415" s="325"/>
      <c r="Y415" s="325"/>
      <c r="Z415" s="325"/>
      <c r="AA415" s="325"/>
      <c r="AB415" s="325"/>
      <c r="AC415" s="325"/>
      <c r="AD415" s="325"/>
      <c r="AE415" s="327"/>
      <c r="AF415" s="327"/>
      <c r="AG415" s="327"/>
      <c r="AH415" s="327"/>
      <c r="AI415" s="327"/>
      <c r="AJ415" s="325"/>
      <c r="AK415" s="325"/>
      <c r="AL415" s="325"/>
      <c r="AM415" s="325"/>
      <c r="AN415" s="325"/>
      <c r="AO415" s="325"/>
      <c r="AP415" s="325"/>
      <c r="AQ415" s="325"/>
    </row>
    <row r="416" spans="1:43" ht="24.75" customHeight="1">
      <c r="A416" s="327"/>
      <c r="B416" s="327"/>
      <c r="C416" s="327"/>
      <c r="D416" s="327"/>
      <c r="E416" s="327"/>
      <c r="G416" s="326"/>
      <c r="H416" s="325"/>
      <c r="I416" s="327"/>
      <c r="K416" s="328"/>
      <c r="R416" s="325"/>
      <c r="S416" s="325"/>
      <c r="T416" s="325"/>
      <c r="U416" s="325"/>
      <c r="V416" s="325"/>
      <c r="W416" s="325"/>
      <c r="X416" s="325"/>
      <c r="Y416" s="325"/>
      <c r="Z416" s="325"/>
      <c r="AA416" s="325"/>
      <c r="AB416" s="325"/>
      <c r="AC416" s="325"/>
      <c r="AD416" s="325"/>
      <c r="AE416" s="327"/>
      <c r="AF416" s="327"/>
      <c r="AG416" s="327"/>
      <c r="AH416" s="327"/>
      <c r="AI416" s="327"/>
      <c r="AJ416" s="325"/>
      <c r="AK416" s="325"/>
      <c r="AL416" s="325"/>
      <c r="AM416" s="325"/>
      <c r="AN416" s="325"/>
      <c r="AO416" s="325"/>
      <c r="AP416" s="325"/>
      <c r="AQ416" s="325"/>
    </row>
    <row r="417" spans="1:43" ht="24.75" customHeight="1">
      <c r="A417" s="327"/>
      <c r="B417" s="327"/>
      <c r="C417" s="327"/>
      <c r="D417" s="327"/>
      <c r="E417" s="327"/>
      <c r="G417" s="326"/>
      <c r="H417" s="325"/>
      <c r="I417" s="327"/>
      <c r="K417" s="328"/>
      <c r="R417" s="325"/>
      <c r="S417" s="325"/>
      <c r="T417" s="325"/>
      <c r="U417" s="325"/>
      <c r="V417" s="325"/>
      <c r="W417" s="325"/>
      <c r="X417" s="325"/>
      <c r="Y417" s="325"/>
      <c r="Z417" s="325"/>
      <c r="AA417" s="325"/>
      <c r="AB417" s="325"/>
      <c r="AC417" s="325"/>
      <c r="AD417" s="325"/>
      <c r="AE417" s="327"/>
      <c r="AF417" s="327"/>
      <c r="AG417" s="327"/>
      <c r="AH417" s="327"/>
      <c r="AI417" s="327"/>
      <c r="AJ417" s="325"/>
      <c r="AK417" s="325"/>
      <c r="AL417" s="325"/>
      <c r="AM417" s="325"/>
      <c r="AN417" s="325"/>
      <c r="AO417" s="325"/>
      <c r="AP417" s="325"/>
      <c r="AQ417" s="325"/>
    </row>
    <row r="418" spans="1:43" ht="24.75" customHeight="1">
      <c r="A418" s="327"/>
      <c r="B418" s="327"/>
      <c r="C418" s="327"/>
      <c r="D418" s="327"/>
      <c r="E418" s="327"/>
      <c r="G418" s="326"/>
      <c r="H418" s="325"/>
      <c r="I418" s="327"/>
      <c r="K418" s="328"/>
      <c r="R418" s="325"/>
      <c r="S418" s="325"/>
      <c r="T418" s="325"/>
      <c r="U418" s="325"/>
      <c r="V418" s="325"/>
      <c r="W418" s="325"/>
      <c r="X418" s="325"/>
      <c r="Y418" s="325"/>
      <c r="Z418" s="325"/>
      <c r="AA418" s="325"/>
      <c r="AB418" s="325"/>
      <c r="AC418" s="325"/>
      <c r="AD418" s="325"/>
      <c r="AE418" s="327"/>
      <c r="AF418" s="327"/>
      <c r="AG418" s="327"/>
      <c r="AH418" s="327"/>
      <c r="AI418" s="327"/>
      <c r="AJ418" s="325"/>
      <c r="AK418" s="325"/>
      <c r="AL418" s="325"/>
      <c r="AM418" s="325"/>
      <c r="AN418" s="325"/>
      <c r="AO418" s="325"/>
      <c r="AP418" s="325"/>
      <c r="AQ418" s="325"/>
    </row>
    <row r="419" spans="1:43" ht="24.75" customHeight="1">
      <c r="A419" s="327"/>
      <c r="B419" s="327"/>
      <c r="C419" s="327"/>
      <c r="D419" s="327"/>
      <c r="E419" s="327"/>
      <c r="G419" s="326"/>
      <c r="H419" s="325"/>
      <c r="I419" s="327"/>
      <c r="K419" s="328"/>
      <c r="R419" s="325"/>
      <c r="S419" s="325"/>
      <c r="T419" s="325"/>
      <c r="U419" s="325"/>
      <c r="V419" s="325"/>
      <c r="W419" s="325"/>
      <c r="X419" s="325"/>
      <c r="Y419" s="325"/>
      <c r="Z419" s="325"/>
      <c r="AA419" s="325"/>
      <c r="AB419" s="325"/>
      <c r="AC419" s="325"/>
      <c r="AD419" s="325"/>
      <c r="AE419" s="327"/>
      <c r="AF419" s="327"/>
      <c r="AG419" s="327"/>
      <c r="AH419" s="327"/>
      <c r="AI419" s="327"/>
      <c r="AJ419" s="325"/>
      <c r="AK419" s="325"/>
      <c r="AL419" s="325"/>
      <c r="AM419" s="325"/>
      <c r="AN419" s="325"/>
      <c r="AO419" s="325"/>
      <c r="AP419" s="325"/>
      <c r="AQ419" s="325"/>
    </row>
    <row r="420" spans="1:43" ht="24.75" customHeight="1">
      <c r="A420" s="327"/>
      <c r="B420" s="327"/>
      <c r="C420" s="327"/>
      <c r="D420" s="327"/>
      <c r="E420" s="327"/>
      <c r="G420" s="326"/>
      <c r="H420" s="325"/>
      <c r="I420" s="327"/>
      <c r="K420" s="328"/>
      <c r="R420" s="325"/>
      <c r="S420" s="325"/>
      <c r="T420" s="325"/>
      <c r="U420" s="325"/>
      <c r="V420" s="325"/>
      <c r="W420" s="325"/>
      <c r="X420" s="325"/>
      <c r="Y420" s="325"/>
      <c r="Z420" s="325"/>
      <c r="AA420" s="325"/>
      <c r="AB420" s="325"/>
      <c r="AC420" s="325"/>
      <c r="AD420" s="325"/>
      <c r="AE420" s="327"/>
      <c r="AF420" s="327"/>
      <c r="AG420" s="327"/>
      <c r="AH420" s="327"/>
      <c r="AI420" s="327"/>
      <c r="AJ420" s="325"/>
      <c r="AK420" s="325"/>
      <c r="AL420" s="325"/>
      <c r="AM420" s="325"/>
      <c r="AN420" s="325"/>
      <c r="AO420" s="325"/>
      <c r="AP420" s="325"/>
      <c r="AQ420" s="325"/>
    </row>
    <row r="421" spans="1:43" ht="24.75" customHeight="1">
      <c r="A421" s="327"/>
      <c r="B421" s="327"/>
      <c r="C421" s="327"/>
      <c r="D421" s="327"/>
      <c r="E421" s="327"/>
      <c r="G421" s="326"/>
      <c r="H421" s="325"/>
      <c r="I421" s="327"/>
      <c r="K421" s="328"/>
      <c r="R421" s="325"/>
      <c r="S421" s="325"/>
      <c r="T421" s="325"/>
      <c r="U421" s="325"/>
      <c r="V421" s="325"/>
      <c r="W421" s="325"/>
      <c r="X421" s="325"/>
      <c r="Y421" s="325"/>
      <c r="Z421" s="325"/>
      <c r="AA421" s="325"/>
      <c r="AB421" s="325"/>
      <c r="AC421" s="325"/>
      <c r="AD421" s="325"/>
      <c r="AE421" s="327"/>
      <c r="AF421" s="327"/>
      <c r="AG421" s="327"/>
      <c r="AH421" s="327"/>
      <c r="AI421" s="327"/>
      <c r="AJ421" s="325"/>
      <c r="AK421" s="325"/>
      <c r="AL421" s="325"/>
      <c r="AM421" s="325"/>
      <c r="AN421" s="325"/>
      <c r="AO421" s="325"/>
      <c r="AP421" s="325"/>
      <c r="AQ421" s="325"/>
    </row>
    <row r="422" spans="1:43" ht="24.75" customHeight="1">
      <c r="A422" s="327"/>
      <c r="B422" s="327"/>
      <c r="C422" s="327"/>
      <c r="D422" s="327"/>
      <c r="E422" s="327"/>
      <c r="G422" s="326"/>
      <c r="H422" s="325"/>
      <c r="I422" s="327"/>
      <c r="K422" s="328"/>
      <c r="R422" s="325"/>
      <c r="S422" s="325"/>
      <c r="T422" s="325"/>
      <c r="U422" s="325"/>
      <c r="V422" s="325"/>
      <c r="W422" s="325"/>
      <c r="X422" s="325"/>
      <c r="Y422" s="325"/>
      <c r="Z422" s="325"/>
      <c r="AA422" s="325"/>
      <c r="AB422" s="325"/>
      <c r="AC422" s="325"/>
      <c r="AD422" s="325"/>
      <c r="AE422" s="327"/>
      <c r="AF422" s="327"/>
      <c r="AG422" s="327"/>
      <c r="AH422" s="327"/>
      <c r="AI422" s="327"/>
      <c r="AJ422" s="325"/>
      <c r="AK422" s="325"/>
      <c r="AL422" s="325"/>
      <c r="AM422" s="325"/>
      <c r="AN422" s="325"/>
      <c r="AO422" s="325"/>
      <c r="AP422" s="325"/>
      <c r="AQ422" s="325"/>
    </row>
    <row r="423" spans="1:43" ht="24.75" customHeight="1">
      <c r="A423" s="327"/>
      <c r="B423" s="327"/>
      <c r="C423" s="327"/>
      <c r="D423" s="327"/>
      <c r="E423" s="327"/>
      <c r="G423" s="326"/>
      <c r="H423" s="325"/>
      <c r="I423" s="327"/>
      <c r="K423" s="328"/>
      <c r="R423" s="325"/>
      <c r="S423" s="325"/>
      <c r="T423" s="325"/>
      <c r="U423" s="325"/>
      <c r="V423" s="325"/>
      <c r="W423" s="325"/>
      <c r="X423" s="325"/>
      <c r="Y423" s="325"/>
      <c r="Z423" s="325"/>
      <c r="AA423" s="325"/>
      <c r="AB423" s="325"/>
      <c r="AC423" s="325"/>
      <c r="AD423" s="325"/>
      <c r="AE423" s="327"/>
      <c r="AF423" s="327"/>
      <c r="AG423" s="327"/>
      <c r="AH423" s="327"/>
      <c r="AI423" s="327"/>
      <c r="AJ423" s="325"/>
      <c r="AK423" s="325"/>
      <c r="AL423" s="325"/>
      <c r="AM423" s="325"/>
      <c r="AN423" s="325"/>
      <c r="AO423" s="325"/>
      <c r="AP423" s="325"/>
      <c r="AQ423" s="325"/>
    </row>
    <row r="424" spans="1:43" ht="24.75" customHeight="1">
      <c r="A424" s="327"/>
      <c r="B424" s="327"/>
      <c r="C424" s="327"/>
      <c r="D424" s="327"/>
      <c r="E424" s="327"/>
      <c r="G424" s="326"/>
      <c r="H424" s="325"/>
      <c r="I424" s="327"/>
      <c r="K424" s="328"/>
      <c r="R424" s="325"/>
      <c r="S424" s="325"/>
      <c r="T424" s="325"/>
      <c r="U424" s="325"/>
      <c r="V424" s="325"/>
      <c r="W424" s="325"/>
      <c r="X424" s="325"/>
      <c r="Y424" s="325"/>
      <c r="Z424" s="325"/>
      <c r="AA424" s="325"/>
      <c r="AB424" s="325"/>
      <c r="AC424" s="325"/>
      <c r="AD424" s="325"/>
      <c r="AE424" s="327"/>
      <c r="AF424" s="327"/>
      <c r="AG424" s="327"/>
      <c r="AH424" s="327"/>
      <c r="AI424" s="327"/>
      <c r="AJ424" s="325"/>
      <c r="AK424" s="325"/>
      <c r="AL424" s="325"/>
      <c r="AM424" s="325"/>
      <c r="AN424" s="325"/>
      <c r="AO424" s="325"/>
      <c r="AP424" s="325"/>
      <c r="AQ424" s="325"/>
    </row>
    <row r="425" spans="1:43" ht="24.75" customHeight="1">
      <c r="E425" s="413"/>
      <c r="G425" s="326"/>
      <c r="H425" s="325"/>
      <c r="I425" s="327"/>
      <c r="K425" s="328"/>
      <c r="R425" s="325"/>
      <c r="S425" s="325"/>
      <c r="T425" s="325"/>
      <c r="U425" s="325"/>
      <c r="V425" s="325"/>
      <c r="W425" s="325"/>
      <c r="X425" s="325"/>
      <c r="Y425" s="325"/>
      <c r="Z425" s="325"/>
      <c r="AA425" s="325"/>
      <c r="AB425" s="325"/>
      <c r="AC425" s="325"/>
      <c r="AD425" s="325"/>
      <c r="AE425" s="327"/>
      <c r="AF425" s="327"/>
      <c r="AG425" s="327"/>
      <c r="AH425" s="327"/>
      <c r="AI425" s="327"/>
      <c r="AJ425" s="325"/>
      <c r="AK425" s="325"/>
      <c r="AL425" s="325"/>
      <c r="AM425" s="325"/>
      <c r="AN425" s="325"/>
      <c r="AO425" s="325"/>
      <c r="AP425" s="325"/>
      <c r="AQ425" s="325"/>
    </row>
    <row r="426" spans="1:43" ht="24.75" customHeight="1">
      <c r="E426" s="413"/>
      <c r="G426" s="326"/>
      <c r="H426" s="325"/>
      <c r="I426" s="327"/>
      <c r="K426" s="328"/>
      <c r="R426" s="325"/>
      <c r="S426" s="325"/>
      <c r="T426" s="325"/>
      <c r="U426" s="325"/>
      <c r="V426" s="325"/>
      <c r="W426" s="325"/>
      <c r="X426" s="325"/>
      <c r="Y426" s="325"/>
      <c r="Z426" s="325"/>
      <c r="AA426" s="325"/>
      <c r="AB426" s="325"/>
      <c r="AC426" s="325"/>
      <c r="AD426" s="325"/>
      <c r="AE426" s="327"/>
      <c r="AF426" s="327"/>
      <c r="AG426" s="327"/>
      <c r="AH426" s="327"/>
      <c r="AI426" s="327"/>
      <c r="AJ426" s="325"/>
      <c r="AK426" s="325"/>
      <c r="AL426" s="325"/>
      <c r="AM426" s="325"/>
      <c r="AN426" s="325"/>
      <c r="AO426" s="325"/>
      <c r="AP426" s="325"/>
      <c r="AQ426" s="325"/>
    </row>
    <row r="427" spans="1:43" ht="24.75" customHeight="1">
      <c r="E427" s="413"/>
      <c r="G427" s="326"/>
      <c r="H427" s="325"/>
      <c r="I427" s="327"/>
      <c r="K427" s="328"/>
      <c r="R427" s="325"/>
      <c r="S427" s="325"/>
      <c r="T427" s="325"/>
      <c r="U427" s="325"/>
      <c r="V427" s="325"/>
      <c r="W427" s="325"/>
      <c r="X427" s="325"/>
      <c r="Y427" s="325"/>
      <c r="Z427" s="325"/>
      <c r="AA427" s="325"/>
      <c r="AB427" s="325"/>
      <c r="AC427" s="325"/>
      <c r="AD427" s="325"/>
      <c r="AE427" s="327"/>
      <c r="AF427" s="327"/>
      <c r="AG427" s="327"/>
      <c r="AH427" s="327"/>
      <c r="AI427" s="327"/>
      <c r="AJ427" s="325"/>
      <c r="AK427" s="325"/>
      <c r="AL427" s="325"/>
      <c r="AM427" s="325"/>
      <c r="AN427" s="325"/>
      <c r="AO427" s="325"/>
      <c r="AP427" s="325"/>
      <c r="AQ427" s="325"/>
    </row>
    <row r="428" spans="1:43" ht="24.75" customHeight="1">
      <c r="E428" s="413"/>
      <c r="G428" s="326"/>
      <c r="H428" s="325"/>
      <c r="I428" s="327"/>
      <c r="K428" s="328"/>
      <c r="R428" s="325"/>
      <c r="S428" s="325"/>
      <c r="T428" s="325"/>
      <c r="U428" s="325"/>
      <c r="V428" s="325"/>
      <c r="W428" s="325"/>
      <c r="X428" s="325"/>
      <c r="Y428" s="325"/>
      <c r="Z428" s="325"/>
      <c r="AA428" s="325"/>
      <c r="AB428" s="325"/>
      <c r="AC428" s="325"/>
      <c r="AD428" s="325"/>
      <c r="AE428" s="327"/>
      <c r="AF428" s="327"/>
      <c r="AG428" s="327"/>
      <c r="AH428" s="327"/>
      <c r="AI428" s="327"/>
      <c r="AJ428" s="325"/>
      <c r="AK428" s="325"/>
      <c r="AL428" s="325"/>
      <c r="AM428" s="325"/>
      <c r="AN428" s="325"/>
      <c r="AO428" s="325"/>
      <c r="AP428" s="325"/>
      <c r="AQ428" s="325"/>
    </row>
    <row r="429" spans="1:43" ht="24.75" customHeight="1">
      <c r="E429" s="413"/>
      <c r="G429" s="326"/>
      <c r="H429" s="325"/>
      <c r="I429" s="327"/>
      <c r="K429" s="328"/>
      <c r="R429" s="325"/>
      <c r="S429" s="325"/>
      <c r="T429" s="325"/>
      <c r="U429" s="325"/>
      <c r="V429" s="325"/>
      <c r="W429" s="325"/>
      <c r="X429" s="325"/>
      <c r="Y429" s="325"/>
      <c r="Z429" s="325"/>
      <c r="AA429" s="325"/>
      <c r="AB429" s="325"/>
      <c r="AC429" s="325"/>
      <c r="AD429" s="325"/>
      <c r="AE429" s="327"/>
      <c r="AF429" s="327"/>
      <c r="AG429" s="327"/>
      <c r="AH429" s="327"/>
      <c r="AI429" s="327"/>
      <c r="AJ429" s="325"/>
      <c r="AK429" s="325"/>
      <c r="AL429" s="325"/>
      <c r="AM429" s="325"/>
      <c r="AN429" s="325"/>
      <c r="AO429" s="325"/>
      <c r="AP429" s="325"/>
      <c r="AQ429" s="325"/>
    </row>
    <row r="430" spans="1:43" ht="24.75" customHeight="1">
      <c r="E430" s="413"/>
      <c r="G430" s="326"/>
      <c r="H430" s="325"/>
      <c r="I430" s="327"/>
      <c r="K430" s="328"/>
      <c r="R430" s="325"/>
      <c r="S430" s="325"/>
      <c r="T430" s="325"/>
      <c r="U430" s="325"/>
      <c r="V430" s="325"/>
      <c r="W430" s="325"/>
      <c r="X430" s="325"/>
      <c r="Y430" s="325"/>
      <c r="Z430" s="325"/>
      <c r="AA430" s="325"/>
      <c r="AB430" s="325"/>
      <c r="AC430" s="325"/>
      <c r="AD430" s="325"/>
      <c r="AE430" s="327"/>
      <c r="AF430" s="327"/>
      <c r="AG430" s="327"/>
      <c r="AH430" s="327"/>
      <c r="AI430" s="327"/>
      <c r="AJ430" s="325"/>
      <c r="AK430" s="325"/>
      <c r="AL430" s="325"/>
      <c r="AM430" s="325"/>
      <c r="AN430" s="325"/>
      <c r="AO430" s="325"/>
      <c r="AP430" s="325"/>
      <c r="AQ430" s="325"/>
    </row>
    <row r="431" spans="1:43" ht="24.75" customHeight="1">
      <c r="E431" s="413"/>
      <c r="G431" s="326"/>
      <c r="H431" s="325"/>
      <c r="I431" s="327"/>
      <c r="K431" s="328"/>
      <c r="R431" s="325"/>
      <c r="S431" s="325"/>
      <c r="T431" s="325"/>
      <c r="U431" s="325"/>
      <c r="V431" s="325"/>
      <c r="W431" s="325"/>
      <c r="X431" s="325"/>
      <c r="Y431" s="325"/>
      <c r="Z431" s="325"/>
      <c r="AA431" s="325"/>
      <c r="AB431" s="325"/>
      <c r="AC431" s="325"/>
      <c r="AD431" s="325"/>
      <c r="AE431" s="327"/>
      <c r="AF431" s="327"/>
      <c r="AG431" s="327"/>
      <c r="AH431" s="327"/>
      <c r="AI431" s="327"/>
      <c r="AJ431" s="325"/>
      <c r="AK431" s="325"/>
      <c r="AL431" s="325"/>
      <c r="AM431" s="325"/>
      <c r="AN431" s="325"/>
      <c r="AO431" s="325"/>
      <c r="AP431" s="325"/>
      <c r="AQ431" s="325"/>
    </row>
    <row r="432" spans="1:43" ht="24.75" customHeight="1">
      <c r="E432" s="413"/>
      <c r="G432" s="326"/>
      <c r="H432" s="325"/>
      <c r="I432" s="327"/>
      <c r="K432" s="328"/>
      <c r="R432" s="325"/>
      <c r="S432" s="325"/>
      <c r="T432" s="325"/>
      <c r="U432" s="325"/>
      <c r="V432" s="325"/>
      <c r="W432" s="325"/>
      <c r="X432" s="325"/>
      <c r="Y432" s="325"/>
      <c r="Z432" s="325"/>
      <c r="AA432" s="325"/>
      <c r="AB432" s="325"/>
      <c r="AC432" s="325"/>
      <c r="AD432" s="325"/>
      <c r="AE432" s="327"/>
      <c r="AF432" s="327"/>
      <c r="AG432" s="327"/>
      <c r="AH432" s="327"/>
      <c r="AI432" s="327"/>
      <c r="AJ432" s="325"/>
      <c r="AK432" s="325"/>
      <c r="AL432" s="325"/>
      <c r="AM432" s="325"/>
      <c r="AN432" s="325"/>
      <c r="AO432" s="325"/>
      <c r="AP432" s="325"/>
      <c r="AQ432" s="325"/>
    </row>
    <row r="433" spans="5:43" ht="24.75" customHeight="1">
      <c r="E433" s="413"/>
      <c r="G433" s="326"/>
      <c r="H433" s="325"/>
      <c r="I433" s="327"/>
      <c r="K433" s="328"/>
      <c r="R433" s="325"/>
      <c r="S433" s="325"/>
      <c r="T433" s="325"/>
      <c r="U433" s="325"/>
      <c r="V433" s="325"/>
      <c r="W433" s="325"/>
      <c r="X433" s="325"/>
      <c r="Y433" s="325"/>
      <c r="Z433" s="325"/>
      <c r="AA433" s="325"/>
      <c r="AB433" s="325"/>
      <c r="AC433" s="325"/>
      <c r="AD433" s="325"/>
      <c r="AE433" s="327"/>
      <c r="AF433" s="327"/>
      <c r="AG433" s="327"/>
      <c r="AH433" s="327"/>
      <c r="AI433" s="327"/>
      <c r="AJ433" s="325"/>
      <c r="AK433" s="325"/>
      <c r="AL433" s="325"/>
      <c r="AM433" s="325"/>
      <c r="AN433" s="325"/>
      <c r="AO433" s="325"/>
      <c r="AP433" s="325"/>
      <c r="AQ433" s="325"/>
    </row>
    <row r="434" spans="5:43" ht="24.75" customHeight="1">
      <c r="E434" s="413"/>
      <c r="G434" s="326"/>
      <c r="H434" s="325"/>
      <c r="I434" s="327"/>
      <c r="K434" s="328"/>
      <c r="R434" s="325"/>
      <c r="S434" s="325"/>
      <c r="T434" s="325"/>
      <c r="U434" s="325"/>
      <c r="V434" s="325"/>
      <c r="W434" s="325"/>
      <c r="X434" s="325"/>
      <c r="Y434" s="325"/>
      <c r="Z434" s="325"/>
      <c r="AA434" s="325"/>
      <c r="AB434" s="325"/>
      <c r="AC434" s="325"/>
      <c r="AD434" s="325"/>
      <c r="AE434" s="327"/>
      <c r="AF434" s="327"/>
      <c r="AG434" s="327"/>
      <c r="AH434" s="327"/>
      <c r="AI434" s="327"/>
      <c r="AJ434" s="325"/>
      <c r="AK434" s="325"/>
      <c r="AL434" s="325"/>
      <c r="AM434" s="325"/>
      <c r="AN434" s="325"/>
      <c r="AO434" s="325"/>
      <c r="AP434" s="325"/>
      <c r="AQ434" s="325"/>
    </row>
    <row r="435" spans="5:43" ht="24.75" customHeight="1">
      <c r="E435" s="413"/>
      <c r="G435" s="326"/>
      <c r="H435" s="325"/>
      <c r="I435" s="327"/>
      <c r="K435" s="328"/>
      <c r="R435" s="325"/>
      <c r="S435" s="325"/>
      <c r="T435" s="325"/>
      <c r="U435" s="325"/>
      <c r="V435" s="325"/>
      <c r="W435" s="325"/>
      <c r="X435" s="325"/>
      <c r="Y435" s="325"/>
      <c r="Z435" s="325"/>
      <c r="AA435" s="325"/>
      <c r="AB435" s="325"/>
      <c r="AC435" s="325"/>
      <c r="AD435" s="325"/>
      <c r="AE435" s="327"/>
      <c r="AF435" s="327"/>
      <c r="AG435" s="327"/>
      <c r="AH435" s="327"/>
      <c r="AI435" s="327"/>
      <c r="AJ435" s="325"/>
      <c r="AK435" s="325"/>
      <c r="AL435" s="325"/>
      <c r="AM435" s="325"/>
      <c r="AN435" s="325"/>
      <c r="AO435" s="325"/>
      <c r="AP435" s="325"/>
      <c r="AQ435" s="325"/>
    </row>
    <row r="436" spans="5:43" ht="24.75" customHeight="1">
      <c r="E436" s="413"/>
      <c r="G436" s="326"/>
      <c r="H436" s="325"/>
      <c r="I436" s="327"/>
      <c r="K436" s="328"/>
      <c r="R436" s="325"/>
      <c r="S436" s="325"/>
      <c r="T436" s="325"/>
      <c r="U436" s="325"/>
      <c r="V436" s="325"/>
      <c r="W436" s="325"/>
      <c r="X436" s="325"/>
      <c r="Y436" s="325"/>
      <c r="Z436" s="325"/>
      <c r="AA436" s="325"/>
      <c r="AB436" s="325"/>
      <c r="AC436" s="325"/>
      <c r="AD436" s="325"/>
      <c r="AE436" s="327"/>
      <c r="AF436" s="327"/>
      <c r="AG436" s="327"/>
      <c r="AH436" s="327"/>
      <c r="AI436" s="327"/>
      <c r="AJ436" s="325"/>
      <c r="AK436" s="325"/>
      <c r="AL436" s="325"/>
      <c r="AM436" s="325"/>
      <c r="AN436" s="325"/>
      <c r="AO436" s="325"/>
      <c r="AP436" s="325"/>
      <c r="AQ436" s="325"/>
    </row>
    <row r="437" spans="5:43" ht="24.75" customHeight="1">
      <c r="E437" s="413"/>
      <c r="G437" s="326"/>
      <c r="H437" s="325"/>
      <c r="I437" s="327"/>
      <c r="K437" s="328"/>
      <c r="R437" s="325"/>
      <c r="S437" s="325"/>
      <c r="T437" s="325"/>
      <c r="U437" s="325"/>
      <c r="V437" s="325"/>
      <c r="W437" s="325"/>
      <c r="X437" s="325"/>
      <c r="Y437" s="325"/>
      <c r="Z437" s="325"/>
      <c r="AA437" s="325"/>
      <c r="AB437" s="325"/>
      <c r="AC437" s="325"/>
      <c r="AD437" s="325"/>
      <c r="AE437" s="327"/>
      <c r="AF437" s="327"/>
      <c r="AG437" s="327"/>
      <c r="AH437" s="327"/>
      <c r="AI437" s="327"/>
      <c r="AJ437" s="325"/>
      <c r="AK437" s="325"/>
      <c r="AL437" s="325"/>
      <c r="AM437" s="325"/>
      <c r="AN437" s="325"/>
      <c r="AO437" s="325"/>
      <c r="AP437" s="325"/>
      <c r="AQ437" s="325"/>
    </row>
    <row r="438" spans="5:43" ht="24.75" customHeight="1">
      <c r="E438" s="413"/>
      <c r="G438" s="326"/>
      <c r="H438" s="325"/>
      <c r="I438" s="327"/>
      <c r="K438" s="328"/>
      <c r="R438" s="325"/>
      <c r="S438" s="325"/>
      <c r="T438" s="325"/>
      <c r="U438" s="325"/>
      <c r="V438" s="325"/>
      <c r="W438" s="325"/>
      <c r="X438" s="325"/>
      <c r="Y438" s="325"/>
      <c r="Z438" s="325"/>
      <c r="AA438" s="325"/>
      <c r="AB438" s="325"/>
      <c r="AC438" s="325"/>
      <c r="AD438" s="325"/>
      <c r="AE438" s="327"/>
      <c r="AF438" s="327"/>
      <c r="AG438" s="327"/>
      <c r="AH438" s="327"/>
      <c r="AI438" s="327"/>
      <c r="AJ438" s="325"/>
      <c r="AK438" s="325"/>
      <c r="AL438" s="325"/>
      <c r="AM438" s="325"/>
      <c r="AN438" s="325"/>
      <c r="AO438" s="325"/>
      <c r="AP438" s="325"/>
      <c r="AQ438" s="325"/>
    </row>
    <row r="439" spans="5:43" ht="24.75" customHeight="1">
      <c r="E439" s="413"/>
      <c r="G439" s="326"/>
      <c r="H439" s="325"/>
      <c r="I439" s="327"/>
      <c r="K439" s="328"/>
      <c r="R439" s="325"/>
      <c r="S439" s="325"/>
      <c r="T439" s="325"/>
      <c r="U439" s="325"/>
      <c r="V439" s="325"/>
      <c r="W439" s="325"/>
      <c r="X439" s="325"/>
      <c r="Y439" s="325"/>
      <c r="Z439" s="325"/>
      <c r="AA439" s="325"/>
      <c r="AB439" s="325"/>
      <c r="AC439" s="325"/>
      <c r="AD439" s="325"/>
      <c r="AE439" s="327"/>
      <c r="AF439" s="327"/>
      <c r="AG439" s="327"/>
      <c r="AH439" s="327"/>
      <c r="AI439" s="327"/>
      <c r="AJ439" s="325"/>
      <c r="AK439" s="325"/>
      <c r="AL439" s="325"/>
      <c r="AM439" s="325"/>
      <c r="AN439" s="325"/>
      <c r="AO439" s="325"/>
      <c r="AP439" s="325"/>
      <c r="AQ439" s="325"/>
    </row>
    <row r="440" spans="5:43" ht="24.75" customHeight="1">
      <c r="E440" s="413"/>
      <c r="G440" s="326"/>
      <c r="H440" s="325"/>
      <c r="I440" s="327"/>
      <c r="K440" s="328"/>
      <c r="R440" s="325"/>
      <c r="S440" s="325"/>
      <c r="T440" s="325"/>
      <c r="U440" s="325"/>
      <c r="V440" s="325"/>
      <c r="W440" s="325"/>
      <c r="X440" s="325"/>
      <c r="Y440" s="325"/>
      <c r="Z440" s="325"/>
      <c r="AA440" s="325"/>
      <c r="AB440" s="325"/>
      <c r="AC440" s="325"/>
      <c r="AD440" s="325"/>
      <c r="AE440" s="327"/>
      <c r="AF440" s="327"/>
      <c r="AG440" s="327"/>
      <c r="AH440" s="327"/>
      <c r="AI440" s="327"/>
      <c r="AJ440" s="325"/>
      <c r="AK440" s="325"/>
      <c r="AL440" s="325"/>
      <c r="AM440" s="325"/>
      <c r="AN440" s="325"/>
      <c r="AO440" s="325"/>
      <c r="AP440" s="325"/>
      <c r="AQ440" s="325"/>
    </row>
    <row r="441" spans="5:43" ht="24.75" customHeight="1">
      <c r="E441" s="413"/>
      <c r="G441" s="326"/>
      <c r="H441" s="325"/>
      <c r="I441" s="327"/>
      <c r="K441" s="328"/>
      <c r="R441" s="325"/>
      <c r="S441" s="325"/>
      <c r="T441" s="325"/>
      <c r="U441" s="325"/>
      <c r="V441" s="325"/>
      <c r="W441" s="325"/>
      <c r="X441" s="325"/>
      <c r="Y441" s="325"/>
      <c r="Z441" s="325"/>
      <c r="AA441" s="325"/>
      <c r="AB441" s="325"/>
      <c r="AC441" s="325"/>
      <c r="AD441" s="325"/>
      <c r="AE441" s="327"/>
      <c r="AF441" s="327"/>
      <c r="AG441" s="327"/>
      <c r="AH441" s="327"/>
      <c r="AI441" s="327"/>
      <c r="AJ441" s="325"/>
      <c r="AK441" s="325"/>
      <c r="AL441" s="325"/>
      <c r="AM441" s="325"/>
      <c r="AN441" s="325"/>
      <c r="AO441" s="325"/>
      <c r="AP441" s="325"/>
      <c r="AQ441" s="325"/>
    </row>
    <row r="442" spans="5:43" ht="24.75" customHeight="1">
      <c r="E442" s="413"/>
      <c r="G442" s="326"/>
      <c r="H442" s="325"/>
      <c r="I442" s="327"/>
      <c r="K442" s="328"/>
      <c r="R442" s="325"/>
      <c r="S442" s="325"/>
      <c r="T442" s="325"/>
      <c r="U442" s="325"/>
      <c r="V442" s="325"/>
      <c r="W442" s="325"/>
      <c r="X442" s="325"/>
      <c r="Y442" s="325"/>
      <c r="Z442" s="325"/>
      <c r="AA442" s="325"/>
      <c r="AB442" s="325"/>
      <c r="AC442" s="325"/>
      <c r="AD442" s="325"/>
      <c r="AE442" s="327"/>
      <c r="AF442" s="327"/>
      <c r="AG442" s="327"/>
      <c r="AH442" s="327"/>
      <c r="AI442" s="327"/>
      <c r="AJ442" s="325"/>
      <c r="AK442" s="325"/>
      <c r="AL442" s="325"/>
      <c r="AM442" s="325"/>
      <c r="AN442" s="325"/>
      <c r="AO442" s="325"/>
      <c r="AP442" s="325"/>
      <c r="AQ442" s="325"/>
    </row>
    <row r="443" spans="5:43" ht="24.75" customHeight="1">
      <c r="E443" s="413"/>
      <c r="G443" s="326"/>
      <c r="H443" s="325"/>
      <c r="I443" s="327"/>
      <c r="K443" s="328"/>
      <c r="R443" s="325"/>
      <c r="S443" s="325"/>
      <c r="T443" s="325"/>
      <c r="U443" s="325"/>
      <c r="V443" s="325"/>
      <c r="W443" s="325"/>
      <c r="X443" s="325"/>
      <c r="Y443" s="325"/>
      <c r="Z443" s="325"/>
      <c r="AA443" s="325"/>
      <c r="AB443" s="325"/>
      <c r="AC443" s="325"/>
      <c r="AD443" s="325"/>
      <c r="AE443" s="327"/>
      <c r="AF443" s="327"/>
      <c r="AG443" s="327"/>
      <c r="AH443" s="327"/>
      <c r="AI443" s="327"/>
      <c r="AJ443" s="325"/>
      <c r="AK443" s="325"/>
      <c r="AL443" s="325"/>
      <c r="AM443" s="325"/>
      <c r="AN443" s="325"/>
      <c r="AO443" s="325"/>
      <c r="AP443" s="325"/>
      <c r="AQ443" s="325"/>
    </row>
    <row r="444" spans="5:43" ht="24.75" customHeight="1">
      <c r="E444" s="413"/>
      <c r="G444" s="326"/>
      <c r="H444" s="325"/>
      <c r="I444" s="327"/>
      <c r="K444" s="328"/>
      <c r="R444" s="325"/>
      <c r="S444" s="325"/>
      <c r="T444" s="325"/>
      <c r="U444" s="325"/>
      <c r="V444" s="325"/>
      <c r="W444" s="325"/>
      <c r="X444" s="325"/>
      <c r="Y444" s="325"/>
      <c r="Z444" s="325"/>
      <c r="AA444" s="325"/>
      <c r="AB444" s="325"/>
      <c r="AC444" s="325"/>
      <c r="AD444" s="325"/>
      <c r="AE444" s="327"/>
      <c r="AF444" s="327"/>
      <c r="AG444" s="327"/>
      <c r="AH444" s="327"/>
      <c r="AI444" s="327"/>
      <c r="AJ444" s="325"/>
      <c r="AK444" s="325"/>
      <c r="AL444" s="325"/>
      <c r="AM444" s="325"/>
      <c r="AN444" s="325"/>
      <c r="AO444" s="325"/>
      <c r="AP444" s="325"/>
      <c r="AQ444" s="325"/>
    </row>
    <row r="445" spans="5:43" ht="24.75" customHeight="1">
      <c r="E445" s="413"/>
      <c r="G445" s="326"/>
      <c r="H445" s="325"/>
      <c r="I445" s="327"/>
      <c r="K445" s="328"/>
      <c r="R445" s="325"/>
      <c r="S445" s="325"/>
      <c r="T445" s="325"/>
      <c r="U445" s="325"/>
      <c r="V445" s="325"/>
      <c r="W445" s="325"/>
      <c r="X445" s="325"/>
      <c r="Y445" s="325"/>
      <c r="Z445" s="325"/>
      <c r="AA445" s="325"/>
      <c r="AB445" s="325"/>
      <c r="AC445" s="325"/>
      <c r="AD445" s="325"/>
      <c r="AE445" s="327"/>
      <c r="AF445" s="327"/>
      <c r="AG445" s="327"/>
      <c r="AH445" s="327"/>
      <c r="AI445" s="327"/>
      <c r="AJ445" s="325"/>
      <c r="AK445" s="325"/>
      <c r="AL445" s="325"/>
      <c r="AM445" s="325"/>
      <c r="AN445" s="325"/>
      <c r="AO445" s="325"/>
      <c r="AP445" s="325"/>
      <c r="AQ445" s="325"/>
    </row>
    <row r="446" spans="5:43" ht="24.75" customHeight="1">
      <c r="E446" s="413"/>
      <c r="G446" s="326"/>
      <c r="H446" s="325"/>
      <c r="I446" s="327"/>
      <c r="K446" s="328"/>
      <c r="R446" s="325"/>
      <c r="S446" s="325"/>
      <c r="T446" s="325"/>
      <c r="U446" s="325"/>
      <c r="V446" s="325"/>
      <c r="W446" s="325"/>
      <c r="X446" s="325"/>
      <c r="Y446" s="325"/>
      <c r="Z446" s="325"/>
      <c r="AA446" s="325"/>
      <c r="AB446" s="325"/>
      <c r="AC446" s="325"/>
      <c r="AD446" s="325"/>
      <c r="AE446" s="327"/>
      <c r="AF446" s="327"/>
      <c r="AG446" s="327"/>
      <c r="AH446" s="327"/>
      <c r="AI446" s="327"/>
      <c r="AJ446" s="325"/>
      <c r="AK446" s="325"/>
      <c r="AL446" s="325"/>
      <c r="AM446" s="325"/>
      <c r="AN446" s="325"/>
      <c r="AO446" s="325"/>
      <c r="AP446" s="325"/>
      <c r="AQ446" s="325"/>
    </row>
    <row r="447" spans="5:43" ht="24.75" customHeight="1">
      <c r="E447" s="413"/>
      <c r="G447" s="326"/>
      <c r="H447" s="325"/>
      <c r="I447" s="327"/>
      <c r="K447" s="328"/>
      <c r="R447" s="325"/>
      <c r="S447" s="325"/>
      <c r="T447" s="325"/>
      <c r="U447" s="325"/>
      <c r="V447" s="325"/>
      <c r="W447" s="325"/>
      <c r="X447" s="325"/>
      <c r="Y447" s="325"/>
      <c r="Z447" s="325"/>
      <c r="AA447" s="325"/>
      <c r="AB447" s="325"/>
      <c r="AC447" s="325"/>
      <c r="AD447" s="325"/>
      <c r="AE447" s="327"/>
      <c r="AF447" s="327"/>
      <c r="AG447" s="327"/>
      <c r="AH447" s="327"/>
      <c r="AI447" s="327"/>
      <c r="AJ447" s="325"/>
      <c r="AK447" s="325"/>
      <c r="AL447" s="325"/>
      <c r="AM447" s="325"/>
      <c r="AN447" s="325"/>
      <c r="AO447" s="325"/>
      <c r="AP447" s="325"/>
      <c r="AQ447" s="325"/>
    </row>
    <row r="448" spans="5:43" ht="24.75" customHeight="1">
      <c r="E448" s="413"/>
      <c r="G448" s="326"/>
      <c r="H448" s="325"/>
      <c r="I448" s="327"/>
      <c r="K448" s="328"/>
      <c r="R448" s="325"/>
      <c r="S448" s="325"/>
      <c r="T448" s="325"/>
      <c r="U448" s="325"/>
      <c r="V448" s="325"/>
      <c r="W448" s="325"/>
      <c r="X448" s="325"/>
      <c r="Y448" s="325"/>
      <c r="Z448" s="325"/>
      <c r="AA448" s="325"/>
      <c r="AB448" s="325"/>
      <c r="AC448" s="325"/>
      <c r="AD448" s="325"/>
      <c r="AE448" s="327"/>
      <c r="AF448" s="327"/>
      <c r="AG448" s="327"/>
      <c r="AH448" s="327"/>
      <c r="AI448" s="327"/>
      <c r="AJ448" s="325"/>
      <c r="AK448" s="325"/>
      <c r="AL448" s="325"/>
      <c r="AM448" s="325"/>
      <c r="AN448" s="325"/>
      <c r="AO448" s="325"/>
      <c r="AP448" s="325"/>
      <c r="AQ448" s="325"/>
    </row>
    <row r="449" spans="5:43" ht="24.75" customHeight="1">
      <c r="E449" s="413"/>
      <c r="G449" s="326"/>
      <c r="H449" s="325"/>
      <c r="I449" s="327"/>
      <c r="K449" s="328"/>
      <c r="R449" s="325"/>
      <c r="S449" s="325"/>
      <c r="T449" s="325"/>
      <c r="U449" s="325"/>
      <c r="V449" s="325"/>
      <c r="W449" s="325"/>
      <c r="X449" s="325"/>
      <c r="Y449" s="325"/>
      <c r="Z449" s="325"/>
      <c r="AA449" s="325"/>
      <c r="AB449" s="325"/>
      <c r="AC449" s="325"/>
      <c r="AD449" s="325"/>
      <c r="AE449" s="327"/>
      <c r="AF449" s="327"/>
      <c r="AG449" s="327"/>
      <c r="AH449" s="327"/>
      <c r="AI449" s="327"/>
      <c r="AJ449" s="325"/>
      <c r="AK449" s="325"/>
      <c r="AL449" s="325"/>
      <c r="AM449" s="325"/>
      <c r="AN449" s="325"/>
      <c r="AO449" s="325"/>
      <c r="AP449" s="325"/>
      <c r="AQ449" s="325"/>
    </row>
    <row r="450" spans="5:43" ht="24.75" customHeight="1">
      <c r="E450" s="413"/>
      <c r="G450" s="326"/>
      <c r="H450" s="325"/>
      <c r="I450" s="327"/>
      <c r="K450" s="328"/>
      <c r="R450" s="325"/>
      <c r="S450" s="325"/>
      <c r="T450" s="325"/>
      <c r="U450" s="325"/>
      <c r="V450" s="325"/>
      <c r="W450" s="325"/>
      <c r="X450" s="325"/>
      <c r="Y450" s="325"/>
      <c r="Z450" s="325"/>
      <c r="AA450" s="325"/>
      <c r="AB450" s="325"/>
      <c r="AC450" s="325"/>
      <c r="AD450" s="325"/>
      <c r="AE450" s="327"/>
      <c r="AF450" s="327"/>
      <c r="AG450" s="327"/>
      <c r="AH450" s="327"/>
      <c r="AI450" s="327"/>
      <c r="AJ450" s="325"/>
      <c r="AK450" s="325"/>
      <c r="AL450" s="325"/>
      <c r="AM450" s="325"/>
      <c r="AN450" s="325"/>
      <c r="AO450" s="325"/>
      <c r="AP450" s="325"/>
      <c r="AQ450" s="325"/>
    </row>
    <row r="451" spans="5:43" ht="24.75" customHeight="1">
      <c r="E451" s="413"/>
      <c r="G451" s="326"/>
      <c r="H451" s="325"/>
      <c r="I451" s="327"/>
      <c r="K451" s="328"/>
      <c r="R451" s="325"/>
      <c r="S451" s="325"/>
      <c r="T451" s="325"/>
      <c r="U451" s="325"/>
      <c r="V451" s="325"/>
      <c r="W451" s="325"/>
      <c r="X451" s="325"/>
      <c r="Y451" s="325"/>
      <c r="Z451" s="325"/>
      <c r="AA451" s="325"/>
      <c r="AB451" s="325"/>
      <c r="AC451" s="325"/>
      <c r="AD451" s="325"/>
      <c r="AE451" s="327"/>
      <c r="AF451" s="327"/>
      <c r="AG451" s="327"/>
      <c r="AH451" s="327"/>
      <c r="AI451" s="327"/>
      <c r="AJ451" s="325"/>
      <c r="AK451" s="325"/>
      <c r="AL451" s="325"/>
      <c r="AM451" s="325"/>
      <c r="AN451" s="325"/>
      <c r="AO451" s="325"/>
      <c r="AP451" s="325"/>
      <c r="AQ451" s="325"/>
    </row>
    <row r="452" spans="5:43" ht="24.75" customHeight="1">
      <c r="E452" s="413"/>
      <c r="G452" s="326"/>
      <c r="H452" s="325"/>
      <c r="I452" s="327"/>
      <c r="K452" s="328"/>
      <c r="R452" s="325"/>
      <c r="S452" s="325"/>
      <c r="T452" s="325"/>
      <c r="U452" s="325"/>
      <c r="V452" s="325"/>
      <c r="W452" s="325"/>
      <c r="X452" s="325"/>
      <c r="Y452" s="325"/>
      <c r="Z452" s="325"/>
      <c r="AA452" s="325"/>
      <c r="AB452" s="325"/>
      <c r="AC452" s="325"/>
      <c r="AD452" s="325"/>
      <c r="AE452" s="327"/>
      <c r="AF452" s="327"/>
      <c r="AG452" s="327"/>
      <c r="AH452" s="327"/>
      <c r="AI452" s="327"/>
      <c r="AJ452" s="325"/>
      <c r="AK452" s="325"/>
      <c r="AL452" s="325"/>
      <c r="AM452" s="325"/>
      <c r="AN452" s="325"/>
      <c r="AO452" s="325"/>
      <c r="AP452" s="325"/>
      <c r="AQ452" s="325"/>
    </row>
    <row r="453" spans="5:43" ht="24.75" customHeight="1">
      <c r="E453" s="413"/>
      <c r="G453" s="326"/>
      <c r="H453" s="325"/>
      <c r="I453" s="327"/>
      <c r="K453" s="328"/>
      <c r="R453" s="325"/>
      <c r="S453" s="325"/>
      <c r="T453" s="325"/>
      <c r="U453" s="325"/>
      <c r="V453" s="325"/>
      <c r="W453" s="325"/>
      <c r="X453" s="325"/>
      <c r="Y453" s="325"/>
      <c r="Z453" s="325"/>
      <c r="AA453" s="325"/>
      <c r="AB453" s="325"/>
      <c r="AC453" s="325"/>
      <c r="AD453" s="325"/>
      <c r="AE453" s="327"/>
      <c r="AF453" s="327"/>
      <c r="AG453" s="327"/>
      <c r="AH453" s="327"/>
      <c r="AI453" s="327"/>
      <c r="AJ453" s="325"/>
      <c r="AK453" s="325"/>
      <c r="AL453" s="325"/>
      <c r="AM453" s="325"/>
      <c r="AN453" s="325"/>
      <c r="AO453" s="325"/>
      <c r="AP453" s="325"/>
      <c r="AQ453" s="325"/>
    </row>
    <row r="454" spans="5:43" ht="24.75" customHeight="1">
      <c r="E454" s="413"/>
      <c r="G454" s="326"/>
      <c r="H454" s="325"/>
      <c r="I454" s="327"/>
      <c r="K454" s="328"/>
      <c r="R454" s="325"/>
      <c r="S454" s="325"/>
      <c r="T454" s="325"/>
      <c r="U454" s="325"/>
      <c r="V454" s="325"/>
      <c r="W454" s="325"/>
      <c r="X454" s="325"/>
      <c r="Y454" s="325"/>
      <c r="Z454" s="325"/>
      <c r="AA454" s="325"/>
      <c r="AB454" s="325"/>
      <c r="AC454" s="325"/>
      <c r="AD454" s="325"/>
      <c r="AE454" s="327"/>
      <c r="AF454" s="327"/>
      <c r="AG454" s="327"/>
      <c r="AH454" s="327"/>
      <c r="AI454" s="327"/>
      <c r="AJ454" s="325"/>
      <c r="AK454" s="325"/>
      <c r="AL454" s="325"/>
      <c r="AM454" s="325"/>
      <c r="AN454" s="325"/>
      <c r="AO454" s="325"/>
      <c r="AP454" s="325"/>
      <c r="AQ454" s="325"/>
    </row>
    <row r="455" spans="5:43" ht="24.75" customHeight="1">
      <c r="E455" s="413"/>
      <c r="G455" s="326"/>
      <c r="H455" s="325"/>
      <c r="I455" s="327"/>
      <c r="K455" s="328"/>
      <c r="R455" s="325"/>
      <c r="S455" s="325"/>
      <c r="T455" s="325"/>
      <c r="U455" s="325"/>
      <c r="V455" s="325"/>
      <c r="W455" s="325"/>
      <c r="X455" s="325"/>
      <c r="Y455" s="325"/>
      <c r="Z455" s="325"/>
      <c r="AA455" s="325"/>
      <c r="AB455" s="325"/>
      <c r="AC455" s="325"/>
      <c r="AD455" s="325"/>
      <c r="AE455" s="327"/>
      <c r="AF455" s="327"/>
      <c r="AG455" s="327"/>
      <c r="AH455" s="327"/>
      <c r="AI455" s="327"/>
      <c r="AJ455" s="325"/>
      <c r="AK455" s="325"/>
      <c r="AL455" s="325"/>
      <c r="AM455" s="325"/>
      <c r="AN455" s="325"/>
      <c r="AO455" s="325"/>
      <c r="AP455" s="325"/>
      <c r="AQ455" s="325"/>
    </row>
    <row r="456" spans="5:43" ht="24.75" customHeight="1">
      <c r="E456" s="413"/>
      <c r="G456" s="326"/>
      <c r="H456" s="325"/>
      <c r="I456" s="327"/>
      <c r="K456" s="328"/>
      <c r="R456" s="325"/>
      <c r="S456" s="325"/>
      <c r="T456" s="325"/>
      <c r="U456" s="325"/>
      <c r="V456" s="325"/>
      <c r="W456" s="325"/>
      <c r="X456" s="325"/>
      <c r="Y456" s="325"/>
      <c r="Z456" s="325"/>
      <c r="AA456" s="325"/>
      <c r="AB456" s="325"/>
      <c r="AC456" s="325"/>
      <c r="AD456" s="325"/>
      <c r="AE456" s="327"/>
      <c r="AF456" s="327"/>
      <c r="AG456" s="327"/>
      <c r="AH456" s="327"/>
      <c r="AI456" s="327"/>
      <c r="AJ456" s="325"/>
      <c r="AK456" s="325"/>
      <c r="AL456" s="325"/>
      <c r="AM456" s="325"/>
      <c r="AN456" s="325"/>
      <c r="AO456" s="325"/>
      <c r="AP456" s="325"/>
      <c r="AQ456" s="325"/>
    </row>
    <row r="457" spans="5:43" ht="24.75" customHeight="1">
      <c r="E457" s="413"/>
      <c r="G457" s="326"/>
      <c r="H457" s="325"/>
      <c r="I457" s="327"/>
      <c r="K457" s="328"/>
      <c r="R457" s="325"/>
      <c r="S457" s="325"/>
      <c r="T457" s="325"/>
      <c r="U457" s="325"/>
      <c r="V457" s="325"/>
      <c r="W457" s="325"/>
      <c r="X457" s="325"/>
      <c r="Y457" s="325"/>
      <c r="Z457" s="325"/>
      <c r="AA457" s="325"/>
      <c r="AB457" s="325"/>
      <c r="AC457" s="325"/>
      <c r="AD457" s="325"/>
      <c r="AE457" s="327"/>
      <c r="AF457" s="327"/>
      <c r="AG457" s="327"/>
      <c r="AH457" s="327"/>
      <c r="AI457" s="327"/>
      <c r="AJ457" s="325"/>
      <c r="AK457" s="325"/>
      <c r="AL457" s="325"/>
      <c r="AM457" s="325"/>
      <c r="AN457" s="325"/>
      <c r="AO457" s="325"/>
      <c r="AP457" s="325"/>
      <c r="AQ457" s="325"/>
    </row>
    <row r="458" spans="5:43" ht="24.75" customHeight="1">
      <c r="E458" s="413"/>
      <c r="G458" s="326"/>
      <c r="H458" s="325"/>
      <c r="I458" s="327"/>
      <c r="K458" s="328"/>
      <c r="R458" s="325"/>
      <c r="S458" s="325"/>
      <c r="T458" s="325"/>
      <c r="U458" s="325"/>
      <c r="V458" s="325"/>
      <c r="W458" s="325"/>
      <c r="X458" s="325"/>
      <c r="Y458" s="325"/>
      <c r="Z458" s="325"/>
      <c r="AA458" s="325"/>
      <c r="AB458" s="325"/>
      <c r="AC458" s="325"/>
      <c r="AD458" s="325"/>
      <c r="AE458" s="327"/>
      <c r="AF458" s="327"/>
      <c r="AG458" s="327"/>
      <c r="AH458" s="327"/>
      <c r="AI458" s="327"/>
      <c r="AJ458" s="325"/>
      <c r="AK458" s="325"/>
      <c r="AL458" s="325"/>
      <c r="AM458" s="325"/>
      <c r="AN458" s="325"/>
      <c r="AO458" s="325"/>
      <c r="AP458" s="325"/>
      <c r="AQ458" s="325"/>
    </row>
    <row r="459" spans="5:43" ht="24.75" customHeight="1">
      <c r="E459" s="413"/>
      <c r="G459" s="326"/>
      <c r="H459" s="325"/>
      <c r="I459" s="327"/>
      <c r="K459" s="328"/>
      <c r="R459" s="325"/>
      <c r="S459" s="325"/>
      <c r="T459" s="325"/>
      <c r="U459" s="325"/>
      <c r="V459" s="325"/>
      <c r="W459" s="325"/>
      <c r="X459" s="325"/>
      <c r="Y459" s="325"/>
      <c r="Z459" s="325"/>
      <c r="AA459" s="325"/>
      <c r="AB459" s="325"/>
      <c r="AC459" s="325"/>
      <c r="AD459" s="325"/>
      <c r="AE459" s="327"/>
      <c r="AF459" s="327"/>
      <c r="AG459" s="327"/>
      <c r="AH459" s="327"/>
      <c r="AI459" s="327"/>
      <c r="AJ459" s="325"/>
      <c r="AK459" s="325"/>
      <c r="AL459" s="325"/>
      <c r="AM459" s="325"/>
      <c r="AN459" s="325"/>
      <c r="AO459" s="325"/>
      <c r="AP459" s="325"/>
      <c r="AQ459" s="325"/>
    </row>
    <row r="460" spans="5:43" ht="24.75" customHeight="1">
      <c r="E460" s="413"/>
      <c r="G460" s="326"/>
      <c r="H460" s="325"/>
      <c r="I460" s="327"/>
      <c r="K460" s="328"/>
      <c r="R460" s="325"/>
      <c r="S460" s="325"/>
      <c r="T460" s="325"/>
      <c r="U460" s="325"/>
      <c r="V460" s="325"/>
      <c r="W460" s="325"/>
      <c r="X460" s="325"/>
      <c r="Y460" s="325"/>
      <c r="Z460" s="325"/>
      <c r="AA460" s="325"/>
      <c r="AB460" s="325"/>
      <c r="AC460" s="325"/>
      <c r="AD460" s="325"/>
      <c r="AE460" s="327"/>
      <c r="AF460" s="327"/>
      <c r="AG460" s="327"/>
      <c r="AH460" s="327"/>
      <c r="AI460" s="327"/>
      <c r="AJ460" s="325"/>
      <c r="AK460" s="325"/>
      <c r="AL460" s="325"/>
      <c r="AM460" s="325"/>
      <c r="AN460" s="325"/>
      <c r="AO460" s="325"/>
      <c r="AP460" s="325"/>
      <c r="AQ460" s="325"/>
    </row>
    <row r="461" spans="5:43" ht="24.75" customHeight="1">
      <c r="E461" s="413"/>
      <c r="G461" s="326"/>
      <c r="H461" s="325"/>
      <c r="I461" s="327"/>
      <c r="K461" s="328"/>
      <c r="R461" s="325"/>
      <c r="S461" s="325"/>
      <c r="T461" s="325"/>
      <c r="U461" s="325"/>
      <c r="V461" s="325"/>
      <c r="W461" s="325"/>
      <c r="X461" s="325"/>
      <c r="Y461" s="325"/>
      <c r="Z461" s="325"/>
      <c r="AA461" s="325"/>
      <c r="AB461" s="325"/>
      <c r="AC461" s="325"/>
      <c r="AD461" s="325"/>
      <c r="AE461" s="327"/>
      <c r="AF461" s="327"/>
      <c r="AG461" s="327"/>
      <c r="AH461" s="327"/>
      <c r="AI461" s="327"/>
      <c r="AJ461" s="325"/>
      <c r="AK461" s="325"/>
      <c r="AL461" s="325"/>
      <c r="AM461" s="325"/>
      <c r="AN461" s="325"/>
      <c r="AO461" s="325"/>
      <c r="AP461" s="325"/>
      <c r="AQ461" s="325"/>
    </row>
    <row r="462" spans="5:43" ht="24.75" customHeight="1">
      <c r="E462" s="413"/>
      <c r="G462" s="326"/>
      <c r="H462" s="325"/>
      <c r="I462" s="327"/>
      <c r="K462" s="328"/>
      <c r="R462" s="325"/>
      <c r="S462" s="325"/>
      <c r="T462" s="325"/>
      <c r="U462" s="325"/>
      <c r="V462" s="325"/>
      <c r="W462" s="325"/>
      <c r="X462" s="325"/>
      <c r="Y462" s="325"/>
      <c r="Z462" s="325"/>
      <c r="AA462" s="325"/>
      <c r="AB462" s="325"/>
      <c r="AC462" s="325"/>
      <c r="AD462" s="325"/>
      <c r="AE462" s="327"/>
      <c r="AF462" s="327"/>
      <c r="AG462" s="327"/>
      <c r="AH462" s="327"/>
      <c r="AI462" s="327"/>
      <c r="AJ462" s="325"/>
      <c r="AK462" s="325"/>
      <c r="AL462" s="325"/>
      <c r="AM462" s="325"/>
      <c r="AN462" s="325"/>
      <c r="AO462" s="325"/>
      <c r="AP462" s="325"/>
      <c r="AQ462" s="325"/>
    </row>
    <row r="463" spans="5:43" ht="24.75" customHeight="1">
      <c r="E463" s="413"/>
      <c r="G463" s="326"/>
      <c r="H463" s="325"/>
      <c r="I463" s="327"/>
      <c r="K463" s="328"/>
      <c r="R463" s="325"/>
      <c r="S463" s="325"/>
      <c r="T463" s="325"/>
      <c r="U463" s="325"/>
      <c r="V463" s="325"/>
      <c r="W463" s="325"/>
      <c r="X463" s="325"/>
      <c r="Y463" s="325"/>
      <c r="Z463" s="325"/>
      <c r="AA463" s="325"/>
      <c r="AB463" s="325"/>
      <c r="AC463" s="325"/>
      <c r="AD463" s="325"/>
      <c r="AE463" s="327"/>
      <c r="AF463" s="327"/>
      <c r="AG463" s="327"/>
      <c r="AH463" s="327"/>
      <c r="AI463" s="327"/>
      <c r="AJ463" s="325"/>
      <c r="AK463" s="325"/>
      <c r="AL463" s="325"/>
      <c r="AM463" s="325"/>
      <c r="AN463" s="325"/>
      <c r="AO463" s="325"/>
      <c r="AP463" s="325"/>
      <c r="AQ463" s="325"/>
    </row>
    <row r="464" spans="5:43" ht="24.75" customHeight="1">
      <c r="E464" s="413"/>
      <c r="G464" s="326"/>
      <c r="H464" s="325"/>
      <c r="I464" s="327"/>
      <c r="K464" s="328"/>
      <c r="R464" s="325"/>
      <c r="S464" s="325"/>
      <c r="T464" s="325"/>
      <c r="U464" s="325"/>
      <c r="V464" s="325"/>
      <c r="W464" s="325"/>
      <c r="X464" s="325"/>
      <c r="Y464" s="325"/>
      <c r="Z464" s="325"/>
      <c r="AA464" s="325"/>
      <c r="AB464" s="325"/>
      <c r="AC464" s="325"/>
      <c r="AD464" s="325"/>
      <c r="AE464" s="327"/>
      <c r="AF464" s="327"/>
      <c r="AG464" s="327"/>
      <c r="AH464" s="327"/>
      <c r="AI464" s="327"/>
      <c r="AJ464" s="325"/>
      <c r="AK464" s="325"/>
      <c r="AL464" s="325"/>
      <c r="AM464" s="325"/>
      <c r="AN464" s="325"/>
      <c r="AO464" s="325"/>
      <c r="AP464" s="325"/>
      <c r="AQ464" s="325"/>
    </row>
    <row r="465" spans="5:43" ht="24.75" customHeight="1">
      <c r="E465" s="413"/>
      <c r="G465" s="326"/>
      <c r="H465" s="325"/>
      <c r="I465" s="327"/>
      <c r="K465" s="328"/>
      <c r="R465" s="325"/>
      <c r="S465" s="325"/>
      <c r="T465" s="325"/>
      <c r="U465" s="325"/>
      <c r="V465" s="325"/>
      <c r="W465" s="325"/>
      <c r="X465" s="325"/>
      <c r="Y465" s="325"/>
      <c r="Z465" s="325"/>
      <c r="AA465" s="325"/>
      <c r="AB465" s="325"/>
      <c r="AC465" s="325"/>
      <c r="AD465" s="325"/>
      <c r="AE465" s="327"/>
      <c r="AF465" s="327"/>
      <c r="AG465" s="327"/>
      <c r="AH465" s="327"/>
      <c r="AI465" s="327"/>
      <c r="AJ465" s="325"/>
      <c r="AK465" s="325"/>
      <c r="AL465" s="325"/>
      <c r="AM465" s="325"/>
      <c r="AN465" s="325"/>
      <c r="AO465" s="325"/>
      <c r="AP465" s="325"/>
      <c r="AQ465" s="325"/>
    </row>
    <row r="466" spans="5:43" ht="24.75" customHeight="1">
      <c r="E466" s="413"/>
      <c r="G466" s="326"/>
      <c r="H466" s="325"/>
      <c r="I466" s="327"/>
      <c r="K466" s="328"/>
      <c r="R466" s="325"/>
      <c r="S466" s="325"/>
      <c r="T466" s="325"/>
      <c r="U466" s="325"/>
      <c r="V466" s="325"/>
      <c r="W466" s="325"/>
      <c r="X466" s="325"/>
      <c r="Y466" s="325"/>
      <c r="Z466" s="325"/>
      <c r="AA466" s="325"/>
      <c r="AB466" s="325"/>
      <c r="AC466" s="325"/>
      <c r="AD466" s="325"/>
      <c r="AE466" s="327"/>
      <c r="AF466" s="327"/>
      <c r="AG466" s="327"/>
      <c r="AH466" s="327"/>
      <c r="AI466" s="327"/>
      <c r="AJ466" s="325"/>
      <c r="AK466" s="325"/>
      <c r="AL466" s="325"/>
      <c r="AM466" s="325"/>
      <c r="AN466" s="325"/>
      <c r="AO466" s="325"/>
      <c r="AP466" s="325"/>
      <c r="AQ466" s="325"/>
    </row>
    <row r="467" spans="5:43" ht="24.75" customHeight="1">
      <c r="E467" s="413"/>
      <c r="G467" s="326"/>
      <c r="H467" s="325"/>
      <c r="I467" s="327"/>
      <c r="K467" s="328"/>
      <c r="R467" s="325"/>
      <c r="S467" s="325"/>
      <c r="T467" s="325"/>
      <c r="U467" s="325"/>
      <c r="V467" s="325"/>
      <c r="W467" s="325"/>
      <c r="X467" s="325"/>
      <c r="Y467" s="325"/>
      <c r="Z467" s="325"/>
      <c r="AA467" s="325"/>
      <c r="AB467" s="325"/>
      <c r="AC467" s="325"/>
      <c r="AD467" s="325"/>
      <c r="AE467" s="327"/>
      <c r="AF467" s="327"/>
      <c r="AG467" s="327"/>
      <c r="AH467" s="327"/>
      <c r="AI467" s="327"/>
      <c r="AJ467" s="325"/>
      <c r="AK467" s="325"/>
      <c r="AL467" s="325"/>
      <c r="AM467" s="325"/>
      <c r="AN467" s="325"/>
      <c r="AO467" s="325"/>
      <c r="AP467" s="325"/>
      <c r="AQ467" s="325"/>
    </row>
    <row r="468" spans="5:43" ht="24.75" customHeight="1">
      <c r="E468" s="413"/>
      <c r="G468" s="326"/>
      <c r="H468" s="325"/>
      <c r="I468" s="327"/>
      <c r="K468" s="328"/>
      <c r="R468" s="325"/>
      <c r="S468" s="325"/>
      <c r="T468" s="325"/>
      <c r="U468" s="325"/>
      <c r="V468" s="325"/>
      <c r="W468" s="325"/>
      <c r="X468" s="325"/>
      <c r="Y468" s="325"/>
      <c r="Z468" s="325"/>
      <c r="AA468" s="325"/>
      <c r="AB468" s="325"/>
      <c r="AC468" s="325"/>
      <c r="AD468" s="325"/>
      <c r="AE468" s="327"/>
      <c r="AF468" s="327"/>
      <c r="AG468" s="327"/>
      <c r="AH468" s="327"/>
      <c r="AI468" s="327"/>
      <c r="AJ468" s="325"/>
      <c r="AK468" s="325"/>
      <c r="AL468" s="325"/>
      <c r="AM468" s="325"/>
      <c r="AN468" s="325"/>
      <c r="AO468" s="325"/>
      <c r="AP468" s="325"/>
      <c r="AQ468" s="325"/>
    </row>
    <row r="469" spans="5:43" ht="24.75" customHeight="1">
      <c r="E469" s="413"/>
      <c r="G469" s="326"/>
      <c r="H469" s="325"/>
      <c r="I469" s="327"/>
      <c r="K469" s="328"/>
      <c r="R469" s="325"/>
      <c r="S469" s="325"/>
      <c r="T469" s="325"/>
      <c r="U469" s="325"/>
      <c r="V469" s="325"/>
      <c r="W469" s="325"/>
      <c r="X469" s="325"/>
      <c r="Y469" s="325"/>
      <c r="Z469" s="325"/>
      <c r="AA469" s="325"/>
      <c r="AB469" s="325"/>
      <c r="AC469" s="325"/>
      <c r="AD469" s="325"/>
      <c r="AE469" s="327"/>
      <c r="AF469" s="327"/>
      <c r="AG469" s="327"/>
      <c r="AH469" s="327"/>
      <c r="AI469" s="327"/>
      <c r="AJ469" s="325"/>
      <c r="AK469" s="325"/>
      <c r="AL469" s="325"/>
      <c r="AM469" s="325"/>
      <c r="AN469" s="325"/>
      <c r="AO469" s="325"/>
      <c r="AP469" s="325"/>
      <c r="AQ469" s="325"/>
    </row>
    <row r="470" spans="5:43" ht="24.75" customHeight="1">
      <c r="E470" s="413"/>
      <c r="G470" s="326"/>
      <c r="H470" s="325"/>
      <c r="I470" s="327"/>
      <c r="K470" s="328"/>
      <c r="R470" s="325"/>
      <c r="S470" s="325"/>
      <c r="T470" s="325"/>
      <c r="U470" s="325"/>
      <c r="V470" s="325"/>
      <c r="W470" s="325"/>
      <c r="X470" s="325"/>
      <c r="Y470" s="325"/>
      <c r="Z470" s="325"/>
      <c r="AA470" s="325"/>
      <c r="AB470" s="325"/>
      <c r="AC470" s="325"/>
      <c r="AD470" s="325"/>
      <c r="AE470" s="327"/>
      <c r="AF470" s="327"/>
      <c r="AG470" s="327"/>
      <c r="AH470" s="327"/>
      <c r="AI470" s="327"/>
      <c r="AJ470" s="325"/>
      <c r="AK470" s="325"/>
      <c r="AL470" s="325"/>
      <c r="AM470" s="325"/>
      <c r="AN470" s="325"/>
      <c r="AO470" s="325"/>
      <c r="AP470" s="325"/>
      <c r="AQ470" s="325"/>
    </row>
    <row r="471" spans="5:43" ht="24.75" customHeight="1">
      <c r="E471" s="413"/>
      <c r="G471" s="326"/>
      <c r="H471" s="325"/>
      <c r="I471" s="327"/>
      <c r="K471" s="328"/>
      <c r="R471" s="325"/>
      <c r="S471" s="325"/>
      <c r="T471" s="325"/>
      <c r="U471" s="325"/>
      <c r="V471" s="325"/>
      <c r="W471" s="325"/>
      <c r="X471" s="325"/>
      <c r="Y471" s="325"/>
      <c r="Z471" s="325"/>
      <c r="AA471" s="325"/>
      <c r="AB471" s="325"/>
      <c r="AC471" s="325"/>
      <c r="AD471" s="325"/>
      <c r="AE471" s="327"/>
      <c r="AF471" s="327"/>
      <c r="AG471" s="327"/>
      <c r="AH471" s="327"/>
      <c r="AI471" s="327"/>
      <c r="AJ471" s="325"/>
      <c r="AK471" s="325"/>
      <c r="AL471" s="325"/>
      <c r="AM471" s="325"/>
      <c r="AN471" s="325"/>
      <c r="AO471" s="325"/>
      <c r="AP471" s="325"/>
      <c r="AQ471" s="325"/>
    </row>
    <row r="472" spans="5:43" ht="24.75" customHeight="1">
      <c r="E472" s="413"/>
      <c r="G472" s="326"/>
      <c r="H472" s="325"/>
      <c r="I472" s="327"/>
      <c r="K472" s="328"/>
      <c r="R472" s="325"/>
      <c r="S472" s="325"/>
      <c r="T472" s="325"/>
      <c r="U472" s="325"/>
      <c r="V472" s="325"/>
      <c r="W472" s="325"/>
      <c r="X472" s="325"/>
      <c r="Y472" s="325"/>
      <c r="Z472" s="325"/>
      <c r="AA472" s="325"/>
      <c r="AB472" s="325"/>
      <c r="AC472" s="325"/>
      <c r="AD472" s="325"/>
      <c r="AE472" s="327"/>
      <c r="AF472" s="327"/>
      <c r="AG472" s="327"/>
      <c r="AH472" s="327"/>
      <c r="AI472" s="327"/>
      <c r="AJ472" s="325"/>
      <c r="AK472" s="325"/>
      <c r="AL472" s="325"/>
      <c r="AM472" s="325"/>
      <c r="AN472" s="325"/>
      <c r="AO472" s="325"/>
      <c r="AP472" s="325"/>
      <c r="AQ472" s="325"/>
    </row>
    <row r="473" spans="5:43" ht="24.75" customHeight="1">
      <c r="E473" s="413"/>
      <c r="G473" s="326"/>
      <c r="H473" s="325"/>
      <c r="I473" s="327"/>
      <c r="K473" s="328"/>
      <c r="R473" s="325"/>
      <c r="S473" s="325"/>
      <c r="T473" s="325"/>
      <c r="U473" s="325"/>
      <c r="V473" s="325"/>
      <c r="W473" s="325"/>
      <c r="X473" s="325"/>
      <c r="Y473" s="325"/>
      <c r="Z473" s="325"/>
      <c r="AA473" s="325"/>
      <c r="AB473" s="325"/>
      <c r="AC473" s="325"/>
      <c r="AD473" s="325"/>
      <c r="AE473" s="327"/>
      <c r="AF473" s="327"/>
      <c r="AG473" s="327"/>
      <c r="AH473" s="327"/>
      <c r="AI473" s="327"/>
      <c r="AJ473" s="325"/>
      <c r="AK473" s="325"/>
      <c r="AL473" s="325"/>
      <c r="AM473" s="325"/>
      <c r="AN473" s="325"/>
      <c r="AO473" s="325"/>
      <c r="AP473" s="325"/>
      <c r="AQ473" s="325"/>
    </row>
    <row r="474" spans="5:43" ht="24.75" customHeight="1">
      <c r="E474" s="413"/>
      <c r="G474" s="326"/>
      <c r="H474" s="325"/>
      <c r="I474" s="327"/>
      <c r="K474" s="328"/>
      <c r="R474" s="325"/>
      <c r="S474" s="325"/>
      <c r="T474" s="325"/>
      <c r="U474" s="325"/>
      <c r="V474" s="325"/>
      <c r="W474" s="325"/>
      <c r="X474" s="325"/>
      <c r="Y474" s="325"/>
      <c r="Z474" s="325"/>
      <c r="AA474" s="325"/>
      <c r="AB474" s="325"/>
      <c r="AC474" s="325"/>
      <c r="AD474" s="325"/>
      <c r="AE474" s="327"/>
      <c r="AF474" s="327"/>
      <c r="AG474" s="327"/>
      <c r="AH474" s="327"/>
      <c r="AI474" s="327"/>
      <c r="AJ474" s="325"/>
      <c r="AK474" s="325"/>
      <c r="AL474" s="325"/>
      <c r="AM474" s="325"/>
      <c r="AN474" s="325"/>
      <c r="AO474" s="325"/>
      <c r="AP474" s="325"/>
      <c r="AQ474" s="325"/>
    </row>
    <row r="475" spans="5:43" ht="24.75" customHeight="1">
      <c r="E475" s="413"/>
      <c r="G475" s="326"/>
      <c r="H475" s="325"/>
      <c r="I475" s="327"/>
      <c r="K475" s="328"/>
      <c r="R475" s="325"/>
      <c r="S475" s="325"/>
      <c r="T475" s="325"/>
      <c r="U475" s="325"/>
      <c r="V475" s="325"/>
      <c r="W475" s="325"/>
      <c r="X475" s="325"/>
      <c r="Y475" s="325"/>
      <c r="Z475" s="325"/>
      <c r="AA475" s="325"/>
      <c r="AB475" s="325"/>
      <c r="AC475" s="325"/>
      <c r="AD475" s="325"/>
      <c r="AE475" s="327"/>
      <c r="AF475" s="327"/>
      <c r="AG475" s="327"/>
      <c r="AH475" s="327"/>
      <c r="AI475" s="327"/>
      <c r="AJ475" s="325"/>
      <c r="AK475" s="325"/>
      <c r="AL475" s="325"/>
      <c r="AM475" s="325"/>
      <c r="AN475" s="325"/>
      <c r="AO475" s="325"/>
      <c r="AP475" s="325"/>
      <c r="AQ475" s="325"/>
    </row>
    <row r="476" spans="5:43" ht="24.75" customHeight="1">
      <c r="E476" s="413"/>
      <c r="G476" s="326"/>
      <c r="H476" s="325"/>
      <c r="I476" s="327"/>
      <c r="K476" s="328"/>
      <c r="R476" s="325"/>
      <c r="S476" s="325"/>
      <c r="T476" s="325"/>
      <c r="U476" s="325"/>
      <c r="V476" s="325"/>
      <c r="W476" s="325"/>
      <c r="X476" s="325"/>
      <c r="Y476" s="325"/>
      <c r="Z476" s="325"/>
      <c r="AA476" s="325"/>
      <c r="AB476" s="325"/>
      <c r="AC476" s="325"/>
      <c r="AD476" s="325"/>
      <c r="AE476" s="327"/>
      <c r="AF476" s="327"/>
      <c r="AG476" s="327"/>
      <c r="AH476" s="327"/>
      <c r="AI476" s="327"/>
      <c r="AJ476" s="325"/>
      <c r="AK476" s="325"/>
      <c r="AL476" s="325"/>
      <c r="AM476" s="325"/>
      <c r="AN476" s="325"/>
      <c r="AO476" s="325"/>
      <c r="AP476" s="325"/>
      <c r="AQ476" s="325"/>
    </row>
    <row r="477" spans="5:43" ht="24.75" customHeight="1">
      <c r="E477" s="413"/>
      <c r="G477" s="326"/>
      <c r="H477" s="325"/>
      <c r="I477" s="327"/>
      <c r="K477" s="328"/>
      <c r="R477" s="325"/>
      <c r="S477" s="325"/>
      <c r="T477" s="325"/>
      <c r="U477" s="325"/>
      <c r="V477" s="325"/>
      <c r="W477" s="325"/>
      <c r="X477" s="325"/>
      <c r="Y477" s="325"/>
      <c r="Z477" s="325"/>
      <c r="AA477" s="325"/>
      <c r="AB477" s="325"/>
      <c r="AC477" s="325"/>
      <c r="AD477" s="325"/>
      <c r="AE477" s="327"/>
      <c r="AF477" s="327"/>
      <c r="AG477" s="327"/>
      <c r="AH477" s="327"/>
      <c r="AI477" s="327"/>
      <c r="AJ477" s="325"/>
      <c r="AK477" s="325"/>
      <c r="AL477" s="325"/>
      <c r="AM477" s="325"/>
      <c r="AN477" s="325"/>
      <c r="AO477" s="325"/>
      <c r="AP477" s="325"/>
      <c r="AQ477" s="325"/>
    </row>
    <row r="478" spans="5:43" ht="24.75" customHeight="1">
      <c r="E478" s="413"/>
      <c r="G478" s="326"/>
      <c r="H478" s="325"/>
      <c r="I478" s="327"/>
      <c r="K478" s="328"/>
      <c r="R478" s="325"/>
      <c r="S478" s="325"/>
      <c r="T478" s="325"/>
      <c r="U478" s="325"/>
      <c r="V478" s="325"/>
      <c r="W478" s="325"/>
      <c r="X478" s="325"/>
      <c r="Y478" s="325"/>
      <c r="Z478" s="325"/>
      <c r="AA478" s="325"/>
      <c r="AB478" s="325"/>
      <c r="AC478" s="325"/>
      <c r="AD478" s="325"/>
      <c r="AE478" s="327"/>
      <c r="AF478" s="327"/>
      <c r="AG478" s="327"/>
      <c r="AH478" s="327"/>
      <c r="AI478" s="327"/>
      <c r="AJ478" s="325"/>
      <c r="AK478" s="325"/>
      <c r="AL478" s="325"/>
      <c r="AM478" s="325"/>
      <c r="AN478" s="325"/>
      <c r="AO478" s="325"/>
      <c r="AP478" s="325"/>
      <c r="AQ478" s="325"/>
    </row>
    <row r="479" spans="5:43" ht="24.75" customHeight="1">
      <c r="E479" s="413"/>
      <c r="G479" s="326"/>
      <c r="H479" s="325"/>
      <c r="I479" s="327"/>
      <c r="K479" s="328"/>
      <c r="R479" s="325"/>
      <c r="S479" s="325"/>
      <c r="T479" s="325"/>
      <c r="U479" s="325"/>
      <c r="V479" s="325"/>
      <c r="W479" s="325"/>
      <c r="X479" s="325"/>
      <c r="Y479" s="325"/>
      <c r="Z479" s="325"/>
      <c r="AA479" s="325"/>
      <c r="AB479" s="325"/>
      <c r="AC479" s="325"/>
      <c r="AD479" s="325"/>
      <c r="AE479" s="327"/>
      <c r="AF479" s="327"/>
      <c r="AG479" s="327"/>
      <c r="AH479" s="327"/>
      <c r="AI479" s="327"/>
      <c r="AJ479" s="325"/>
      <c r="AK479" s="325"/>
      <c r="AL479" s="325"/>
      <c r="AM479" s="325"/>
      <c r="AN479" s="325"/>
      <c r="AO479" s="325"/>
      <c r="AP479" s="325"/>
      <c r="AQ479" s="325"/>
    </row>
    <row r="480" spans="5:43" ht="24.75" customHeight="1">
      <c r="E480" s="413"/>
      <c r="G480" s="326"/>
      <c r="H480" s="325"/>
      <c r="I480" s="327"/>
      <c r="K480" s="328"/>
      <c r="R480" s="325"/>
      <c r="S480" s="325"/>
      <c r="T480" s="325"/>
      <c r="U480" s="325"/>
      <c r="V480" s="325"/>
      <c r="W480" s="325"/>
      <c r="X480" s="325"/>
      <c r="Y480" s="325"/>
      <c r="Z480" s="325"/>
      <c r="AA480" s="325"/>
      <c r="AB480" s="325"/>
      <c r="AC480" s="325"/>
      <c r="AD480" s="325"/>
      <c r="AE480" s="327"/>
      <c r="AF480" s="327"/>
      <c r="AG480" s="327"/>
      <c r="AH480" s="327"/>
      <c r="AI480" s="327"/>
      <c r="AJ480" s="325"/>
      <c r="AK480" s="325"/>
      <c r="AL480" s="325"/>
      <c r="AM480" s="325"/>
      <c r="AN480" s="325"/>
      <c r="AO480" s="325"/>
      <c r="AP480" s="325"/>
      <c r="AQ480" s="325"/>
    </row>
    <row r="481" spans="5:43" ht="24.75" customHeight="1">
      <c r="E481" s="413"/>
      <c r="G481" s="326"/>
      <c r="H481" s="325"/>
      <c r="I481" s="327"/>
      <c r="K481" s="328"/>
      <c r="R481" s="325"/>
      <c r="S481" s="325"/>
      <c r="T481" s="325"/>
      <c r="U481" s="325"/>
      <c r="V481" s="325"/>
      <c r="W481" s="325"/>
      <c r="X481" s="325"/>
      <c r="Y481" s="325"/>
      <c r="Z481" s="325"/>
      <c r="AA481" s="325"/>
      <c r="AB481" s="325"/>
      <c r="AC481" s="325"/>
      <c r="AD481" s="325"/>
      <c r="AE481" s="327"/>
      <c r="AF481" s="327"/>
      <c r="AG481" s="327"/>
      <c r="AH481" s="327"/>
      <c r="AI481" s="327"/>
      <c r="AJ481" s="325"/>
      <c r="AK481" s="325"/>
      <c r="AL481" s="325"/>
      <c r="AM481" s="325"/>
      <c r="AN481" s="325"/>
      <c r="AO481" s="325"/>
      <c r="AP481" s="325"/>
      <c r="AQ481" s="325"/>
    </row>
    <row r="482" spans="5:43" ht="24.75" customHeight="1">
      <c r="E482" s="413"/>
      <c r="G482" s="326"/>
      <c r="H482" s="325"/>
      <c r="I482" s="327"/>
      <c r="K482" s="328"/>
      <c r="R482" s="325"/>
      <c r="S482" s="325"/>
      <c r="T482" s="325"/>
      <c r="U482" s="325"/>
      <c r="V482" s="325"/>
      <c r="W482" s="325"/>
      <c r="X482" s="325"/>
      <c r="Y482" s="325"/>
      <c r="Z482" s="325"/>
      <c r="AA482" s="325"/>
      <c r="AB482" s="325"/>
      <c r="AC482" s="325"/>
      <c r="AD482" s="325"/>
      <c r="AE482" s="327"/>
      <c r="AF482" s="327"/>
      <c r="AG482" s="327"/>
      <c r="AH482" s="327"/>
      <c r="AI482" s="327"/>
      <c r="AJ482" s="325"/>
      <c r="AK482" s="325"/>
      <c r="AL482" s="325"/>
      <c r="AM482" s="325"/>
      <c r="AN482" s="325"/>
      <c r="AO482" s="325"/>
      <c r="AP482" s="325"/>
      <c r="AQ482" s="325"/>
    </row>
    <row r="483" spans="5:43" ht="24.75" customHeight="1">
      <c r="E483" s="413"/>
      <c r="G483" s="326"/>
      <c r="H483" s="325"/>
      <c r="I483" s="327"/>
      <c r="K483" s="328"/>
      <c r="R483" s="325"/>
      <c r="S483" s="325"/>
      <c r="T483" s="325"/>
      <c r="U483" s="325"/>
      <c r="V483" s="325"/>
      <c r="W483" s="325"/>
      <c r="X483" s="325"/>
      <c r="Y483" s="325"/>
      <c r="Z483" s="325"/>
      <c r="AA483" s="325"/>
      <c r="AB483" s="325"/>
      <c r="AC483" s="325"/>
      <c r="AD483" s="325"/>
      <c r="AE483" s="327"/>
      <c r="AF483" s="327"/>
      <c r="AG483" s="327"/>
      <c r="AH483" s="327"/>
      <c r="AI483" s="327"/>
      <c r="AJ483" s="325"/>
      <c r="AK483" s="325"/>
      <c r="AL483" s="325"/>
      <c r="AM483" s="325"/>
      <c r="AN483" s="325"/>
      <c r="AO483" s="325"/>
      <c r="AP483" s="325"/>
      <c r="AQ483" s="325"/>
    </row>
    <row r="484" spans="5:43" ht="24.75" customHeight="1">
      <c r="E484" s="413"/>
      <c r="G484" s="326"/>
      <c r="H484" s="325"/>
      <c r="I484" s="327"/>
      <c r="K484" s="328"/>
      <c r="R484" s="325"/>
      <c r="S484" s="325"/>
      <c r="T484" s="325"/>
      <c r="U484" s="325"/>
      <c r="V484" s="325"/>
      <c r="W484" s="325"/>
      <c r="X484" s="325"/>
      <c r="Y484" s="325"/>
      <c r="Z484" s="325"/>
      <c r="AA484" s="325"/>
      <c r="AB484" s="325"/>
      <c r="AC484" s="325"/>
      <c r="AD484" s="325"/>
      <c r="AE484" s="327"/>
      <c r="AF484" s="327"/>
      <c r="AG484" s="327"/>
      <c r="AH484" s="327"/>
      <c r="AI484" s="327"/>
      <c r="AJ484" s="325"/>
      <c r="AK484" s="325"/>
      <c r="AL484" s="325"/>
      <c r="AM484" s="325"/>
      <c r="AN484" s="325"/>
      <c r="AO484" s="325"/>
      <c r="AP484" s="325"/>
      <c r="AQ484" s="325"/>
    </row>
    <row r="485" spans="5:43" ht="24.75" customHeight="1">
      <c r="E485" s="413"/>
      <c r="G485" s="326"/>
      <c r="H485" s="325"/>
      <c r="I485" s="327"/>
      <c r="K485" s="328"/>
      <c r="R485" s="325"/>
      <c r="S485" s="325"/>
      <c r="T485" s="325"/>
      <c r="U485" s="325"/>
      <c r="V485" s="325"/>
      <c r="W485" s="325"/>
      <c r="X485" s="325"/>
      <c r="Y485" s="325"/>
      <c r="Z485" s="325"/>
      <c r="AA485" s="325"/>
      <c r="AB485" s="325"/>
      <c r="AC485" s="325"/>
      <c r="AD485" s="325"/>
      <c r="AE485" s="327"/>
      <c r="AF485" s="327"/>
      <c r="AG485" s="327"/>
      <c r="AH485" s="327"/>
      <c r="AI485" s="327"/>
      <c r="AJ485" s="325"/>
      <c r="AK485" s="325"/>
      <c r="AL485" s="325"/>
      <c r="AM485" s="325"/>
      <c r="AN485" s="325"/>
      <c r="AO485" s="325"/>
      <c r="AP485" s="325"/>
      <c r="AQ485" s="325"/>
    </row>
    <row r="486" spans="5:43" ht="24.75" customHeight="1">
      <c r="E486" s="413"/>
      <c r="G486" s="326"/>
      <c r="H486" s="325"/>
      <c r="I486" s="327"/>
      <c r="K486" s="328"/>
      <c r="R486" s="325"/>
      <c r="S486" s="325"/>
      <c r="T486" s="325"/>
      <c r="U486" s="325"/>
      <c r="V486" s="325"/>
      <c r="W486" s="325"/>
      <c r="X486" s="325"/>
      <c r="Y486" s="325"/>
      <c r="Z486" s="325"/>
      <c r="AA486" s="325"/>
      <c r="AB486" s="325"/>
      <c r="AC486" s="325"/>
      <c r="AD486" s="325"/>
      <c r="AE486" s="327"/>
      <c r="AF486" s="327"/>
      <c r="AG486" s="327"/>
      <c r="AH486" s="327"/>
      <c r="AI486" s="327"/>
      <c r="AJ486" s="325"/>
      <c r="AK486" s="325"/>
      <c r="AL486" s="325"/>
      <c r="AM486" s="325"/>
      <c r="AN486" s="325"/>
      <c r="AO486" s="325"/>
      <c r="AP486" s="325"/>
      <c r="AQ486" s="325"/>
    </row>
    <row r="487" spans="5:43" ht="24.75" customHeight="1">
      <c r="E487" s="413"/>
      <c r="G487" s="326"/>
      <c r="H487" s="325"/>
      <c r="I487" s="327"/>
      <c r="K487" s="328"/>
      <c r="R487" s="325"/>
      <c r="S487" s="325"/>
      <c r="T487" s="325"/>
      <c r="U487" s="325"/>
      <c r="V487" s="325"/>
      <c r="W487" s="325"/>
      <c r="X487" s="325"/>
      <c r="Y487" s="325"/>
      <c r="Z487" s="325"/>
      <c r="AA487" s="325"/>
      <c r="AB487" s="325"/>
      <c r="AC487" s="325"/>
      <c r="AD487" s="325"/>
      <c r="AE487" s="327"/>
      <c r="AF487" s="327"/>
      <c r="AG487" s="327"/>
      <c r="AH487" s="327"/>
      <c r="AI487" s="327"/>
      <c r="AJ487" s="325"/>
      <c r="AK487" s="325"/>
      <c r="AL487" s="325"/>
      <c r="AM487" s="325"/>
      <c r="AN487" s="325"/>
      <c r="AO487" s="325"/>
      <c r="AP487" s="325"/>
      <c r="AQ487" s="325"/>
    </row>
    <row r="488" spans="5:43" ht="24.75" customHeight="1">
      <c r="E488" s="413"/>
      <c r="G488" s="326"/>
      <c r="H488" s="325"/>
      <c r="I488" s="327"/>
      <c r="K488" s="328"/>
      <c r="R488" s="325"/>
      <c r="S488" s="325"/>
      <c r="T488" s="325"/>
      <c r="U488" s="325"/>
      <c r="V488" s="325"/>
      <c r="W488" s="325"/>
      <c r="X488" s="325"/>
      <c r="Y488" s="325"/>
      <c r="Z488" s="325"/>
      <c r="AA488" s="325"/>
      <c r="AB488" s="325"/>
      <c r="AC488" s="325"/>
      <c r="AD488" s="325"/>
      <c r="AE488" s="327"/>
      <c r="AF488" s="327"/>
      <c r="AG488" s="327"/>
      <c r="AH488" s="327"/>
      <c r="AI488" s="327"/>
      <c r="AJ488" s="325"/>
      <c r="AK488" s="325"/>
      <c r="AL488" s="325"/>
      <c r="AM488" s="325"/>
      <c r="AN488" s="325"/>
      <c r="AO488" s="325"/>
      <c r="AP488" s="325"/>
      <c r="AQ488" s="325"/>
    </row>
    <row r="489" spans="5:43" ht="24.75" customHeight="1">
      <c r="E489" s="413"/>
      <c r="G489" s="326"/>
      <c r="H489" s="325"/>
      <c r="I489" s="327"/>
      <c r="K489" s="328"/>
      <c r="R489" s="325"/>
      <c r="S489" s="325"/>
      <c r="T489" s="325"/>
      <c r="U489" s="325"/>
      <c r="V489" s="325"/>
      <c r="W489" s="325"/>
      <c r="X489" s="325"/>
      <c r="Y489" s="325"/>
      <c r="Z489" s="325"/>
      <c r="AA489" s="325"/>
      <c r="AB489" s="325"/>
      <c r="AC489" s="325"/>
      <c r="AD489" s="325"/>
      <c r="AE489" s="327"/>
      <c r="AF489" s="327"/>
      <c r="AG489" s="327"/>
      <c r="AH489" s="327"/>
      <c r="AI489" s="327"/>
      <c r="AJ489" s="325"/>
      <c r="AK489" s="325"/>
      <c r="AL489" s="325"/>
      <c r="AM489" s="325"/>
      <c r="AN489" s="325"/>
      <c r="AO489" s="325"/>
      <c r="AP489" s="325"/>
      <c r="AQ489" s="325"/>
    </row>
    <row r="490" spans="5:43" ht="24.75" customHeight="1">
      <c r="E490" s="413"/>
      <c r="G490" s="326"/>
      <c r="H490" s="325"/>
      <c r="I490" s="327"/>
      <c r="K490" s="328"/>
      <c r="R490" s="325"/>
      <c r="S490" s="325"/>
      <c r="T490" s="325"/>
      <c r="U490" s="325"/>
      <c r="V490" s="325"/>
      <c r="W490" s="325"/>
      <c r="X490" s="325"/>
      <c r="Y490" s="325"/>
      <c r="Z490" s="325"/>
      <c r="AA490" s="325"/>
      <c r="AB490" s="325"/>
      <c r="AC490" s="325"/>
      <c r="AD490" s="325"/>
      <c r="AE490" s="327"/>
      <c r="AF490" s="327"/>
      <c r="AG490" s="327"/>
      <c r="AH490" s="327"/>
      <c r="AI490" s="327"/>
      <c r="AJ490" s="325"/>
      <c r="AK490" s="325"/>
      <c r="AL490" s="325"/>
      <c r="AM490" s="325"/>
      <c r="AN490" s="325"/>
      <c r="AO490" s="325"/>
      <c r="AP490" s="325"/>
      <c r="AQ490" s="325"/>
    </row>
    <row r="491" spans="5:43" ht="24.75" customHeight="1">
      <c r="E491" s="413"/>
      <c r="G491" s="326"/>
      <c r="H491" s="325"/>
      <c r="I491" s="327"/>
      <c r="K491" s="328"/>
      <c r="R491" s="325"/>
      <c r="S491" s="325"/>
      <c r="T491" s="325"/>
      <c r="U491" s="325"/>
      <c r="V491" s="325"/>
      <c r="W491" s="325"/>
      <c r="X491" s="325"/>
      <c r="Y491" s="325"/>
      <c r="Z491" s="325"/>
      <c r="AA491" s="325"/>
      <c r="AB491" s="325"/>
      <c r="AC491" s="325"/>
      <c r="AD491" s="325"/>
      <c r="AE491" s="327"/>
      <c r="AF491" s="327"/>
      <c r="AG491" s="327"/>
      <c r="AH491" s="327"/>
      <c r="AI491" s="327"/>
      <c r="AJ491" s="325"/>
      <c r="AK491" s="325"/>
      <c r="AL491" s="325"/>
      <c r="AM491" s="325"/>
      <c r="AN491" s="325"/>
      <c r="AO491" s="325"/>
      <c r="AP491" s="325"/>
      <c r="AQ491" s="325"/>
    </row>
    <row r="492" spans="5:43" ht="24.75" customHeight="1">
      <c r="E492" s="413"/>
      <c r="G492" s="326"/>
      <c r="H492" s="325"/>
      <c r="I492" s="327"/>
      <c r="K492" s="328"/>
      <c r="R492" s="325"/>
      <c r="S492" s="325"/>
      <c r="T492" s="325"/>
      <c r="U492" s="325"/>
      <c r="V492" s="325"/>
      <c r="W492" s="325"/>
      <c r="X492" s="325"/>
      <c r="Y492" s="325"/>
      <c r="Z492" s="325"/>
      <c r="AA492" s="325"/>
      <c r="AB492" s="325"/>
      <c r="AC492" s="325"/>
      <c r="AD492" s="325"/>
      <c r="AE492" s="327"/>
      <c r="AF492" s="327"/>
      <c r="AG492" s="327"/>
      <c r="AH492" s="327"/>
      <c r="AI492" s="327"/>
      <c r="AJ492" s="325"/>
      <c r="AK492" s="325"/>
      <c r="AL492" s="325"/>
      <c r="AM492" s="325"/>
      <c r="AN492" s="325"/>
      <c r="AO492" s="325"/>
      <c r="AP492" s="325"/>
      <c r="AQ492" s="325"/>
    </row>
    <row r="493" spans="5:43" ht="24.75" customHeight="1">
      <c r="E493" s="413"/>
      <c r="G493" s="326"/>
      <c r="H493" s="325"/>
      <c r="I493" s="327"/>
      <c r="K493" s="328"/>
      <c r="R493" s="325"/>
      <c r="S493" s="325"/>
      <c r="T493" s="325"/>
      <c r="U493" s="325"/>
      <c r="V493" s="325"/>
      <c r="W493" s="325"/>
      <c r="X493" s="325"/>
      <c r="Y493" s="325"/>
      <c r="Z493" s="325"/>
      <c r="AA493" s="325"/>
      <c r="AB493" s="325"/>
      <c r="AC493" s="325"/>
      <c r="AD493" s="325"/>
      <c r="AE493" s="327"/>
      <c r="AF493" s="327"/>
      <c r="AG493" s="327"/>
      <c r="AH493" s="327"/>
      <c r="AI493" s="327"/>
      <c r="AJ493" s="325"/>
      <c r="AK493" s="325"/>
      <c r="AL493" s="325"/>
      <c r="AM493" s="325"/>
      <c r="AN493" s="325"/>
      <c r="AO493" s="325"/>
      <c r="AP493" s="325"/>
      <c r="AQ493" s="325"/>
    </row>
    <row r="494" spans="5:43" ht="24.75" customHeight="1">
      <c r="E494" s="413"/>
      <c r="G494" s="326"/>
      <c r="H494" s="325"/>
      <c r="I494" s="327"/>
      <c r="K494" s="328"/>
      <c r="R494" s="325"/>
      <c r="S494" s="325"/>
      <c r="T494" s="325"/>
      <c r="U494" s="325"/>
      <c r="V494" s="325"/>
      <c r="W494" s="325"/>
      <c r="X494" s="325"/>
      <c r="Y494" s="325"/>
      <c r="Z494" s="325"/>
      <c r="AA494" s="325"/>
      <c r="AB494" s="325"/>
      <c r="AC494" s="325"/>
      <c r="AD494" s="325"/>
      <c r="AE494" s="327"/>
      <c r="AF494" s="327"/>
      <c r="AG494" s="327"/>
      <c r="AH494" s="327"/>
      <c r="AI494" s="327"/>
      <c r="AJ494" s="325"/>
      <c r="AK494" s="325"/>
      <c r="AL494" s="325"/>
      <c r="AM494" s="325"/>
      <c r="AN494" s="325"/>
      <c r="AO494" s="325"/>
      <c r="AP494" s="325"/>
      <c r="AQ494" s="325"/>
    </row>
    <row r="495" spans="5:43" ht="24.75" customHeight="1">
      <c r="E495" s="413"/>
      <c r="G495" s="326"/>
      <c r="H495" s="325"/>
      <c r="I495" s="327"/>
      <c r="K495" s="328"/>
      <c r="R495" s="325"/>
      <c r="S495" s="325"/>
      <c r="T495" s="325"/>
      <c r="U495" s="325"/>
      <c r="V495" s="325"/>
      <c r="W495" s="325"/>
      <c r="X495" s="325"/>
      <c r="Y495" s="325"/>
      <c r="Z495" s="325"/>
      <c r="AA495" s="325"/>
      <c r="AB495" s="325"/>
      <c r="AC495" s="325"/>
      <c r="AD495" s="325"/>
      <c r="AE495" s="327"/>
      <c r="AF495" s="327"/>
      <c r="AG495" s="327"/>
      <c r="AH495" s="327"/>
      <c r="AI495" s="327"/>
      <c r="AJ495" s="325"/>
      <c r="AK495" s="325"/>
      <c r="AL495" s="325"/>
      <c r="AM495" s="325"/>
      <c r="AN495" s="325"/>
      <c r="AO495" s="325"/>
      <c r="AP495" s="325"/>
      <c r="AQ495" s="325"/>
    </row>
    <row r="496" spans="5:43" ht="24.75" customHeight="1">
      <c r="E496" s="413"/>
      <c r="G496" s="326"/>
      <c r="H496" s="325"/>
      <c r="I496" s="327"/>
      <c r="K496" s="328"/>
      <c r="R496" s="325"/>
      <c r="S496" s="325"/>
      <c r="T496" s="325"/>
      <c r="U496" s="325"/>
      <c r="V496" s="325"/>
      <c r="W496" s="325"/>
      <c r="X496" s="325"/>
      <c r="Y496" s="325"/>
      <c r="Z496" s="325"/>
      <c r="AA496" s="325"/>
      <c r="AB496" s="325"/>
      <c r="AC496" s="325"/>
      <c r="AD496" s="325"/>
      <c r="AE496" s="327"/>
      <c r="AF496" s="327"/>
      <c r="AG496" s="327"/>
      <c r="AH496" s="327"/>
      <c r="AI496" s="327"/>
      <c r="AJ496" s="325"/>
      <c r="AK496" s="325"/>
      <c r="AL496" s="325"/>
      <c r="AM496" s="325"/>
      <c r="AN496" s="325"/>
      <c r="AO496" s="325"/>
      <c r="AP496" s="325"/>
      <c r="AQ496" s="325"/>
    </row>
    <row r="497" spans="5:43" ht="24.75" customHeight="1">
      <c r="E497" s="413"/>
      <c r="G497" s="326"/>
      <c r="H497" s="325"/>
      <c r="I497" s="327"/>
      <c r="K497" s="328"/>
      <c r="R497" s="325"/>
      <c r="S497" s="325"/>
      <c r="T497" s="325"/>
      <c r="U497" s="325"/>
      <c r="V497" s="325"/>
      <c r="W497" s="325"/>
      <c r="X497" s="325"/>
      <c r="Y497" s="325"/>
      <c r="Z497" s="325"/>
      <c r="AA497" s="325"/>
      <c r="AB497" s="325"/>
      <c r="AC497" s="325"/>
      <c r="AD497" s="325"/>
      <c r="AE497" s="327"/>
      <c r="AF497" s="327"/>
      <c r="AG497" s="327"/>
      <c r="AH497" s="327"/>
      <c r="AI497" s="327"/>
      <c r="AJ497" s="325"/>
      <c r="AK497" s="325"/>
      <c r="AL497" s="325"/>
      <c r="AM497" s="325"/>
      <c r="AN497" s="325"/>
      <c r="AO497" s="325"/>
      <c r="AP497" s="325"/>
      <c r="AQ497" s="325"/>
    </row>
    <row r="498" spans="5:43" ht="24.75" customHeight="1">
      <c r="E498" s="413"/>
      <c r="G498" s="326"/>
      <c r="H498" s="325"/>
      <c r="I498" s="327"/>
      <c r="K498" s="328"/>
      <c r="R498" s="325"/>
      <c r="S498" s="325"/>
      <c r="T498" s="325"/>
      <c r="U498" s="325"/>
      <c r="V498" s="325"/>
      <c r="W498" s="325"/>
      <c r="X498" s="325"/>
      <c r="Y498" s="325"/>
      <c r="Z498" s="325"/>
      <c r="AA498" s="325"/>
      <c r="AB498" s="325"/>
      <c r="AC498" s="325"/>
      <c r="AD498" s="325"/>
      <c r="AE498" s="327"/>
      <c r="AF498" s="327"/>
      <c r="AG498" s="327"/>
      <c r="AH498" s="327"/>
      <c r="AI498" s="327"/>
      <c r="AJ498" s="325"/>
      <c r="AK498" s="325"/>
      <c r="AL498" s="325"/>
      <c r="AM498" s="325"/>
      <c r="AN498" s="325"/>
      <c r="AO498" s="325"/>
      <c r="AP498" s="325"/>
      <c r="AQ498" s="325"/>
    </row>
    <row r="499" spans="5:43" ht="24.75" customHeight="1">
      <c r="E499" s="413"/>
      <c r="G499" s="326"/>
      <c r="H499" s="325"/>
      <c r="I499" s="327"/>
      <c r="K499" s="328"/>
      <c r="R499" s="325"/>
      <c r="S499" s="325"/>
      <c r="T499" s="325"/>
      <c r="U499" s="325"/>
      <c r="V499" s="325"/>
      <c r="W499" s="325"/>
      <c r="X499" s="325"/>
      <c r="Y499" s="325"/>
      <c r="Z499" s="325"/>
      <c r="AA499" s="325"/>
      <c r="AB499" s="325"/>
      <c r="AC499" s="325"/>
      <c r="AD499" s="325"/>
      <c r="AE499" s="327"/>
      <c r="AF499" s="327"/>
      <c r="AG499" s="327"/>
      <c r="AH499" s="327"/>
      <c r="AI499" s="327"/>
      <c r="AJ499" s="325"/>
      <c r="AK499" s="325"/>
      <c r="AL499" s="325"/>
      <c r="AM499" s="325"/>
      <c r="AN499" s="325"/>
      <c r="AO499" s="325"/>
      <c r="AP499" s="325"/>
      <c r="AQ499" s="325"/>
    </row>
    <row r="500" spans="5:43" ht="24.75" customHeight="1">
      <c r="E500" s="413"/>
      <c r="G500" s="326"/>
      <c r="H500" s="325"/>
      <c r="I500" s="327"/>
      <c r="K500" s="328"/>
      <c r="R500" s="325"/>
      <c r="S500" s="325"/>
      <c r="T500" s="325"/>
      <c r="U500" s="325"/>
      <c r="V500" s="325"/>
      <c r="W500" s="325"/>
      <c r="X500" s="325"/>
      <c r="Y500" s="325"/>
      <c r="Z500" s="325"/>
      <c r="AA500" s="325"/>
      <c r="AB500" s="325"/>
      <c r="AC500" s="325"/>
      <c r="AD500" s="325"/>
      <c r="AE500" s="327"/>
      <c r="AF500" s="327"/>
      <c r="AG500" s="327"/>
      <c r="AH500" s="327"/>
      <c r="AI500" s="327"/>
      <c r="AJ500" s="325"/>
      <c r="AK500" s="325"/>
      <c r="AL500" s="325"/>
      <c r="AM500" s="325"/>
      <c r="AN500" s="325"/>
      <c r="AO500" s="325"/>
      <c r="AP500" s="325"/>
      <c r="AQ500" s="325"/>
    </row>
    <row r="501" spans="5:43" ht="24.75" customHeight="1">
      <c r="E501" s="413"/>
      <c r="G501" s="326"/>
      <c r="H501" s="325"/>
      <c r="I501" s="327"/>
      <c r="K501" s="328"/>
      <c r="R501" s="325"/>
      <c r="S501" s="325"/>
      <c r="T501" s="325"/>
      <c r="U501" s="325"/>
      <c r="V501" s="325"/>
      <c r="W501" s="325"/>
      <c r="X501" s="325"/>
      <c r="Y501" s="325"/>
      <c r="Z501" s="325"/>
      <c r="AA501" s="325"/>
      <c r="AB501" s="325"/>
      <c r="AC501" s="325"/>
      <c r="AD501" s="325"/>
      <c r="AE501" s="327"/>
      <c r="AF501" s="327"/>
      <c r="AG501" s="327"/>
      <c r="AH501" s="327"/>
      <c r="AI501" s="327"/>
      <c r="AJ501" s="325"/>
      <c r="AK501" s="325"/>
      <c r="AL501" s="325"/>
      <c r="AM501" s="325"/>
      <c r="AN501" s="325"/>
      <c r="AO501" s="325"/>
      <c r="AP501" s="325"/>
      <c r="AQ501" s="325"/>
    </row>
    <row r="502" spans="5:43" ht="24.75" customHeight="1">
      <c r="E502" s="413"/>
      <c r="G502" s="326"/>
      <c r="H502" s="325"/>
      <c r="I502" s="327"/>
      <c r="K502" s="328"/>
      <c r="R502" s="325"/>
      <c r="S502" s="325"/>
      <c r="T502" s="325"/>
      <c r="U502" s="325"/>
      <c r="V502" s="325"/>
      <c r="W502" s="325"/>
      <c r="X502" s="325"/>
      <c r="Y502" s="325"/>
      <c r="Z502" s="325"/>
      <c r="AA502" s="325"/>
      <c r="AB502" s="325"/>
      <c r="AC502" s="325"/>
      <c r="AD502" s="325"/>
      <c r="AE502" s="327"/>
      <c r="AF502" s="327"/>
      <c r="AG502" s="327"/>
      <c r="AH502" s="327"/>
      <c r="AI502" s="327"/>
      <c r="AJ502" s="325"/>
      <c r="AK502" s="325"/>
      <c r="AL502" s="325"/>
      <c r="AM502" s="325"/>
      <c r="AN502" s="325"/>
      <c r="AO502" s="325"/>
      <c r="AP502" s="325"/>
      <c r="AQ502" s="325"/>
    </row>
    <row r="503" spans="5:43" ht="24.75" customHeight="1">
      <c r="E503" s="413"/>
      <c r="G503" s="326"/>
      <c r="H503" s="325"/>
      <c r="I503" s="327"/>
      <c r="K503" s="328"/>
      <c r="R503" s="325"/>
      <c r="S503" s="325"/>
      <c r="T503" s="325"/>
      <c r="U503" s="325"/>
      <c r="V503" s="325"/>
      <c r="W503" s="325"/>
      <c r="X503" s="325"/>
      <c r="Y503" s="325"/>
      <c r="Z503" s="325"/>
      <c r="AA503" s="325"/>
      <c r="AB503" s="325"/>
      <c r="AC503" s="325"/>
      <c r="AD503" s="325"/>
      <c r="AE503" s="327"/>
      <c r="AF503" s="327"/>
      <c r="AG503" s="327"/>
      <c r="AH503" s="327"/>
      <c r="AI503" s="327"/>
      <c r="AJ503" s="325"/>
      <c r="AK503" s="325"/>
      <c r="AL503" s="325"/>
      <c r="AM503" s="325"/>
      <c r="AN503" s="325"/>
      <c r="AO503" s="325"/>
      <c r="AP503" s="325"/>
      <c r="AQ503" s="325"/>
    </row>
    <row r="504" spans="5:43" ht="24.75" customHeight="1">
      <c r="E504" s="413"/>
      <c r="G504" s="326"/>
      <c r="H504" s="325"/>
      <c r="I504" s="327"/>
      <c r="K504" s="328"/>
      <c r="R504" s="325"/>
      <c r="S504" s="325"/>
      <c r="T504" s="325"/>
      <c r="U504" s="325"/>
      <c r="V504" s="325"/>
      <c r="W504" s="325"/>
      <c r="X504" s="325"/>
      <c r="Y504" s="325"/>
      <c r="Z504" s="325"/>
      <c r="AA504" s="325"/>
      <c r="AB504" s="325"/>
      <c r="AC504" s="325"/>
      <c r="AD504" s="325"/>
      <c r="AE504" s="327"/>
      <c r="AF504" s="327"/>
      <c r="AG504" s="327"/>
      <c r="AH504" s="327"/>
      <c r="AI504" s="327"/>
      <c r="AJ504" s="325"/>
      <c r="AK504" s="325"/>
      <c r="AL504" s="325"/>
      <c r="AM504" s="325"/>
      <c r="AN504" s="325"/>
      <c r="AO504" s="325"/>
      <c r="AP504" s="325"/>
      <c r="AQ504" s="325"/>
    </row>
    <row r="505" spans="5:43" ht="24.75" customHeight="1">
      <c r="E505" s="413"/>
      <c r="G505" s="326"/>
      <c r="H505" s="325"/>
      <c r="I505" s="327"/>
      <c r="K505" s="328"/>
      <c r="R505" s="325"/>
      <c r="S505" s="325"/>
      <c r="T505" s="325"/>
      <c r="U505" s="325"/>
      <c r="V505" s="325"/>
      <c r="W505" s="325"/>
      <c r="X505" s="325"/>
      <c r="Y505" s="325"/>
      <c r="Z505" s="325"/>
      <c r="AA505" s="325"/>
      <c r="AB505" s="325"/>
      <c r="AC505" s="325"/>
      <c r="AD505" s="325"/>
      <c r="AE505" s="327"/>
      <c r="AF505" s="327"/>
      <c r="AG505" s="327"/>
      <c r="AH505" s="327"/>
      <c r="AI505" s="327"/>
      <c r="AJ505" s="325"/>
      <c r="AK505" s="325"/>
      <c r="AL505" s="325"/>
      <c r="AM505" s="325"/>
      <c r="AN505" s="325"/>
      <c r="AO505" s="325"/>
      <c r="AP505" s="325"/>
      <c r="AQ505" s="325"/>
    </row>
    <row r="506" spans="5:43" ht="24.75" customHeight="1">
      <c r="E506" s="413"/>
      <c r="G506" s="326"/>
      <c r="H506" s="325"/>
      <c r="I506" s="327"/>
      <c r="K506" s="328"/>
      <c r="R506" s="325"/>
      <c r="S506" s="325"/>
      <c r="T506" s="325"/>
      <c r="U506" s="325"/>
      <c r="V506" s="325"/>
      <c r="W506" s="325"/>
      <c r="X506" s="325"/>
      <c r="Y506" s="325"/>
      <c r="Z506" s="325"/>
      <c r="AA506" s="325"/>
      <c r="AB506" s="325"/>
      <c r="AC506" s="325"/>
      <c r="AD506" s="325"/>
      <c r="AE506" s="327"/>
      <c r="AF506" s="327"/>
      <c r="AG506" s="327"/>
      <c r="AH506" s="327"/>
      <c r="AI506" s="327"/>
      <c r="AJ506" s="325"/>
      <c r="AK506" s="325"/>
      <c r="AL506" s="325"/>
      <c r="AM506" s="325"/>
      <c r="AN506" s="325"/>
      <c r="AO506" s="325"/>
      <c r="AP506" s="325"/>
      <c r="AQ506" s="325"/>
    </row>
    <row r="507" spans="5:43" ht="24.75" customHeight="1">
      <c r="E507" s="413"/>
      <c r="G507" s="326"/>
      <c r="H507" s="325"/>
      <c r="I507" s="327"/>
      <c r="K507" s="328"/>
      <c r="R507" s="325"/>
      <c r="S507" s="325"/>
      <c r="T507" s="325"/>
      <c r="U507" s="325"/>
      <c r="V507" s="325"/>
      <c r="W507" s="325"/>
      <c r="X507" s="325"/>
      <c r="Y507" s="325"/>
      <c r="Z507" s="325"/>
      <c r="AA507" s="325"/>
      <c r="AB507" s="325"/>
      <c r="AC507" s="325"/>
      <c r="AD507" s="325"/>
      <c r="AE507" s="327"/>
      <c r="AF507" s="327"/>
      <c r="AG507" s="327"/>
      <c r="AH507" s="327"/>
      <c r="AI507" s="327"/>
      <c r="AJ507" s="325"/>
      <c r="AK507" s="325"/>
      <c r="AL507" s="325"/>
      <c r="AM507" s="325"/>
      <c r="AN507" s="325"/>
      <c r="AO507" s="325"/>
      <c r="AP507" s="325"/>
      <c r="AQ507" s="325"/>
    </row>
    <row r="508" spans="5:43" ht="24.75" customHeight="1">
      <c r="E508" s="413"/>
      <c r="G508" s="326"/>
      <c r="H508" s="325"/>
      <c r="I508" s="327"/>
      <c r="K508" s="328"/>
      <c r="R508" s="325"/>
      <c r="S508" s="325"/>
      <c r="T508" s="325"/>
      <c r="U508" s="325"/>
      <c r="V508" s="325"/>
      <c r="W508" s="325"/>
      <c r="X508" s="325"/>
      <c r="Y508" s="325"/>
      <c r="Z508" s="325"/>
      <c r="AA508" s="325"/>
      <c r="AB508" s="325"/>
      <c r="AC508" s="325"/>
      <c r="AD508" s="325"/>
      <c r="AE508" s="327"/>
      <c r="AF508" s="327"/>
      <c r="AG508" s="327"/>
      <c r="AH508" s="327"/>
      <c r="AI508" s="327"/>
      <c r="AJ508" s="325"/>
      <c r="AK508" s="325"/>
      <c r="AL508" s="325"/>
      <c r="AM508" s="325"/>
      <c r="AN508" s="325"/>
      <c r="AO508" s="325"/>
      <c r="AP508" s="325"/>
      <c r="AQ508" s="325"/>
    </row>
    <row r="509" spans="5:43" ht="24.75" customHeight="1">
      <c r="E509" s="413"/>
      <c r="G509" s="326"/>
      <c r="H509" s="325"/>
      <c r="I509" s="327"/>
      <c r="K509" s="328"/>
      <c r="R509" s="325"/>
      <c r="S509" s="325"/>
      <c r="T509" s="325"/>
      <c r="U509" s="325"/>
      <c r="V509" s="325"/>
      <c r="W509" s="325"/>
      <c r="X509" s="325"/>
      <c r="Y509" s="325"/>
      <c r="Z509" s="325"/>
      <c r="AA509" s="325"/>
      <c r="AB509" s="325"/>
      <c r="AC509" s="325"/>
      <c r="AD509" s="325"/>
      <c r="AE509" s="327"/>
      <c r="AF509" s="327"/>
      <c r="AG509" s="327"/>
      <c r="AH509" s="327"/>
      <c r="AI509" s="327"/>
      <c r="AJ509" s="325"/>
      <c r="AK509" s="325"/>
      <c r="AL509" s="325"/>
      <c r="AM509" s="325"/>
      <c r="AN509" s="325"/>
      <c r="AO509" s="325"/>
      <c r="AP509" s="325"/>
      <c r="AQ509" s="325"/>
    </row>
    <row r="510" spans="5:43" ht="24.75" customHeight="1">
      <c r="E510" s="413"/>
      <c r="G510" s="326"/>
      <c r="H510" s="325"/>
      <c r="I510" s="327"/>
      <c r="K510" s="328"/>
      <c r="R510" s="325"/>
      <c r="S510" s="325"/>
      <c r="T510" s="325"/>
      <c r="U510" s="325"/>
      <c r="V510" s="325"/>
      <c r="W510" s="325"/>
      <c r="X510" s="325"/>
      <c r="Y510" s="325"/>
      <c r="Z510" s="325"/>
      <c r="AA510" s="325"/>
      <c r="AB510" s="325"/>
      <c r="AC510" s="325"/>
      <c r="AD510" s="325"/>
      <c r="AE510" s="327"/>
      <c r="AF510" s="327"/>
      <c r="AG510" s="327"/>
      <c r="AH510" s="327"/>
      <c r="AI510" s="327"/>
      <c r="AJ510" s="325"/>
      <c r="AK510" s="325"/>
      <c r="AL510" s="325"/>
      <c r="AM510" s="325"/>
      <c r="AN510" s="325"/>
      <c r="AO510" s="325"/>
      <c r="AP510" s="325"/>
      <c r="AQ510" s="325"/>
    </row>
    <row r="511" spans="5:43" ht="24.75" customHeight="1">
      <c r="E511" s="413"/>
      <c r="G511" s="326"/>
      <c r="H511" s="325"/>
      <c r="I511" s="327"/>
      <c r="K511" s="328"/>
      <c r="R511" s="325"/>
      <c r="S511" s="325"/>
      <c r="T511" s="325"/>
      <c r="U511" s="325"/>
      <c r="V511" s="325"/>
      <c r="W511" s="325"/>
      <c r="X511" s="325"/>
      <c r="Y511" s="325"/>
      <c r="Z511" s="325"/>
      <c r="AA511" s="325"/>
      <c r="AB511" s="325"/>
      <c r="AC511" s="325"/>
      <c r="AD511" s="325"/>
      <c r="AE511" s="327"/>
      <c r="AF511" s="327"/>
      <c r="AG511" s="327"/>
      <c r="AH511" s="327"/>
      <c r="AI511" s="327"/>
      <c r="AJ511" s="325"/>
      <c r="AK511" s="325"/>
      <c r="AL511" s="325"/>
      <c r="AM511" s="325"/>
      <c r="AN511" s="325"/>
      <c r="AO511" s="325"/>
      <c r="AP511" s="325"/>
      <c r="AQ511" s="325"/>
    </row>
    <row r="512" spans="5:43" ht="24.75" customHeight="1">
      <c r="E512" s="413"/>
      <c r="G512" s="326"/>
      <c r="H512" s="325"/>
      <c r="I512" s="327"/>
      <c r="K512" s="328"/>
      <c r="R512" s="325"/>
      <c r="S512" s="325"/>
      <c r="T512" s="325"/>
      <c r="U512" s="325"/>
      <c r="V512" s="325"/>
      <c r="W512" s="325"/>
      <c r="X512" s="325"/>
      <c r="Y512" s="325"/>
      <c r="Z512" s="325"/>
      <c r="AA512" s="325"/>
      <c r="AB512" s="325"/>
      <c r="AC512" s="325"/>
      <c r="AD512" s="325"/>
      <c r="AE512" s="327"/>
      <c r="AF512" s="327"/>
      <c r="AG512" s="327"/>
      <c r="AH512" s="327"/>
      <c r="AI512" s="327"/>
      <c r="AJ512" s="325"/>
      <c r="AK512" s="325"/>
      <c r="AL512" s="325"/>
      <c r="AM512" s="325"/>
      <c r="AN512" s="325"/>
      <c r="AO512" s="325"/>
      <c r="AP512" s="325"/>
      <c r="AQ512" s="325"/>
    </row>
    <row r="513" spans="5:43" ht="24.75" customHeight="1">
      <c r="E513" s="413"/>
      <c r="G513" s="326"/>
      <c r="H513" s="325"/>
      <c r="I513" s="327"/>
      <c r="K513" s="328"/>
      <c r="R513" s="325"/>
      <c r="S513" s="325"/>
      <c r="T513" s="325"/>
      <c r="U513" s="325"/>
      <c r="V513" s="325"/>
      <c r="W513" s="325"/>
      <c r="X513" s="325"/>
      <c r="Y513" s="325"/>
      <c r="Z513" s="325"/>
      <c r="AA513" s="325"/>
      <c r="AB513" s="325"/>
      <c r="AC513" s="325"/>
      <c r="AD513" s="325"/>
      <c r="AE513" s="327"/>
      <c r="AF513" s="327"/>
      <c r="AG513" s="327"/>
      <c r="AH513" s="327"/>
      <c r="AI513" s="327"/>
      <c r="AJ513" s="325"/>
      <c r="AK513" s="325"/>
      <c r="AL513" s="325"/>
      <c r="AM513" s="325"/>
      <c r="AN513" s="325"/>
      <c r="AO513" s="325"/>
      <c r="AP513" s="325"/>
      <c r="AQ513" s="325"/>
    </row>
    <row r="514" spans="5:43" ht="24.75" customHeight="1">
      <c r="E514" s="413"/>
      <c r="G514" s="326"/>
      <c r="H514" s="325"/>
      <c r="I514" s="327"/>
      <c r="K514" s="328"/>
      <c r="R514" s="325"/>
      <c r="S514" s="325"/>
      <c r="T514" s="325"/>
      <c r="U514" s="325"/>
      <c r="V514" s="325"/>
      <c r="W514" s="325"/>
      <c r="X514" s="325"/>
      <c r="Y514" s="325"/>
      <c r="Z514" s="325"/>
      <c r="AA514" s="325"/>
      <c r="AB514" s="325"/>
      <c r="AC514" s="325"/>
      <c r="AD514" s="325"/>
      <c r="AE514" s="327"/>
      <c r="AF514" s="327"/>
      <c r="AG514" s="327"/>
      <c r="AH514" s="327"/>
      <c r="AI514" s="327"/>
      <c r="AJ514" s="325"/>
      <c r="AK514" s="325"/>
      <c r="AL514" s="325"/>
      <c r="AM514" s="325"/>
      <c r="AN514" s="325"/>
      <c r="AO514" s="325"/>
      <c r="AP514" s="325"/>
      <c r="AQ514" s="325"/>
    </row>
    <row r="515" spans="5:43" ht="24.75" customHeight="1">
      <c r="E515" s="413"/>
      <c r="G515" s="326"/>
      <c r="H515" s="325"/>
      <c r="I515" s="327"/>
      <c r="K515" s="328"/>
      <c r="R515" s="325"/>
      <c r="S515" s="325"/>
      <c r="T515" s="325"/>
      <c r="U515" s="325"/>
      <c r="V515" s="325"/>
      <c r="W515" s="325"/>
      <c r="X515" s="325"/>
      <c r="Y515" s="325"/>
      <c r="Z515" s="325"/>
      <c r="AA515" s="325"/>
      <c r="AB515" s="325"/>
      <c r="AC515" s="325"/>
      <c r="AD515" s="325"/>
      <c r="AE515" s="327"/>
      <c r="AF515" s="327"/>
      <c r="AG515" s="327"/>
      <c r="AH515" s="327"/>
      <c r="AI515" s="327"/>
      <c r="AJ515" s="325"/>
      <c r="AK515" s="325"/>
      <c r="AL515" s="325"/>
      <c r="AM515" s="325"/>
      <c r="AN515" s="325"/>
      <c r="AO515" s="325"/>
      <c r="AP515" s="325"/>
      <c r="AQ515" s="325"/>
    </row>
    <row r="516" spans="5:43" ht="24.75" customHeight="1">
      <c r="E516" s="413"/>
      <c r="G516" s="326"/>
      <c r="H516" s="325"/>
      <c r="I516" s="327"/>
      <c r="K516" s="328"/>
      <c r="R516" s="325"/>
      <c r="S516" s="325"/>
      <c r="T516" s="325"/>
      <c r="U516" s="325"/>
      <c r="V516" s="325"/>
      <c r="W516" s="325"/>
      <c r="X516" s="325"/>
      <c r="Y516" s="325"/>
      <c r="Z516" s="325"/>
      <c r="AA516" s="325"/>
      <c r="AB516" s="325"/>
      <c r="AC516" s="325"/>
      <c r="AD516" s="325"/>
      <c r="AE516" s="327"/>
      <c r="AF516" s="327"/>
      <c r="AG516" s="327"/>
      <c r="AH516" s="327"/>
      <c r="AI516" s="327"/>
      <c r="AJ516" s="325"/>
      <c r="AK516" s="325"/>
      <c r="AL516" s="325"/>
      <c r="AM516" s="325"/>
      <c r="AN516" s="325"/>
      <c r="AO516" s="325"/>
      <c r="AP516" s="325"/>
      <c r="AQ516" s="325"/>
    </row>
    <row r="517" spans="5:43" ht="24.75" customHeight="1">
      <c r="E517" s="413"/>
      <c r="G517" s="326"/>
      <c r="H517" s="325"/>
      <c r="I517" s="327"/>
      <c r="K517" s="328"/>
      <c r="R517" s="325"/>
      <c r="S517" s="325"/>
      <c r="T517" s="325"/>
      <c r="U517" s="325"/>
      <c r="V517" s="325"/>
      <c r="W517" s="325"/>
      <c r="X517" s="325"/>
      <c r="Y517" s="325"/>
      <c r="Z517" s="325"/>
      <c r="AA517" s="325"/>
      <c r="AB517" s="325"/>
      <c r="AC517" s="325"/>
      <c r="AD517" s="325"/>
      <c r="AE517" s="327"/>
      <c r="AF517" s="327"/>
      <c r="AG517" s="327"/>
      <c r="AH517" s="327"/>
      <c r="AI517" s="327"/>
      <c r="AJ517" s="325"/>
      <c r="AK517" s="325"/>
      <c r="AL517" s="325"/>
      <c r="AM517" s="325"/>
      <c r="AN517" s="325"/>
      <c r="AO517" s="325"/>
      <c r="AP517" s="325"/>
      <c r="AQ517" s="325"/>
    </row>
    <row r="518" spans="5:43" ht="24.75" customHeight="1">
      <c r="E518" s="413"/>
      <c r="G518" s="326"/>
      <c r="H518" s="325"/>
      <c r="I518" s="327"/>
      <c r="K518" s="328"/>
      <c r="R518" s="325"/>
      <c r="S518" s="325"/>
      <c r="T518" s="325"/>
      <c r="U518" s="325"/>
      <c r="V518" s="325"/>
      <c r="W518" s="325"/>
      <c r="X518" s="325"/>
      <c r="Y518" s="325"/>
      <c r="Z518" s="325"/>
      <c r="AA518" s="325"/>
      <c r="AB518" s="325"/>
      <c r="AC518" s="325"/>
      <c r="AD518" s="325"/>
      <c r="AE518" s="327"/>
      <c r="AF518" s="327"/>
      <c r="AG518" s="327"/>
      <c r="AH518" s="327"/>
      <c r="AI518" s="327"/>
      <c r="AJ518" s="325"/>
      <c r="AK518" s="325"/>
      <c r="AL518" s="325"/>
      <c r="AM518" s="325"/>
      <c r="AN518" s="325"/>
      <c r="AO518" s="325"/>
      <c r="AP518" s="325"/>
      <c r="AQ518" s="325"/>
    </row>
    <row r="519" spans="5:43" ht="24.75" customHeight="1">
      <c r="E519" s="413"/>
      <c r="G519" s="326"/>
      <c r="H519" s="325"/>
      <c r="I519" s="327"/>
      <c r="K519" s="328"/>
      <c r="R519" s="325"/>
      <c r="S519" s="325"/>
      <c r="T519" s="325"/>
      <c r="U519" s="325"/>
      <c r="V519" s="325"/>
      <c r="W519" s="325"/>
      <c r="X519" s="325"/>
      <c r="Y519" s="325"/>
      <c r="Z519" s="325"/>
      <c r="AA519" s="325"/>
      <c r="AB519" s="325"/>
      <c r="AC519" s="325"/>
      <c r="AD519" s="325"/>
      <c r="AE519" s="327"/>
      <c r="AF519" s="327"/>
      <c r="AG519" s="327"/>
      <c r="AH519" s="327"/>
      <c r="AI519" s="327"/>
      <c r="AJ519" s="325"/>
      <c r="AK519" s="325"/>
      <c r="AL519" s="325"/>
      <c r="AM519" s="325"/>
      <c r="AN519" s="325"/>
      <c r="AO519" s="325"/>
      <c r="AP519" s="325"/>
      <c r="AQ519" s="325"/>
    </row>
    <row r="520" spans="5:43" ht="24.75" customHeight="1">
      <c r="E520" s="413"/>
      <c r="G520" s="326"/>
      <c r="H520" s="325"/>
      <c r="I520" s="327"/>
      <c r="K520" s="328"/>
      <c r="R520" s="325"/>
      <c r="S520" s="325"/>
      <c r="T520" s="325"/>
      <c r="U520" s="325"/>
      <c r="V520" s="325"/>
      <c r="W520" s="325"/>
      <c r="X520" s="325"/>
      <c r="Y520" s="325"/>
      <c r="Z520" s="325"/>
      <c r="AA520" s="325"/>
      <c r="AB520" s="325"/>
      <c r="AC520" s="325"/>
      <c r="AD520" s="325"/>
      <c r="AE520" s="327"/>
      <c r="AF520" s="327"/>
      <c r="AG520" s="327"/>
      <c r="AH520" s="327"/>
      <c r="AI520" s="327"/>
      <c r="AJ520" s="325"/>
      <c r="AK520" s="325"/>
      <c r="AL520" s="325"/>
      <c r="AM520" s="325"/>
      <c r="AN520" s="325"/>
      <c r="AO520" s="325"/>
      <c r="AP520" s="325"/>
      <c r="AQ520" s="325"/>
    </row>
    <row r="521" spans="5:43" ht="24.75" customHeight="1">
      <c r="E521" s="413"/>
      <c r="G521" s="326"/>
      <c r="H521" s="325"/>
      <c r="I521" s="327"/>
      <c r="K521" s="328"/>
      <c r="R521" s="325"/>
      <c r="S521" s="325"/>
      <c r="T521" s="325"/>
      <c r="U521" s="325"/>
      <c r="V521" s="325"/>
      <c r="W521" s="325"/>
      <c r="X521" s="325"/>
      <c r="Y521" s="325"/>
      <c r="Z521" s="325"/>
      <c r="AA521" s="325"/>
      <c r="AB521" s="325"/>
      <c r="AC521" s="325"/>
      <c r="AD521" s="325"/>
      <c r="AE521" s="327"/>
      <c r="AF521" s="327"/>
      <c r="AG521" s="327"/>
      <c r="AH521" s="327"/>
      <c r="AI521" s="327"/>
      <c r="AJ521" s="325"/>
      <c r="AK521" s="325"/>
      <c r="AL521" s="325"/>
      <c r="AM521" s="325"/>
      <c r="AN521" s="325"/>
      <c r="AO521" s="325"/>
      <c r="AP521" s="325"/>
      <c r="AQ521" s="325"/>
    </row>
    <row r="522" spans="5:43" ht="24.75" customHeight="1">
      <c r="E522" s="413"/>
      <c r="G522" s="326"/>
      <c r="H522" s="325"/>
      <c r="I522" s="327"/>
      <c r="K522" s="328"/>
      <c r="R522" s="325"/>
      <c r="S522" s="325"/>
      <c r="T522" s="325"/>
      <c r="U522" s="325"/>
      <c r="V522" s="325"/>
      <c r="W522" s="325"/>
      <c r="X522" s="325"/>
      <c r="Y522" s="325"/>
      <c r="Z522" s="325"/>
      <c r="AA522" s="325"/>
      <c r="AB522" s="325"/>
      <c r="AC522" s="325"/>
      <c r="AD522" s="325"/>
      <c r="AE522" s="327"/>
      <c r="AF522" s="327"/>
      <c r="AG522" s="327"/>
      <c r="AH522" s="327"/>
      <c r="AI522" s="327"/>
      <c r="AJ522" s="325"/>
      <c r="AK522" s="325"/>
      <c r="AL522" s="325"/>
      <c r="AM522" s="325"/>
      <c r="AN522" s="325"/>
      <c r="AO522" s="325"/>
      <c r="AP522" s="325"/>
      <c r="AQ522" s="325"/>
    </row>
    <row r="523" spans="5:43" ht="24.75" customHeight="1">
      <c r="E523" s="413"/>
      <c r="G523" s="326"/>
      <c r="H523" s="325"/>
      <c r="I523" s="327"/>
      <c r="K523" s="328"/>
      <c r="R523" s="325"/>
      <c r="S523" s="325"/>
      <c r="T523" s="325"/>
      <c r="U523" s="325"/>
      <c r="V523" s="325"/>
      <c r="W523" s="325"/>
      <c r="X523" s="325"/>
      <c r="Y523" s="325"/>
      <c r="Z523" s="325"/>
      <c r="AA523" s="325"/>
      <c r="AB523" s="325"/>
      <c r="AC523" s="325"/>
      <c r="AD523" s="325"/>
      <c r="AE523" s="327"/>
      <c r="AF523" s="327"/>
      <c r="AG523" s="327"/>
      <c r="AH523" s="327"/>
      <c r="AI523" s="327"/>
      <c r="AJ523" s="325"/>
      <c r="AK523" s="325"/>
      <c r="AL523" s="325"/>
      <c r="AM523" s="325"/>
      <c r="AN523" s="325"/>
      <c r="AO523" s="325"/>
      <c r="AP523" s="325"/>
      <c r="AQ523" s="325"/>
    </row>
    <row r="524" spans="5:43" ht="24.75" customHeight="1">
      <c r="E524" s="413"/>
      <c r="G524" s="326"/>
      <c r="H524" s="325"/>
      <c r="I524" s="327"/>
      <c r="K524" s="328"/>
      <c r="R524" s="325"/>
      <c r="S524" s="325"/>
      <c r="T524" s="325"/>
      <c r="U524" s="325"/>
      <c r="V524" s="325"/>
      <c r="W524" s="325"/>
      <c r="X524" s="325"/>
      <c r="Y524" s="325"/>
      <c r="Z524" s="325"/>
      <c r="AA524" s="325"/>
      <c r="AB524" s="325"/>
      <c r="AC524" s="325"/>
      <c r="AD524" s="325"/>
      <c r="AE524" s="327"/>
      <c r="AF524" s="327"/>
      <c r="AG524" s="327"/>
      <c r="AH524" s="327"/>
      <c r="AI524" s="327"/>
      <c r="AJ524" s="325"/>
      <c r="AK524" s="325"/>
      <c r="AL524" s="325"/>
      <c r="AM524" s="325"/>
      <c r="AN524" s="325"/>
      <c r="AO524" s="325"/>
      <c r="AP524" s="325"/>
      <c r="AQ524" s="325"/>
    </row>
    <row r="525" spans="5:43" ht="24.75" customHeight="1">
      <c r="E525" s="413"/>
      <c r="G525" s="326"/>
      <c r="H525" s="325"/>
      <c r="I525" s="327"/>
      <c r="K525" s="328"/>
      <c r="R525" s="325"/>
      <c r="S525" s="325"/>
      <c r="T525" s="325"/>
      <c r="U525" s="325"/>
      <c r="V525" s="325"/>
      <c r="W525" s="325"/>
      <c r="X525" s="325"/>
      <c r="Y525" s="325"/>
      <c r="Z525" s="325"/>
      <c r="AA525" s="325"/>
      <c r="AB525" s="325"/>
      <c r="AC525" s="325"/>
      <c r="AD525" s="325"/>
      <c r="AE525" s="327"/>
      <c r="AF525" s="327"/>
      <c r="AG525" s="327"/>
      <c r="AH525" s="327"/>
      <c r="AI525" s="327"/>
      <c r="AJ525" s="325"/>
      <c r="AK525" s="325"/>
      <c r="AL525" s="325"/>
      <c r="AM525" s="325"/>
      <c r="AN525" s="325"/>
      <c r="AO525" s="325"/>
      <c r="AP525" s="325"/>
      <c r="AQ525" s="325"/>
    </row>
    <row r="526" spans="5:43" ht="24.75" customHeight="1">
      <c r="E526" s="413"/>
      <c r="G526" s="326"/>
      <c r="H526" s="325"/>
      <c r="I526" s="327"/>
      <c r="K526" s="328"/>
      <c r="R526" s="325"/>
      <c r="S526" s="325"/>
      <c r="T526" s="325"/>
      <c r="U526" s="325"/>
      <c r="V526" s="325"/>
      <c r="W526" s="325"/>
      <c r="X526" s="325"/>
      <c r="Y526" s="325"/>
      <c r="Z526" s="325"/>
      <c r="AA526" s="325"/>
      <c r="AB526" s="325"/>
      <c r="AC526" s="325"/>
      <c r="AD526" s="325"/>
      <c r="AE526" s="327"/>
      <c r="AF526" s="327"/>
      <c r="AG526" s="327"/>
      <c r="AH526" s="327"/>
      <c r="AI526" s="327"/>
      <c r="AJ526" s="325"/>
      <c r="AK526" s="325"/>
      <c r="AL526" s="325"/>
      <c r="AM526" s="325"/>
      <c r="AN526" s="325"/>
      <c r="AO526" s="325"/>
      <c r="AP526" s="325"/>
      <c r="AQ526" s="325"/>
    </row>
    <row r="527" spans="5:43" ht="24.75" customHeight="1">
      <c r="E527" s="413"/>
      <c r="G527" s="326"/>
      <c r="H527" s="325"/>
      <c r="I527" s="327"/>
      <c r="K527" s="328"/>
      <c r="R527" s="325"/>
      <c r="S527" s="325"/>
      <c r="T527" s="325"/>
      <c r="U527" s="325"/>
      <c r="V527" s="325"/>
      <c r="W527" s="325"/>
      <c r="X527" s="325"/>
      <c r="Y527" s="325"/>
      <c r="Z527" s="325"/>
      <c r="AA527" s="325"/>
      <c r="AB527" s="325"/>
      <c r="AC527" s="325"/>
      <c r="AD527" s="325"/>
      <c r="AE527" s="327"/>
      <c r="AF527" s="327"/>
      <c r="AG527" s="327"/>
      <c r="AH527" s="327"/>
      <c r="AI527" s="327"/>
      <c r="AJ527" s="325"/>
      <c r="AK527" s="325"/>
      <c r="AL527" s="325"/>
      <c r="AM527" s="325"/>
      <c r="AN527" s="325"/>
      <c r="AO527" s="325"/>
      <c r="AP527" s="325"/>
      <c r="AQ527" s="325"/>
    </row>
    <row r="528" spans="5:43" ht="24.75" customHeight="1">
      <c r="E528" s="413"/>
      <c r="G528" s="326"/>
      <c r="H528" s="325"/>
      <c r="I528" s="327"/>
      <c r="K528" s="328"/>
      <c r="R528" s="325"/>
      <c r="S528" s="325"/>
      <c r="T528" s="325"/>
      <c r="U528" s="325"/>
      <c r="V528" s="325"/>
      <c r="W528" s="325"/>
      <c r="X528" s="325"/>
      <c r="Y528" s="325"/>
      <c r="Z528" s="325"/>
      <c r="AA528" s="325"/>
      <c r="AB528" s="325"/>
      <c r="AC528" s="325"/>
      <c r="AD528" s="325"/>
      <c r="AE528" s="327"/>
      <c r="AF528" s="327"/>
      <c r="AG528" s="327"/>
      <c r="AH528" s="327"/>
      <c r="AI528" s="327"/>
      <c r="AJ528" s="325"/>
      <c r="AK528" s="325"/>
      <c r="AL528" s="325"/>
      <c r="AM528" s="325"/>
      <c r="AN528" s="325"/>
      <c r="AO528" s="325"/>
      <c r="AP528" s="325"/>
      <c r="AQ528" s="325"/>
    </row>
    <row r="529" spans="5:43" ht="24.75" customHeight="1">
      <c r="E529" s="413"/>
      <c r="G529" s="326"/>
      <c r="H529" s="325"/>
      <c r="I529" s="327"/>
      <c r="K529" s="328"/>
      <c r="R529" s="325"/>
      <c r="S529" s="325"/>
      <c r="T529" s="325"/>
      <c r="U529" s="325"/>
      <c r="V529" s="325"/>
      <c r="W529" s="325"/>
      <c r="X529" s="325"/>
      <c r="Y529" s="325"/>
      <c r="Z529" s="325"/>
      <c r="AA529" s="325"/>
      <c r="AB529" s="325"/>
      <c r="AC529" s="325"/>
      <c r="AD529" s="325"/>
      <c r="AE529" s="327"/>
      <c r="AF529" s="327"/>
      <c r="AG529" s="327"/>
      <c r="AH529" s="327"/>
      <c r="AI529" s="327"/>
      <c r="AJ529" s="325"/>
      <c r="AK529" s="325"/>
      <c r="AL529" s="325"/>
      <c r="AM529" s="325"/>
      <c r="AN529" s="325"/>
      <c r="AO529" s="325"/>
      <c r="AP529" s="325"/>
      <c r="AQ529" s="325"/>
    </row>
    <row r="530" spans="5:43" ht="24.75" customHeight="1">
      <c r="E530" s="413"/>
      <c r="G530" s="326"/>
      <c r="H530" s="325"/>
      <c r="I530" s="327"/>
      <c r="K530" s="328"/>
      <c r="R530" s="325"/>
      <c r="S530" s="325"/>
      <c r="T530" s="325"/>
      <c r="U530" s="325"/>
      <c r="V530" s="325"/>
      <c r="W530" s="325"/>
      <c r="X530" s="325"/>
      <c r="Y530" s="325"/>
      <c r="Z530" s="325"/>
      <c r="AA530" s="325"/>
      <c r="AB530" s="325"/>
      <c r="AC530" s="325"/>
      <c r="AD530" s="325"/>
      <c r="AE530" s="327"/>
      <c r="AF530" s="327"/>
      <c r="AG530" s="327"/>
      <c r="AH530" s="327"/>
      <c r="AI530" s="327"/>
      <c r="AJ530" s="325"/>
      <c r="AK530" s="325"/>
      <c r="AL530" s="325"/>
      <c r="AM530" s="325"/>
      <c r="AN530" s="325"/>
      <c r="AO530" s="325"/>
      <c r="AP530" s="325"/>
      <c r="AQ530" s="325"/>
    </row>
    <row r="531" spans="5:43" ht="24.75" customHeight="1">
      <c r="E531" s="413"/>
      <c r="G531" s="326"/>
      <c r="H531" s="325"/>
      <c r="I531" s="327"/>
      <c r="K531" s="328"/>
      <c r="R531" s="325"/>
      <c r="S531" s="325"/>
      <c r="T531" s="325"/>
      <c r="U531" s="325"/>
      <c r="V531" s="325"/>
      <c r="W531" s="325"/>
      <c r="X531" s="325"/>
      <c r="Y531" s="325"/>
      <c r="Z531" s="325"/>
      <c r="AA531" s="325"/>
      <c r="AB531" s="325"/>
      <c r="AC531" s="325"/>
      <c r="AD531" s="325"/>
      <c r="AE531" s="327"/>
      <c r="AF531" s="327"/>
      <c r="AG531" s="327"/>
      <c r="AH531" s="327"/>
      <c r="AI531" s="327"/>
      <c r="AJ531" s="325"/>
      <c r="AK531" s="325"/>
      <c r="AL531" s="325"/>
      <c r="AM531" s="325"/>
      <c r="AN531" s="325"/>
      <c r="AO531" s="325"/>
      <c r="AP531" s="325"/>
      <c r="AQ531" s="325"/>
    </row>
    <row r="532" spans="5:43" ht="24.75" customHeight="1">
      <c r="E532" s="413"/>
      <c r="G532" s="326"/>
      <c r="H532" s="325"/>
      <c r="I532" s="327"/>
      <c r="K532" s="328"/>
      <c r="R532" s="325"/>
      <c r="S532" s="325"/>
      <c r="T532" s="325"/>
      <c r="U532" s="325"/>
      <c r="V532" s="325"/>
      <c r="W532" s="325"/>
      <c r="X532" s="325"/>
      <c r="Y532" s="325"/>
      <c r="Z532" s="325"/>
      <c r="AA532" s="325"/>
      <c r="AB532" s="325"/>
      <c r="AC532" s="325"/>
      <c r="AD532" s="325"/>
      <c r="AE532" s="327"/>
      <c r="AF532" s="327"/>
      <c r="AG532" s="327"/>
      <c r="AH532" s="327"/>
      <c r="AI532" s="327"/>
      <c r="AJ532" s="325"/>
      <c r="AK532" s="325"/>
      <c r="AL532" s="325"/>
      <c r="AM532" s="325"/>
      <c r="AN532" s="325"/>
      <c r="AO532" s="325"/>
      <c r="AP532" s="325"/>
      <c r="AQ532" s="325"/>
    </row>
    <row r="533" spans="5:43" ht="24.75" customHeight="1">
      <c r="E533" s="413"/>
      <c r="G533" s="326"/>
      <c r="H533" s="325"/>
      <c r="I533" s="327"/>
      <c r="K533" s="328"/>
      <c r="R533" s="325"/>
      <c r="S533" s="325"/>
      <c r="T533" s="325"/>
      <c r="U533" s="325"/>
      <c r="V533" s="325"/>
      <c r="W533" s="325"/>
      <c r="X533" s="325"/>
      <c r="Y533" s="325"/>
      <c r="Z533" s="325"/>
      <c r="AA533" s="325"/>
      <c r="AB533" s="325"/>
      <c r="AC533" s="325"/>
      <c r="AD533" s="325"/>
      <c r="AE533" s="327"/>
      <c r="AF533" s="327"/>
      <c r="AG533" s="327"/>
      <c r="AH533" s="327"/>
      <c r="AI533" s="327"/>
      <c r="AJ533" s="325"/>
      <c r="AK533" s="325"/>
      <c r="AL533" s="325"/>
      <c r="AM533" s="325"/>
      <c r="AN533" s="325"/>
      <c r="AO533" s="325"/>
      <c r="AP533" s="325"/>
      <c r="AQ533" s="325"/>
    </row>
    <row r="534" spans="5:43" ht="24.75" customHeight="1">
      <c r="E534" s="413"/>
      <c r="G534" s="326"/>
      <c r="H534" s="325"/>
      <c r="I534" s="327"/>
      <c r="K534" s="328"/>
      <c r="R534" s="325"/>
      <c r="S534" s="325"/>
      <c r="T534" s="325"/>
      <c r="U534" s="325"/>
      <c r="V534" s="325"/>
      <c r="W534" s="325"/>
      <c r="X534" s="325"/>
      <c r="Y534" s="325"/>
      <c r="Z534" s="325"/>
      <c r="AA534" s="325"/>
      <c r="AB534" s="325"/>
      <c r="AC534" s="325"/>
      <c r="AD534" s="325"/>
      <c r="AE534" s="327"/>
      <c r="AF534" s="327"/>
      <c r="AG534" s="327"/>
      <c r="AH534" s="327"/>
      <c r="AI534" s="327"/>
      <c r="AJ534" s="325"/>
      <c r="AK534" s="325"/>
      <c r="AL534" s="325"/>
      <c r="AM534" s="325"/>
      <c r="AN534" s="325"/>
      <c r="AO534" s="325"/>
      <c r="AP534" s="325"/>
      <c r="AQ534" s="325"/>
    </row>
    <row r="535" spans="5:43" ht="24.75" customHeight="1">
      <c r="E535" s="413"/>
      <c r="G535" s="326"/>
      <c r="H535" s="325"/>
      <c r="I535" s="327"/>
      <c r="K535" s="328"/>
      <c r="R535" s="325"/>
      <c r="S535" s="325"/>
      <c r="T535" s="325"/>
      <c r="U535" s="325"/>
      <c r="V535" s="325"/>
      <c r="W535" s="325"/>
      <c r="X535" s="325"/>
      <c r="Y535" s="325"/>
      <c r="Z535" s="325"/>
      <c r="AA535" s="325"/>
      <c r="AB535" s="325"/>
      <c r="AC535" s="325"/>
      <c r="AD535" s="325"/>
      <c r="AE535" s="327"/>
      <c r="AF535" s="327"/>
      <c r="AG535" s="327"/>
      <c r="AH535" s="327"/>
      <c r="AI535" s="327"/>
      <c r="AJ535" s="325"/>
      <c r="AK535" s="325"/>
      <c r="AL535" s="325"/>
      <c r="AM535" s="325"/>
      <c r="AN535" s="325"/>
      <c r="AO535" s="325"/>
      <c r="AP535" s="325"/>
      <c r="AQ535" s="325"/>
    </row>
    <row r="536" spans="5:43" ht="24.75" customHeight="1">
      <c r="E536" s="413"/>
      <c r="G536" s="326"/>
      <c r="H536" s="325"/>
      <c r="I536" s="327"/>
      <c r="K536" s="328"/>
      <c r="R536" s="325"/>
      <c r="S536" s="325"/>
      <c r="T536" s="325"/>
      <c r="U536" s="325"/>
      <c r="V536" s="325"/>
      <c r="W536" s="325"/>
      <c r="X536" s="325"/>
      <c r="Y536" s="325"/>
      <c r="Z536" s="325"/>
      <c r="AA536" s="325"/>
      <c r="AB536" s="325"/>
      <c r="AC536" s="325"/>
      <c r="AD536" s="325"/>
      <c r="AE536" s="327"/>
      <c r="AF536" s="327"/>
      <c r="AG536" s="327"/>
      <c r="AH536" s="327"/>
      <c r="AI536" s="327"/>
      <c r="AJ536" s="325"/>
      <c r="AK536" s="325"/>
      <c r="AL536" s="325"/>
      <c r="AM536" s="325"/>
      <c r="AN536" s="325"/>
      <c r="AO536" s="325"/>
      <c r="AP536" s="325"/>
      <c r="AQ536" s="325"/>
    </row>
    <row r="537" spans="5:43" ht="24.75" customHeight="1">
      <c r="E537" s="413"/>
      <c r="G537" s="326"/>
      <c r="H537" s="325"/>
      <c r="I537" s="327"/>
      <c r="K537" s="328"/>
      <c r="R537" s="325"/>
      <c r="S537" s="325"/>
      <c r="T537" s="325"/>
      <c r="U537" s="325"/>
      <c r="V537" s="325"/>
      <c r="W537" s="325"/>
      <c r="X537" s="325"/>
      <c r="Y537" s="325"/>
      <c r="Z537" s="325"/>
      <c r="AA537" s="325"/>
      <c r="AB537" s="325"/>
      <c r="AC537" s="325"/>
      <c r="AD537" s="325"/>
      <c r="AE537" s="327"/>
      <c r="AF537" s="327"/>
      <c r="AG537" s="327"/>
      <c r="AH537" s="327"/>
      <c r="AI537" s="327"/>
      <c r="AJ537" s="325"/>
      <c r="AK537" s="325"/>
      <c r="AL537" s="325"/>
      <c r="AM537" s="325"/>
      <c r="AN537" s="325"/>
      <c r="AO537" s="325"/>
      <c r="AP537" s="325"/>
      <c r="AQ537" s="325"/>
    </row>
    <row r="538" spans="5:43" ht="24.75" customHeight="1">
      <c r="E538" s="413"/>
      <c r="G538" s="326"/>
      <c r="H538" s="325"/>
      <c r="I538" s="327"/>
      <c r="K538" s="328"/>
      <c r="R538" s="325"/>
      <c r="S538" s="325"/>
      <c r="T538" s="325"/>
      <c r="U538" s="325"/>
      <c r="V538" s="325"/>
      <c r="W538" s="325"/>
      <c r="X538" s="325"/>
      <c r="Y538" s="325"/>
      <c r="Z538" s="325"/>
      <c r="AA538" s="325"/>
      <c r="AB538" s="325"/>
      <c r="AC538" s="325"/>
      <c r="AD538" s="325"/>
      <c r="AE538" s="327"/>
      <c r="AF538" s="327"/>
      <c r="AG538" s="327"/>
      <c r="AH538" s="327"/>
      <c r="AI538" s="327"/>
      <c r="AJ538" s="325"/>
      <c r="AK538" s="325"/>
      <c r="AL538" s="325"/>
      <c r="AM538" s="325"/>
      <c r="AN538" s="325"/>
      <c r="AO538" s="325"/>
      <c r="AP538" s="325"/>
      <c r="AQ538" s="325"/>
    </row>
    <row r="539" spans="5:43" ht="24.75" customHeight="1">
      <c r="E539" s="413"/>
      <c r="G539" s="326"/>
      <c r="H539" s="325"/>
      <c r="I539" s="327"/>
      <c r="K539" s="328"/>
      <c r="R539" s="325"/>
      <c r="S539" s="325"/>
      <c r="T539" s="325"/>
      <c r="U539" s="325"/>
      <c r="V539" s="325"/>
      <c r="W539" s="325"/>
      <c r="X539" s="325"/>
      <c r="Y539" s="325"/>
      <c r="Z539" s="325"/>
      <c r="AA539" s="325"/>
      <c r="AB539" s="325"/>
      <c r="AC539" s="325"/>
      <c r="AD539" s="325"/>
      <c r="AE539" s="327"/>
      <c r="AF539" s="327"/>
      <c r="AG539" s="327"/>
      <c r="AH539" s="327"/>
      <c r="AI539" s="327"/>
      <c r="AJ539" s="325"/>
      <c r="AK539" s="325"/>
      <c r="AL539" s="325"/>
      <c r="AM539" s="325"/>
      <c r="AN539" s="325"/>
      <c r="AO539" s="325"/>
      <c r="AP539" s="325"/>
      <c r="AQ539" s="325"/>
    </row>
    <row r="540" spans="5:43" ht="24.75" customHeight="1">
      <c r="E540" s="413"/>
      <c r="G540" s="326"/>
      <c r="H540" s="325"/>
      <c r="I540" s="327"/>
      <c r="K540" s="328"/>
      <c r="R540" s="325"/>
      <c r="S540" s="325"/>
      <c r="T540" s="325"/>
      <c r="U540" s="325"/>
      <c r="V540" s="325"/>
      <c r="W540" s="325"/>
      <c r="X540" s="325"/>
      <c r="Y540" s="325"/>
      <c r="Z540" s="325"/>
      <c r="AA540" s="325"/>
      <c r="AB540" s="325"/>
      <c r="AC540" s="325"/>
      <c r="AD540" s="325"/>
      <c r="AE540" s="327"/>
      <c r="AF540" s="327"/>
      <c r="AG540" s="327"/>
      <c r="AH540" s="327"/>
      <c r="AI540" s="327"/>
      <c r="AJ540" s="325"/>
      <c r="AK540" s="325"/>
      <c r="AL540" s="325"/>
      <c r="AM540" s="325"/>
      <c r="AN540" s="325"/>
      <c r="AO540" s="325"/>
      <c r="AP540" s="325"/>
      <c r="AQ540" s="325"/>
    </row>
    <row r="541" spans="5:43" ht="24.75" customHeight="1">
      <c r="E541" s="413"/>
      <c r="G541" s="326"/>
      <c r="H541" s="325"/>
      <c r="I541" s="327"/>
      <c r="K541" s="328"/>
      <c r="R541" s="325"/>
      <c r="S541" s="325"/>
      <c r="T541" s="325"/>
      <c r="U541" s="325"/>
      <c r="V541" s="325"/>
      <c r="W541" s="325"/>
      <c r="X541" s="325"/>
      <c r="Y541" s="325"/>
      <c r="Z541" s="325"/>
      <c r="AA541" s="325"/>
      <c r="AB541" s="325"/>
      <c r="AC541" s="325"/>
      <c r="AD541" s="325"/>
      <c r="AE541" s="327"/>
      <c r="AF541" s="327"/>
      <c r="AG541" s="327"/>
      <c r="AH541" s="327"/>
      <c r="AI541" s="327"/>
      <c r="AJ541" s="325"/>
      <c r="AK541" s="325"/>
      <c r="AL541" s="325"/>
      <c r="AM541" s="325"/>
      <c r="AN541" s="325"/>
      <c r="AO541" s="325"/>
      <c r="AP541" s="325"/>
      <c r="AQ541" s="325"/>
    </row>
    <row r="542" spans="5:43" ht="24.75" customHeight="1">
      <c r="E542" s="413"/>
      <c r="G542" s="326"/>
      <c r="H542" s="325"/>
      <c r="I542" s="327"/>
      <c r="K542" s="328"/>
      <c r="R542" s="325"/>
      <c r="S542" s="325"/>
      <c r="T542" s="325"/>
      <c r="U542" s="325"/>
      <c r="V542" s="325"/>
      <c r="W542" s="325"/>
      <c r="X542" s="325"/>
      <c r="Y542" s="325"/>
      <c r="Z542" s="325"/>
      <c r="AA542" s="325"/>
      <c r="AB542" s="325"/>
      <c r="AC542" s="325"/>
      <c r="AD542" s="325"/>
      <c r="AE542" s="327"/>
      <c r="AF542" s="327"/>
      <c r="AG542" s="327"/>
      <c r="AH542" s="327"/>
      <c r="AI542" s="327"/>
      <c r="AJ542" s="325"/>
      <c r="AK542" s="325"/>
      <c r="AL542" s="325"/>
      <c r="AM542" s="325"/>
      <c r="AN542" s="325"/>
      <c r="AO542" s="325"/>
      <c r="AP542" s="325"/>
      <c r="AQ542" s="325"/>
    </row>
    <row r="543" spans="5:43" ht="24.75" customHeight="1">
      <c r="E543" s="413"/>
      <c r="G543" s="326"/>
      <c r="H543" s="325"/>
      <c r="I543" s="327"/>
      <c r="K543" s="328"/>
      <c r="R543" s="325"/>
      <c r="S543" s="325"/>
      <c r="T543" s="325"/>
      <c r="U543" s="325"/>
      <c r="V543" s="325"/>
      <c r="W543" s="325"/>
      <c r="X543" s="325"/>
      <c r="Y543" s="325"/>
      <c r="Z543" s="325"/>
      <c r="AA543" s="325"/>
      <c r="AB543" s="325"/>
      <c r="AC543" s="325"/>
      <c r="AD543" s="325"/>
      <c r="AE543" s="327"/>
      <c r="AF543" s="327"/>
      <c r="AG543" s="327"/>
      <c r="AH543" s="327"/>
      <c r="AI543" s="327"/>
      <c r="AJ543" s="325"/>
      <c r="AK543" s="325"/>
      <c r="AL543" s="325"/>
      <c r="AM543" s="325"/>
      <c r="AN543" s="325"/>
      <c r="AO543" s="325"/>
      <c r="AP543" s="325"/>
      <c r="AQ543" s="325"/>
    </row>
    <row r="544" spans="5:43" ht="24.75" customHeight="1">
      <c r="E544" s="413"/>
      <c r="G544" s="326"/>
      <c r="H544" s="325"/>
      <c r="I544" s="327"/>
      <c r="K544" s="328"/>
      <c r="R544" s="325"/>
      <c r="S544" s="325"/>
      <c r="T544" s="325"/>
      <c r="U544" s="325"/>
      <c r="V544" s="325"/>
      <c r="W544" s="325"/>
      <c r="X544" s="325"/>
      <c r="Y544" s="325"/>
      <c r="Z544" s="325"/>
      <c r="AA544" s="325"/>
      <c r="AB544" s="325"/>
      <c r="AC544" s="325"/>
      <c r="AD544" s="325"/>
      <c r="AE544" s="327"/>
      <c r="AF544" s="327"/>
      <c r="AG544" s="327"/>
      <c r="AH544" s="327"/>
      <c r="AI544" s="327"/>
      <c r="AJ544" s="325"/>
      <c r="AK544" s="325"/>
      <c r="AL544" s="325"/>
      <c r="AM544" s="325"/>
      <c r="AN544" s="325"/>
      <c r="AO544" s="325"/>
      <c r="AP544" s="325"/>
      <c r="AQ544" s="325"/>
    </row>
    <row r="545" spans="5:43" ht="24.75" customHeight="1">
      <c r="E545" s="413"/>
      <c r="G545" s="326"/>
      <c r="H545" s="325"/>
      <c r="I545" s="327"/>
      <c r="K545" s="328"/>
      <c r="R545" s="325"/>
      <c r="S545" s="325"/>
      <c r="T545" s="325"/>
      <c r="U545" s="325"/>
      <c r="V545" s="325"/>
      <c r="W545" s="325"/>
      <c r="X545" s="325"/>
      <c r="Y545" s="325"/>
      <c r="Z545" s="325"/>
      <c r="AA545" s="325"/>
      <c r="AB545" s="325"/>
      <c r="AC545" s="325"/>
      <c r="AD545" s="325"/>
      <c r="AE545" s="327"/>
      <c r="AF545" s="327"/>
      <c r="AG545" s="327"/>
      <c r="AH545" s="327"/>
      <c r="AI545" s="327"/>
      <c r="AJ545" s="325"/>
      <c r="AK545" s="325"/>
      <c r="AL545" s="325"/>
      <c r="AM545" s="325"/>
      <c r="AN545" s="325"/>
      <c r="AO545" s="325"/>
      <c r="AP545" s="325"/>
      <c r="AQ545" s="325"/>
    </row>
    <row r="546" spans="5:43" ht="24.75" customHeight="1">
      <c r="E546" s="413"/>
      <c r="G546" s="326"/>
      <c r="H546" s="325"/>
      <c r="I546" s="327"/>
      <c r="K546" s="328"/>
      <c r="R546" s="325"/>
      <c r="S546" s="325"/>
      <c r="T546" s="325"/>
      <c r="U546" s="325"/>
      <c r="V546" s="325"/>
      <c r="W546" s="325"/>
      <c r="X546" s="325"/>
      <c r="Y546" s="325"/>
      <c r="Z546" s="325"/>
      <c r="AA546" s="325"/>
      <c r="AB546" s="325"/>
      <c r="AC546" s="325"/>
      <c r="AD546" s="325"/>
      <c r="AE546" s="327"/>
      <c r="AF546" s="327"/>
      <c r="AG546" s="327"/>
      <c r="AH546" s="327"/>
      <c r="AI546" s="327"/>
      <c r="AJ546" s="325"/>
      <c r="AK546" s="325"/>
      <c r="AL546" s="325"/>
      <c r="AM546" s="325"/>
      <c r="AN546" s="325"/>
      <c r="AO546" s="325"/>
      <c r="AP546" s="325"/>
      <c r="AQ546" s="325"/>
    </row>
    <row r="547" spans="5:43" ht="24.75" customHeight="1">
      <c r="E547" s="413"/>
      <c r="G547" s="326"/>
      <c r="H547" s="325"/>
      <c r="I547" s="327"/>
      <c r="K547" s="328"/>
      <c r="R547" s="325"/>
      <c r="S547" s="325"/>
      <c r="T547" s="325"/>
      <c r="U547" s="325"/>
      <c r="V547" s="325"/>
      <c r="W547" s="325"/>
      <c r="X547" s="325"/>
      <c r="Y547" s="325"/>
      <c r="Z547" s="325"/>
      <c r="AA547" s="325"/>
      <c r="AB547" s="325"/>
      <c r="AC547" s="325"/>
      <c r="AD547" s="325"/>
      <c r="AE547" s="327"/>
      <c r="AF547" s="327"/>
      <c r="AG547" s="327"/>
      <c r="AH547" s="327"/>
      <c r="AI547" s="327"/>
      <c r="AJ547" s="325"/>
      <c r="AK547" s="325"/>
      <c r="AL547" s="325"/>
      <c r="AM547" s="325"/>
      <c r="AN547" s="325"/>
      <c r="AO547" s="325"/>
      <c r="AP547" s="325"/>
      <c r="AQ547" s="325"/>
    </row>
    <row r="548" spans="5:43" ht="24.75" customHeight="1">
      <c r="E548" s="413"/>
      <c r="G548" s="326"/>
      <c r="H548" s="325"/>
      <c r="I548" s="327"/>
      <c r="K548" s="328"/>
      <c r="R548" s="325"/>
      <c r="S548" s="325"/>
      <c r="T548" s="325"/>
      <c r="U548" s="325"/>
      <c r="V548" s="325"/>
      <c r="W548" s="325"/>
      <c r="X548" s="325"/>
      <c r="Y548" s="325"/>
      <c r="Z548" s="325"/>
      <c r="AA548" s="325"/>
      <c r="AB548" s="325"/>
      <c r="AC548" s="325"/>
      <c r="AD548" s="325"/>
      <c r="AE548" s="327"/>
      <c r="AF548" s="327"/>
      <c r="AG548" s="327"/>
      <c r="AH548" s="327"/>
      <c r="AI548" s="327"/>
      <c r="AJ548" s="325"/>
      <c r="AK548" s="325"/>
      <c r="AL548" s="325"/>
      <c r="AM548" s="325"/>
      <c r="AN548" s="325"/>
      <c r="AO548" s="325"/>
      <c r="AP548" s="325"/>
      <c r="AQ548" s="325"/>
    </row>
    <row r="549" spans="5:43" ht="24.75" customHeight="1">
      <c r="E549" s="413"/>
      <c r="G549" s="326"/>
      <c r="H549" s="325"/>
      <c r="I549" s="327"/>
      <c r="K549" s="328"/>
      <c r="R549" s="325"/>
      <c r="S549" s="325"/>
      <c r="T549" s="325"/>
      <c r="U549" s="325"/>
      <c r="V549" s="325"/>
      <c r="W549" s="325"/>
      <c r="X549" s="325"/>
      <c r="Y549" s="325"/>
      <c r="Z549" s="325"/>
      <c r="AA549" s="325"/>
      <c r="AB549" s="325"/>
      <c r="AC549" s="325"/>
      <c r="AD549" s="325"/>
      <c r="AE549" s="327"/>
      <c r="AF549" s="327"/>
      <c r="AG549" s="327"/>
      <c r="AH549" s="327"/>
      <c r="AI549" s="327"/>
      <c r="AJ549" s="325"/>
      <c r="AK549" s="325"/>
      <c r="AL549" s="325"/>
      <c r="AM549" s="325"/>
      <c r="AN549" s="325"/>
      <c r="AO549" s="325"/>
      <c r="AP549" s="325"/>
      <c r="AQ549" s="325"/>
    </row>
    <row r="550" spans="5:43" ht="24.75" customHeight="1">
      <c r="E550" s="413"/>
      <c r="G550" s="326"/>
      <c r="H550" s="325"/>
      <c r="I550" s="327"/>
      <c r="K550" s="328"/>
      <c r="R550" s="325"/>
      <c r="S550" s="325"/>
      <c r="T550" s="325"/>
      <c r="U550" s="325"/>
      <c r="V550" s="325"/>
      <c r="W550" s="325"/>
      <c r="X550" s="325"/>
      <c r="Y550" s="325"/>
      <c r="Z550" s="325"/>
      <c r="AA550" s="325"/>
      <c r="AB550" s="325"/>
      <c r="AC550" s="325"/>
      <c r="AD550" s="325"/>
      <c r="AE550" s="327"/>
      <c r="AF550" s="327"/>
      <c r="AG550" s="327"/>
      <c r="AH550" s="327"/>
      <c r="AI550" s="327"/>
      <c r="AJ550" s="325"/>
      <c r="AK550" s="325"/>
      <c r="AL550" s="325"/>
      <c r="AM550" s="325"/>
      <c r="AN550" s="325"/>
      <c r="AO550" s="325"/>
      <c r="AP550" s="325"/>
      <c r="AQ550" s="325"/>
    </row>
    <row r="551" spans="5:43" ht="24.75" customHeight="1">
      <c r="E551" s="413"/>
      <c r="G551" s="326"/>
      <c r="H551" s="325"/>
      <c r="I551" s="327"/>
      <c r="K551" s="328"/>
      <c r="R551" s="325"/>
      <c r="S551" s="325"/>
      <c r="T551" s="325"/>
      <c r="U551" s="325"/>
      <c r="V551" s="325"/>
      <c r="W551" s="325"/>
      <c r="X551" s="325"/>
      <c r="Y551" s="325"/>
      <c r="Z551" s="325"/>
      <c r="AA551" s="325"/>
      <c r="AB551" s="325"/>
      <c r="AC551" s="325"/>
      <c r="AD551" s="325"/>
      <c r="AE551" s="327"/>
      <c r="AF551" s="327"/>
      <c r="AG551" s="327"/>
      <c r="AH551" s="327"/>
      <c r="AI551" s="327"/>
      <c r="AJ551" s="325"/>
      <c r="AK551" s="325"/>
      <c r="AL551" s="325"/>
      <c r="AM551" s="325"/>
      <c r="AN551" s="325"/>
      <c r="AO551" s="325"/>
      <c r="AP551" s="325"/>
      <c r="AQ551" s="325"/>
    </row>
    <row r="552" spans="5:43" ht="24.75" customHeight="1">
      <c r="E552" s="413"/>
      <c r="G552" s="326"/>
      <c r="H552" s="325"/>
      <c r="I552" s="327"/>
      <c r="K552" s="328"/>
      <c r="R552" s="325"/>
      <c r="S552" s="325"/>
      <c r="T552" s="325"/>
      <c r="U552" s="325"/>
      <c r="V552" s="325"/>
      <c r="W552" s="325"/>
      <c r="X552" s="325"/>
      <c r="Y552" s="325"/>
      <c r="Z552" s="325"/>
      <c r="AA552" s="325"/>
      <c r="AB552" s="325"/>
      <c r="AC552" s="325"/>
      <c r="AD552" s="325"/>
      <c r="AE552" s="327"/>
      <c r="AF552" s="327"/>
      <c r="AG552" s="327"/>
      <c r="AH552" s="327"/>
      <c r="AI552" s="327"/>
      <c r="AJ552" s="325"/>
      <c r="AK552" s="325"/>
      <c r="AL552" s="325"/>
      <c r="AM552" s="325"/>
      <c r="AN552" s="325"/>
      <c r="AO552" s="325"/>
      <c r="AP552" s="325"/>
      <c r="AQ552" s="325"/>
    </row>
    <row r="553" spans="5:43" ht="24.75" customHeight="1">
      <c r="E553" s="413"/>
      <c r="G553" s="326"/>
      <c r="H553" s="325"/>
      <c r="I553" s="327"/>
      <c r="K553" s="328"/>
      <c r="R553" s="325"/>
      <c r="S553" s="325"/>
      <c r="T553" s="325"/>
      <c r="U553" s="325"/>
      <c r="V553" s="325"/>
      <c r="W553" s="325"/>
      <c r="X553" s="325"/>
      <c r="Y553" s="325"/>
      <c r="Z553" s="325"/>
      <c r="AA553" s="325"/>
      <c r="AB553" s="325"/>
      <c r="AC553" s="325"/>
      <c r="AD553" s="325"/>
      <c r="AE553" s="327"/>
      <c r="AF553" s="327"/>
      <c r="AG553" s="327"/>
      <c r="AH553" s="327"/>
      <c r="AI553" s="327"/>
      <c r="AJ553" s="325"/>
      <c r="AK553" s="325"/>
      <c r="AL553" s="325"/>
      <c r="AM553" s="325"/>
      <c r="AN553" s="325"/>
      <c r="AO553" s="325"/>
      <c r="AP553" s="325"/>
      <c r="AQ553" s="325"/>
    </row>
    <row r="554" spans="5:43" ht="24.75" customHeight="1">
      <c r="E554" s="413"/>
      <c r="G554" s="326"/>
      <c r="H554" s="325"/>
      <c r="I554" s="327"/>
      <c r="K554" s="328"/>
      <c r="R554" s="325"/>
      <c r="S554" s="325"/>
      <c r="T554" s="325"/>
      <c r="U554" s="325"/>
      <c r="V554" s="325"/>
      <c r="W554" s="325"/>
      <c r="X554" s="325"/>
      <c r="Y554" s="325"/>
      <c r="Z554" s="325"/>
      <c r="AA554" s="325"/>
      <c r="AB554" s="325"/>
      <c r="AC554" s="325"/>
      <c r="AD554" s="325"/>
      <c r="AE554" s="327"/>
      <c r="AF554" s="327"/>
      <c r="AG554" s="327"/>
      <c r="AH554" s="327"/>
      <c r="AI554" s="327"/>
      <c r="AJ554" s="325"/>
      <c r="AK554" s="325"/>
      <c r="AL554" s="325"/>
      <c r="AM554" s="325"/>
      <c r="AN554" s="325"/>
      <c r="AO554" s="325"/>
      <c r="AP554" s="325"/>
      <c r="AQ554" s="325"/>
    </row>
    <row r="555" spans="5:43" ht="24.75" customHeight="1">
      <c r="E555" s="413"/>
      <c r="G555" s="326"/>
      <c r="H555" s="325"/>
      <c r="I555" s="327"/>
      <c r="K555" s="328"/>
      <c r="R555" s="325"/>
      <c r="S555" s="325"/>
      <c r="T555" s="325"/>
      <c r="U555" s="325"/>
      <c r="V555" s="325"/>
      <c r="W555" s="325"/>
      <c r="X555" s="325"/>
      <c r="Y555" s="325"/>
      <c r="Z555" s="325"/>
      <c r="AA555" s="325"/>
      <c r="AB555" s="325"/>
      <c r="AC555" s="325"/>
      <c r="AD555" s="325"/>
      <c r="AE555" s="327"/>
      <c r="AF555" s="327"/>
      <c r="AG555" s="327"/>
      <c r="AH555" s="327"/>
      <c r="AI555" s="327"/>
      <c r="AJ555" s="325"/>
      <c r="AK555" s="325"/>
      <c r="AL555" s="325"/>
      <c r="AM555" s="325"/>
      <c r="AN555" s="325"/>
      <c r="AO555" s="325"/>
      <c r="AP555" s="325"/>
      <c r="AQ555" s="325"/>
    </row>
    <row r="556" spans="5:43" ht="24.75" customHeight="1">
      <c r="E556" s="413"/>
      <c r="G556" s="326"/>
      <c r="H556" s="325"/>
      <c r="I556" s="327"/>
      <c r="K556" s="328"/>
      <c r="R556" s="325"/>
      <c r="S556" s="325"/>
      <c r="T556" s="325"/>
      <c r="U556" s="325"/>
      <c r="V556" s="325"/>
      <c r="W556" s="325"/>
      <c r="X556" s="325"/>
      <c r="Y556" s="325"/>
      <c r="Z556" s="325"/>
      <c r="AA556" s="325"/>
      <c r="AB556" s="325"/>
      <c r="AC556" s="325"/>
      <c r="AD556" s="325"/>
      <c r="AE556" s="327"/>
      <c r="AF556" s="327"/>
      <c r="AG556" s="327"/>
      <c r="AH556" s="327"/>
      <c r="AI556" s="327"/>
      <c r="AJ556" s="325"/>
      <c r="AK556" s="325"/>
      <c r="AL556" s="325"/>
      <c r="AM556" s="325"/>
      <c r="AN556" s="325"/>
      <c r="AO556" s="325"/>
      <c r="AP556" s="325"/>
      <c r="AQ556" s="325"/>
    </row>
    <row r="557" spans="5:43" ht="24.75" customHeight="1">
      <c r="E557" s="413"/>
      <c r="G557" s="326"/>
      <c r="H557" s="325"/>
      <c r="I557" s="327"/>
      <c r="K557" s="328"/>
      <c r="R557" s="325"/>
      <c r="S557" s="325"/>
      <c r="T557" s="325"/>
      <c r="U557" s="325"/>
      <c r="V557" s="325"/>
      <c r="W557" s="325"/>
      <c r="X557" s="325"/>
      <c r="Y557" s="325"/>
      <c r="Z557" s="325"/>
      <c r="AA557" s="325"/>
      <c r="AB557" s="325"/>
      <c r="AC557" s="325"/>
      <c r="AD557" s="325"/>
      <c r="AE557" s="327"/>
      <c r="AF557" s="327"/>
      <c r="AG557" s="327"/>
      <c r="AH557" s="327"/>
      <c r="AI557" s="327"/>
      <c r="AJ557" s="325"/>
      <c r="AK557" s="325"/>
      <c r="AL557" s="325"/>
      <c r="AM557" s="325"/>
      <c r="AN557" s="325"/>
      <c r="AO557" s="325"/>
      <c r="AP557" s="325"/>
      <c r="AQ557" s="325"/>
    </row>
    <row r="558" spans="5:43" ht="24.75" customHeight="1">
      <c r="E558" s="413"/>
      <c r="G558" s="326"/>
      <c r="H558" s="325"/>
      <c r="I558" s="327"/>
      <c r="K558" s="328"/>
      <c r="R558" s="325"/>
      <c r="S558" s="325"/>
      <c r="T558" s="325"/>
      <c r="U558" s="325"/>
      <c r="V558" s="325"/>
      <c r="W558" s="325"/>
      <c r="X558" s="325"/>
      <c r="Y558" s="325"/>
      <c r="Z558" s="325"/>
      <c r="AA558" s="325"/>
      <c r="AB558" s="325"/>
      <c r="AC558" s="325"/>
      <c r="AD558" s="325"/>
      <c r="AE558" s="327"/>
      <c r="AF558" s="327"/>
      <c r="AG558" s="327"/>
      <c r="AH558" s="327"/>
      <c r="AI558" s="327"/>
      <c r="AJ558" s="325"/>
      <c r="AK558" s="325"/>
      <c r="AL558" s="325"/>
      <c r="AM558" s="325"/>
      <c r="AN558" s="325"/>
      <c r="AO558" s="325"/>
      <c r="AP558" s="325"/>
      <c r="AQ558" s="325"/>
    </row>
    <row r="559" spans="5:43" ht="24.75" customHeight="1">
      <c r="E559" s="413"/>
      <c r="G559" s="326"/>
      <c r="H559" s="325"/>
      <c r="I559" s="327"/>
      <c r="K559" s="328"/>
      <c r="R559" s="325"/>
      <c r="S559" s="325"/>
      <c r="T559" s="325"/>
      <c r="U559" s="325"/>
      <c r="V559" s="325"/>
      <c r="W559" s="325"/>
      <c r="X559" s="325"/>
      <c r="Y559" s="325"/>
      <c r="Z559" s="325"/>
      <c r="AA559" s="325"/>
      <c r="AB559" s="325"/>
      <c r="AC559" s="325"/>
      <c r="AD559" s="325"/>
      <c r="AE559" s="327"/>
      <c r="AF559" s="327"/>
      <c r="AG559" s="327"/>
      <c r="AH559" s="327"/>
      <c r="AI559" s="327"/>
      <c r="AJ559" s="325"/>
      <c r="AK559" s="325"/>
      <c r="AL559" s="325"/>
      <c r="AM559" s="325"/>
      <c r="AN559" s="325"/>
      <c r="AO559" s="325"/>
      <c r="AP559" s="325"/>
      <c r="AQ559" s="325"/>
    </row>
    <row r="560" spans="5:43" ht="24.75" customHeight="1">
      <c r="E560" s="413"/>
      <c r="G560" s="326"/>
      <c r="H560" s="325"/>
      <c r="I560" s="327"/>
      <c r="K560" s="328"/>
      <c r="R560" s="325"/>
      <c r="S560" s="325"/>
      <c r="T560" s="325"/>
      <c r="U560" s="325"/>
      <c r="V560" s="325"/>
      <c r="W560" s="325"/>
      <c r="X560" s="325"/>
      <c r="Y560" s="325"/>
      <c r="Z560" s="325"/>
      <c r="AA560" s="325"/>
      <c r="AB560" s="325"/>
      <c r="AC560" s="325"/>
      <c r="AD560" s="325"/>
      <c r="AE560" s="327"/>
      <c r="AF560" s="327"/>
      <c r="AG560" s="327"/>
      <c r="AH560" s="327"/>
      <c r="AI560" s="327"/>
      <c r="AJ560" s="325"/>
      <c r="AK560" s="325"/>
      <c r="AL560" s="325"/>
      <c r="AM560" s="325"/>
      <c r="AN560" s="325"/>
      <c r="AO560" s="325"/>
      <c r="AP560" s="325"/>
      <c r="AQ560" s="325"/>
    </row>
    <row r="561" spans="5:43" ht="24.75" customHeight="1">
      <c r="E561" s="413"/>
      <c r="G561" s="326"/>
      <c r="H561" s="325"/>
      <c r="I561" s="327"/>
      <c r="K561" s="328"/>
      <c r="R561" s="325"/>
      <c r="S561" s="325"/>
      <c r="T561" s="325"/>
      <c r="U561" s="325"/>
      <c r="V561" s="325"/>
      <c r="W561" s="325"/>
      <c r="X561" s="325"/>
      <c r="Y561" s="325"/>
      <c r="Z561" s="325"/>
      <c r="AA561" s="325"/>
      <c r="AB561" s="325"/>
      <c r="AC561" s="325"/>
      <c r="AD561" s="325"/>
      <c r="AE561" s="327"/>
      <c r="AF561" s="327"/>
      <c r="AG561" s="327"/>
      <c r="AH561" s="327"/>
      <c r="AI561" s="327"/>
      <c r="AJ561" s="325"/>
      <c r="AK561" s="325"/>
      <c r="AL561" s="325"/>
      <c r="AM561" s="325"/>
      <c r="AN561" s="325"/>
      <c r="AO561" s="325"/>
      <c r="AP561" s="325"/>
      <c r="AQ561" s="325"/>
    </row>
    <row r="562" spans="5:43" ht="24.75" customHeight="1">
      <c r="E562" s="413"/>
      <c r="G562" s="326"/>
      <c r="H562" s="325"/>
      <c r="I562" s="327"/>
      <c r="K562" s="328"/>
      <c r="R562" s="325"/>
      <c r="S562" s="325"/>
      <c r="T562" s="325"/>
      <c r="U562" s="325"/>
      <c r="V562" s="325"/>
      <c r="W562" s="325"/>
      <c r="X562" s="325"/>
      <c r="Y562" s="325"/>
      <c r="Z562" s="325"/>
      <c r="AA562" s="325"/>
      <c r="AB562" s="325"/>
      <c r="AC562" s="325"/>
      <c r="AD562" s="325"/>
      <c r="AE562" s="327"/>
      <c r="AF562" s="327"/>
      <c r="AG562" s="327"/>
      <c r="AH562" s="327"/>
      <c r="AI562" s="327"/>
      <c r="AJ562" s="325"/>
      <c r="AK562" s="325"/>
      <c r="AL562" s="325"/>
      <c r="AM562" s="325"/>
      <c r="AN562" s="325"/>
      <c r="AO562" s="325"/>
      <c r="AP562" s="325"/>
      <c r="AQ562" s="325"/>
    </row>
    <row r="563" spans="5:43" ht="24.75" customHeight="1">
      <c r="E563" s="413"/>
      <c r="G563" s="326"/>
      <c r="H563" s="325"/>
      <c r="I563" s="327"/>
      <c r="K563" s="328"/>
      <c r="R563" s="325"/>
      <c r="S563" s="325"/>
      <c r="T563" s="325"/>
      <c r="U563" s="325"/>
      <c r="V563" s="325"/>
      <c r="W563" s="325"/>
      <c r="X563" s="325"/>
      <c r="Y563" s="325"/>
      <c r="Z563" s="325"/>
      <c r="AA563" s="325"/>
      <c r="AB563" s="325"/>
      <c r="AC563" s="325"/>
      <c r="AD563" s="325"/>
      <c r="AE563" s="327"/>
      <c r="AF563" s="327"/>
      <c r="AG563" s="327"/>
      <c r="AH563" s="327"/>
      <c r="AI563" s="327"/>
      <c r="AJ563" s="325"/>
      <c r="AK563" s="325"/>
      <c r="AL563" s="325"/>
      <c r="AM563" s="325"/>
      <c r="AN563" s="325"/>
      <c r="AO563" s="325"/>
      <c r="AP563" s="325"/>
      <c r="AQ563" s="325"/>
    </row>
    <row r="564" spans="5:43" ht="24.75" customHeight="1">
      <c r="E564" s="413"/>
      <c r="G564" s="326"/>
      <c r="H564" s="325"/>
      <c r="I564" s="327"/>
      <c r="K564" s="328"/>
      <c r="R564" s="325"/>
      <c r="S564" s="325"/>
      <c r="T564" s="325"/>
      <c r="U564" s="325"/>
      <c r="V564" s="325"/>
      <c r="W564" s="325"/>
      <c r="X564" s="325"/>
      <c r="Y564" s="325"/>
      <c r="Z564" s="325"/>
      <c r="AA564" s="325"/>
      <c r="AB564" s="325"/>
      <c r="AC564" s="325"/>
      <c r="AD564" s="325"/>
      <c r="AE564" s="327"/>
      <c r="AF564" s="327"/>
      <c r="AG564" s="327"/>
      <c r="AH564" s="327"/>
      <c r="AI564" s="327"/>
      <c r="AJ564" s="325"/>
      <c r="AK564" s="325"/>
      <c r="AL564" s="325"/>
      <c r="AM564" s="325"/>
      <c r="AN564" s="325"/>
      <c r="AO564" s="325"/>
      <c r="AP564" s="325"/>
      <c r="AQ564" s="325"/>
    </row>
    <row r="565" spans="5:43" ht="24.75" customHeight="1">
      <c r="E565" s="413"/>
      <c r="G565" s="326"/>
      <c r="H565" s="325"/>
      <c r="I565" s="327"/>
      <c r="K565" s="328"/>
      <c r="R565" s="325"/>
      <c r="S565" s="325"/>
      <c r="T565" s="325"/>
      <c r="U565" s="325"/>
      <c r="V565" s="325"/>
      <c r="W565" s="325"/>
      <c r="X565" s="325"/>
      <c r="Y565" s="325"/>
      <c r="Z565" s="325"/>
      <c r="AA565" s="325"/>
      <c r="AB565" s="325"/>
      <c r="AC565" s="325"/>
      <c r="AD565" s="325"/>
      <c r="AE565" s="327"/>
      <c r="AF565" s="327"/>
      <c r="AG565" s="327"/>
      <c r="AH565" s="327"/>
      <c r="AI565" s="327"/>
      <c r="AJ565" s="325"/>
      <c r="AK565" s="325"/>
      <c r="AL565" s="325"/>
      <c r="AM565" s="325"/>
      <c r="AN565" s="325"/>
      <c r="AO565" s="325"/>
      <c r="AP565" s="325"/>
      <c r="AQ565" s="325"/>
    </row>
    <row r="566" spans="5:43" ht="24.75" customHeight="1">
      <c r="E566" s="413"/>
      <c r="G566" s="326"/>
      <c r="H566" s="325"/>
      <c r="I566" s="327"/>
      <c r="K566" s="328"/>
      <c r="R566" s="325"/>
      <c r="S566" s="325"/>
      <c r="T566" s="325"/>
      <c r="U566" s="325"/>
      <c r="V566" s="325"/>
      <c r="W566" s="325"/>
      <c r="X566" s="325"/>
      <c r="Y566" s="325"/>
      <c r="Z566" s="325"/>
      <c r="AA566" s="325"/>
      <c r="AB566" s="325"/>
      <c r="AC566" s="325"/>
      <c r="AD566" s="325"/>
      <c r="AE566" s="327"/>
      <c r="AF566" s="327"/>
      <c r="AG566" s="327"/>
      <c r="AH566" s="327"/>
      <c r="AI566" s="327"/>
      <c r="AJ566" s="325"/>
      <c r="AK566" s="325"/>
      <c r="AL566" s="325"/>
      <c r="AM566" s="325"/>
      <c r="AN566" s="325"/>
      <c r="AO566" s="325"/>
      <c r="AP566" s="325"/>
      <c r="AQ566" s="325"/>
    </row>
    <row r="567" spans="5:43" ht="24.75" customHeight="1">
      <c r="E567" s="413"/>
      <c r="G567" s="326"/>
      <c r="H567" s="325"/>
      <c r="I567" s="327"/>
      <c r="K567" s="328"/>
      <c r="R567" s="325"/>
      <c r="S567" s="325"/>
      <c r="T567" s="325"/>
      <c r="U567" s="325"/>
      <c r="V567" s="325"/>
      <c r="W567" s="325"/>
      <c r="X567" s="325"/>
      <c r="Y567" s="325"/>
      <c r="Z567" s="325"/>
      <c r="AA567" s="325"/>
      <c r="AB567" s="325"/>
      <c r="AC567" s="325"/>
      <c r="AD567" s="325"/>
      <c r="AE567" s="327"/>
      <c r="AF567" s="327"/>
      <c r="AG567" s="327"/>
      <c r="AH567" s="327"/>
      <c r="AI567" s="327"/>
      <c r="AJ567" s="325"/>
      <c r="AK567" s="325"/>
      <c r="AL567" s="325"/>
      <c r="AM567" s="325"/>
      <c r="AN567" s="325"/>
      <c r="AO567" s="325"/>
      <c r="AP567" s="325"/>
      <c r="AQ567" s="325"/>
    </row>
    <row r="568" spans="5:43" ht="24.75" customHeight="1">
      <c r="E568" s="413"/>
      <c r="G568" s="326"/>
      <c r="H568" s="325"/>
      <c r="I568" s="327"/>
      <c r="K568" s="328"/>
      <c r="R568" s="325"/>
      <c r="S568" s="325"/>
      <c r="T568" s="325"/>
      <c r="U568" s="325"/>
      <c r="V568" s="325"/>
      <c r="W568" s="325"/>
      <c r="X568" s="325"/>
      <c r="Y568" s="325"/>
      <c r="Z568" s="325"/>
      <c r="AA568" s="325"/>
      <c r="AB568" s="325"/>
      <c r="AC568" s="325"/>
      <c r="AD568" s="325"/>
      <c r="AE568" s="327"/>
      <c r="AF568" s="327"/>
      <c r="AG568" s="327"/>
      <c r="AH568" s="327"/>
      <c r="AI568" s="327"/>
      <c r="AJ568" s="325"/>
      <c r="AK568" s="325"/>
      <c r="AL568" s="325"/>
      <c r="AM568" s="325"/>
      <c r="AN568" s="325"/>
      <c r="AO568" s="325"/>
      <c r="AP568" s="325"/>
      <c r="AQ568" s="325"/>
    </row>
    <row r="569" spans="5:43" ht="24.75" customHeight="1">
      <c r="E569" s="413"/>
      <c r="G569" s="326"/>
      <c r="H569" s="325"/>
      <c r="I569" s="327"/>
      <c r="K569" s="328"/>
      <c r="R569" s="325"/>
      <c r="S569" s="325"/>
      <c r="T569" s="325"/>
      <c r="U569" s="325"/>
      <c r="V569" s="325"/>
      <c r="W569" s="325"/>
      <c r="X569" s="325"/>
      <c r="Y569" s="325"/>
      <c r="Z569" s="325"/>
      <c r="AA569" s="325"/>
      <c r="AB569" s="325"/>
      <c r="AC569" s="325"/>
      <c r="AD569" s="325"/>
      <c r="AE569" s="327"/>
      <c r="AF569" s="327"/>
      <c r="AG569" s="327"/>
      <c r="AH569" s="327"/>
      <c r="AI569" s="327"/>
      <c r="AJ569" s="325"/>
      <c r="AK569" s="325"/>
      <c r="AL569" s="325"/>
      <c r="AM569" s="325"/>
      <c r="AN569" s="325"/>
      <c r="AO569" s="325"/>
      <c r="AP569" s="325"/>
      <c r="AQ569" s="325"/>
    </row>
    <row r="570" spans="5:43" ht="24.75" customHeight="1">
      <c r="E570" s="413"/>
      <c r="G570" s="326"/>
      <c r="H570" s="325"/>
      <c r="I570" s="327"/>
      <c r="K570" s="328"/>
      <c r="R570" s="325"/>
      <c r="S570" s="325"/>
      <c r="T570" s="325"/>
      <c r="U570" s="325"/>
      <c r="V570" s="325"/>
      <c r="W570" s="325"/>
      <c r="X570" s="325"/>
      <c r="Y570" s="325"/>
      <c r="Z570" s="325"/>
      <c r="AA570" s="325"/>
      <c r="AB570" s="325"/>
      <c r="AC570" s="325"/>
      <c r="AD570" s="325"/>
      <c r="AE570" s="327"/>
      <c r="AF570" s="327"/>
      <c r="AG570" s="327"/>
      <c r="AH570" s="327"/>
      <c r="AI570" s="327"/>
      <c r="AJ570" s="325"/>
      <c r="AK570" s="325"/>
      <c r="AL570" s="325"/>
      <c r="AM570" s="325"/>
      <c r="AN570" s="325"/>
      <c r="AO570" s="325"/>
      <c r="AP570" s="325"/>
      <c r="AQ570" s="325"/>
    </row>
    <row r="571" spans="5:43" ht="24.75" customHeight="1">
      <c r="E571" s="413"/>
      <c r="G571" s="326"/>
      <c r="H571" s="325"/>
      <c r="I571" s="327"/>
      <c r="K571" s="328"/>
      <c r="R571" s="325"/>
      <c r="S571" s="325"/>
      <c r="T571" s="325"/>
      <c r="U571" s="325"/>
      <c r="V571" s="325"/>
      <c r="W571" s="325"/>
      <c r="X571" s="325"/>
      <c r="Y571" s="325"/>
      <c r="Z571" s="325"/>
      <c r="AA571" s="325"/>
      <c r="AB571" s="325"/>
      <c r="AC571" s="325"/>
      <c r="AD571" s="325"/>
      <c r="AE571" s="327"/>
      <c r="AF571" s="327"/>
      <c r="AG571" s="327"/>
      <c r="AH571" s="327"/>
      <c r="AI571" s="327"/>
      <c r="AJ571" s="325"/>
      <c r="AK571" s="325"/>
      <c r="AL571" s="325"/>
      <c r="AM571" s="325"/>
      <c r="AN571" s="325"/>
      <c r="AO571" s="325"/>
      <c r="AP571" s="325"/>
      <c r="AQ571" s="325"/>
    </row>
    <row r="572" spans="5:43" ht="24.75" customHeight="1">
      <c r="E572" s="413"/>
      <c r="G572" s="326"/>
      <c r="H572" s="325"/>
      <c r="I572" s="327"/>
      <c r="K572" s="328"/>
      <c r="R572" s="325"/>
      <c r="S572" s="325"/>
      <c r="T572" s="325"/>
      <c r="U572" s="325"/>
      <c r="V572" s="325"/>
      <c r="W572" s="325"/>
      <c r="X572" s="325"/>
      <c r="Y572" s="325"/>
      <c r="Z572" s="325"/>
      <c r="AA572" s="325"/>
      <c r="AB572" s="325"/>
      <c r="AC572" s="325"/>
      <c r="AD572" s="325"/>
      <c r="AE572" s="327"/>
      <c r="AF572" s="327"/>
      <c r="AG572" s="327"/>
      <c r="AH572" s="327"/>
      <c r="AI572" s="327"/>
      <c r="AJ572" s="325"/>
      <c r="AK572" s="325"/>
      <c r="AL572" s="325"/>
      <c r="AM572" s="325"/>
      <c r="AN572" s="325"/>
      <c r="AO572" s="325"/>
      <c r="AP572" s="325"/>
      <c r="AQ572" s="325"/>
    </row>
    <row r="573" spans="5:43" ht="24.75" customHeight="1">
      <c r="E573" s="413"/>
      <c r="G573" s="326"/>
      <c r="H573" s="325"/>
      <c r="I573" s="327"/>
      <c r="K573" s="328"/>
      <c r="R573" s="325"/>
      <c r="S573" s="325"/>
      <c r="T573" s="325"/>
      <c r="U573" s="325"/>
      <c r="V573" s="325"/>
      <c r="W573" s="325"/>
      <c r="X573" s="325"/>
      <c r="Y573" s="325"/>
      <c r="Z573" s="325"/>
      <c r="AA573" s="325"/>
      <c r="AB573" s="325"/>
      <c r="AC573" s="325"/>
      <c r="AD573" s="325"/>
      <c r="AE573" s="327"/>
      <c r="AF573" s="327"/>
      <c r="AG573" s="327"/>
      <c r="AH573" s="327"/>
      <c r="AI573" s="327"/>
      <c r="AJ573" s="325"/>
      <c r="AK573" s="325"/>
      <c r="AL573" s="325"/>
      <c r="AM573" s="325"/>
      <c r="AN573" s="325"/>
      <c r="AO573" s="325"/>
      <c r="AP573" s="325"/>
      <c r="AQ573" s="325"/>
    </row>
    <row r="574" spans="5:43" ht="24.75" customHeight="1">
      <c r="E574" s="413"/>
      <c r="G574" s="326"/>
      <c r="H574" s="325"/>
      <c r="I574" s="327"/>
      <c r="K574" s="328"/>
      <c r="R574" s="325"/>
      <c r="S574" s="325"/>
      <c r="T574" s="325"/>
      <c r="U574" s="325"/>
      <c r="V574" s="325"/>
      <c r="W574" s="325"/>
      <c r="X574" s="325"/>
      <c r="Y574" s="325"/>
      <c r="Z574" s="325"/>
      <c r="AA574" s="325"/>
      <c r="AB574" s="325"/>
      <c r="AC574" s="325"/>
      <c r="AD574" s="325"/>
      <c r="AE574" s="327"/>
      <c r="AF574" s="327"/>
      <c r="AG574" s="327"/>
      <c r="AH574" s="327"/>
      <c r="AI574" s="327"/>
      <c r="AJ574" s="325"/>
      <c r="AK574" s="325"/>
      <c r="AL574" s="325"/>
      <c r="AM574" s="325"/>
      <c r="AN574" s="325"/>
      <c r="AO574" s="325"/>
      <c r="AP574" s="325"/>
      <c r="AQ574" s="325"/>
    </row>
    <row r="575" spans="5:43" ht="24.75" customHeight="1">
      <c r="E575" s="413"/>
      <c r="G575" s="326"/>
      <c r="H575" s="325"/>
      <c r="I575" s="327"/>
      <c r="K575" s="328"/>
      <c r="R575" s="325"/>
      <c r="S575" s="325"/>
      <c r="T575" s="325"/>
      <c r="U575" s="325"/>
      <c r="V575" s="325"/>
      <c r="W575" s="325"/>
      <c r="X575" s="325"/>
      <c r="Y575" s="325"/>
      <c r="Z575" s="325"/>
      <c r="AA575" s="325"/>
      <c r="AB575" s="325"/>
      <c r="AC575" s="325"/>
      <c r="AD575" s="325"/>
      <c r="AE575" s="327"/>
      <c r="AF575" s="327"/>
      <c r="AG575" s="327"/>
      <c r="AH575" s="327"/>
      <c r="AI575" s="327"/>
      <c r="AJ575" s="325"/>
      <c r="AK575" s="325"/>
      <c r="AL575" s="325"/>
      <c r="AM575" s="325"/>
      <c r="AN575" s="325"/>
      <c r="AO575" s="325"/>
      <c r="AP575" s="325"/>
      <c r="AQ575" s="325"/>
    </row>
    <row r="576" spans="5:43" ht="24.75" customHeight="1">
      <c r="E576" s="413"/>
      <c r="G576" s="326"/>
      <c r="H576" s="325"/>
      <c r="I576" s="327"/>
      <c r="K576" s="328"/>
      <c r="R576" s="325"/>
      <c r="S576" s="325"/>
      <c r="T576" s="325"/>
      <c r="U576" s="325"/>
      <c r="V576" s="325"/>
      <c r="W576" s="325"/>
      <c r="X576" s="325"/>
      <c r="Y576" s="325"/>
      <c r="Z576" s="325"/>
      <c r="AA576" s="325"/>
      <c r="AB576" s="325"/>
      <c r="AC576" s="325"/>
      <c r="AD576" s="325"/>
      <c r="AE576" s="327"/>
      <c r="AF576" s="327"/>
      <c r="AG576" s="327"/>
      <c r="AH576" s="327"/>
      <c r="AI576" s="327"/>
      <c r="AJ576" s="325"/>
      <c r="AK576" s="325"/>
      <c r="AL576" s="325"/>
      <c r="AM576" s="325"/>
      <c r="AN576" s="325"/>
      <c r="AO576" s="325"/>
      <c r="AP576" s="325"/>
      <c r="AQ576" s="325"/>
    </row>
    <row r="577" spans="5:43" ht="24.75" customHeight="1">
      <c r="E577" s="413"/>
      <c r="G577" s="326"/>
      <c r="H577" s="325"/>
      <c r="I577" s="327"/>
      <c r="K577" s="328"/>
      <c r="R577" s="325"/>
      <c r="S577" s="325"/>
      <c r="T577" s="325"/>
      <c r="U577" s="325"/>
      <c r="V577" s="325"/>
      <c r="W577" s="325"/>
      <c r="X577" s="325"/>
      <c r="Y577" s="325"/>
      <c r="Z577" s="325"/>
      <c r="AA577" s="325"/>
      <c r="AB577" s="325"/>
      <c r="AC577" s="325"/>
      <c r="AD577" s="325"/>
      <c r="AE577" s="327"/>
      <c r="AF577" s="327"/>
      <c r="AG577" s="327"/>
      <c r="AH577" s="327"/>
      <c r="AI577" s="327"/>
      <c r="AJ577" s="325"/>
      <c r="AK577" s="325"/>
      <c r="AL577" s="325"/>
      <c r="AM577" s="325"/>
      <c r="AN577" s="325"/>
      <c r="AO577" s="325"/>
      <c r="AP577" s="325"/>
      <c r="AQ577" s="325"/>
    </row>
    <row r="578" spans="5:43" ht="24.75" customHeight="1">
      <c r="E578" s="413"/>
      <c r="G578" s="326"/>
      <c r="H578" s="325"/>
      <c r="I578" s="327"/>
      <c r="K578" s="328"/>
      <c r="R578" s="325"/>
      <c r="S578" s="325"/>
      <c r="T578" s="325"/>
      <c r="U578" s="325"/>
      <c r="V578" s="325"/>
      <c r="W578" s="325"/>
      <c r="X578" s="325"/>
      <c r="Y578" s="325"/>
      <c r="Z578" s="325"/>
      <c r="AA578" s="325"/>
      <c r="AB578" s="325"/>
      <c r="AC578" s="325"/>
      <c r="AD578" s="325"/>
      <c r="AE578" s="327"/>
      <c r="AF578" s="327"/>
      <c r="AG578" s="327"/>
      <c r="AH578" s="327"/>
      <c r="AI578" s="327"/>
      <c r="AJ578" s="325"/>
      <c r="AK578" s="325"/>
      <c r="AL578" s="325"/>
      <c r="AM578" s="325"/>
      <c r="AN578" s="325"/>
      <c r="AO578" s="325"/>
      <c r="AP578" s="325"/>
      <c r="AQ578" s="325"/>
    </row>
    <row r="579" spans="5:43" ht="24.75" customHeight="1">
      <c r="E579" s="413"/>
      <c r="G579" s="326"/>
      <c r="H579" s="325"/>
      <c r="I579" s="327"/>
      <c r="K579" s="328"/>
      <c r="R579" s="325"/>
      <c r="S579" s="325"/>
      <c r="T579" s="325"/>
      <c r="U579" s="325"/>
      <c r="V579" s="325"/>
      <c r="W579" s="325"/>
      <c r="X579" s="325"/>
      <c r="Y579" s="325"/>
      <c r="Z579" s="325"/>
      <c r="AA579" s="325"/>
      <c r="AB579" s="325"/>
      <c r="AC579" s="325"/>
      <c r="AD579" s="325"/>
      <c r="AE579" s="327"/>
      <c r="AF579" s="327"/>
      <c r="AG579" s="327"/>
      <c r="AH579" s="327"/>
      <c r="AI579" s="327"/>
      <c r="AJ579" s="325"/>
      <c r="AK579" s="325"/>
      <c r="AL579" s="325"/>
      <c r="AM579" s="325"/>
      <c r="AN579" s="325"/>
      <c r="AO579" s="325"/>
      <c r="AP579" s="325"/>
      <c r="AQ579" s="325"/>
    </row>
    <row r="580" spans="5:43" ht="24.75" customHeight="1">
      <c r="E580" s="413"/>
      <c r="G580" s="326"/>
      <c r="H580" s="325"/>
      <c r="I580" s="327"/>
      <c r="K580" s="328"/>
      <c r="R580" s="325"/>
      <c r="S580" s="325"/>
      <c r="T580" s="325"/>
      <c r="U580" s="325"/>
      <c r="V580" s="325"/>
      <c r="W580" s="325"/>
      <c r="X580" s="325"/>
      <c r="Y580" s="325"/>
      <c r="Z580" s="325"/>
      <c r="AA580" s="325"/>
      <c r="AB580" s="325"/>
      <c r="AC580" s="325"/>
      <c r="AD580" s="325"/>
      <c r="AE580" s="327"/>
      <c r="AF580" s="327"/>
      <c r="AG580" s="327"/>
      <c r="AH580" s="327"/>
      <c r="AI580" s="327"/>
      <c r="AJ580" s="325"/>
      <c r="AK580" s="325"/>
      <c r="AL580" s="325"/>
      <c r="AM580" s="325"/>
      <c r="AN580" s="325"/>
      <c r="AO580" s="325"/>
      <c r="AP580" s="325"/>
      <c r="AQ580" s="325"/>
    </row>
    <row r="581" spans="5:43" ht="24.75" customHeight="1">
      <c r="E581" s="413"/>
      <c r="G581" s="326"/>
      <c r="H581" s="325"/>
      <c r="I581" s="327"/>
      <c r="K581" s="328"/>
      <c r="R581" s="325"/>
      <c r="S581" s="325"/>
      <c r="T581" s="325"/>
      <c r="U581" s="325"/>
      <c r="V581" s="325"/>
      <c r="W581" s="325"/>
      <c r="X581" s="325"/>
      <c r="Y581" s="325"/>
      <c r="Z581" s="325"/>
      <c r="AA581" s="325"/>
      <c r="AB581" s="325"/>
      <c r="AC581" s="325"/>
      <c r="AD581" s="325"/>
      <c r="AE581" s="327"/>
      <c r="AF581" s="327"/>
      <c r="AG581" s="327"/>
      <c r="AH581" s="327"/>
      <c r="AI581" s="327"/>
      <c r="AJ581" s="325"/>
      <c r="AK581" s="325"/>
      <c r="AL581" s="325"/>
      <c r="AM581" s="325"/>
      <c r="AN581" s="325"/>
      <c r="AO581" s="325"/>
      <c r="AP581" s="325"/>
      <c r="AQ581" s="325"/>
    </row>
    <row r="582" spans="5:43" ht="24.75" customHeight="1">
      <c r="E582" s="413"/>
      <c r="G582" s="326"/>
      <c r="H582" s="325"/>
      <c r="I582" s="327"/>
      <c r="K582" s="328"/>
      <c r="R582" s="325"/>
      <c r="S582" s="325"/>
      <c r="T582" s="325"/>
      <c r="U582" s="325"/>
      <c r="V582" s="325"/>
      <c r="W582" s="325"/>
      <c r="X582" s="325"/>
      <c r="Y582" s="325"/>
      <c r="Z582" s="325"/>
      <c r="AA582" s="325"/>
      <c r="AB582" s="325"/>
      <c r="AC582" s="325"/>
      <c r="AD582" s="325"/>
      <c r="AE582" s="327"/>
      <c r="AF582" s="327"/>
      <c r="AG582" s="327"/>
      <c r="AH582" s="327"/>
      <c r="AI582" s="327"/>
      <c r="AJ582" s="325"/>
      <c r="AK582" s="325"/>
      <c r="AL582" s="325"/>
      <c r="AM582" s="325"/>
      <c r="AN582" s="325"/>
      <c r="AO582" s="325"/>
      <c r="AP582" s="325"/>
      <c r="AQ582" s="325"/>
    </row>
    <row r="583" spans="5:43" ht="24.75" customHeight="1">
      <c r="E583" s="413"/>
      <c r="G583" s="326"/>
      <c r="H583" s="325"/>
      <c r="I583" s="327"/>
      <c r="K583" s="328"/>
      <c r="R583" s="325"/>
      <c r="S583" s="325"/>
      <c r="T583" s="325"/>
      <c r="U583" s="325"/>
      <c r="V583" s="325"/>
      <c r="W583" s="325"/>
      <c r="X583" s="325"/>
      <c r="Y583" s="325"/>
      <c r="Z583" s="325"/>
      <c r="AA583" s="325"/>
      <c r="AB583" s="325"/>
      <c r="AC583" s="325"/>
      <c r="AD583" s="325"/>
      <c r="AE583" s="327"/>
      <c r="AF583" s="327"/>
      <c r="AG583" s="327"/>
      <c r="AH583" s="327"/>
      <c r="AI583" s="327"/>
      <c r="AJ583" s="325"/>
      <c r="AK583" s="325"/>
      <c r="AL583" s="325"/>
      <c r="AM583" s="325"/>
      <c r="AN583" s="325"/>
      <c r="AO583" s="325"/>
      <c r="AP583" s="325"/>
      <c r="AQ583" s="325"/>
    </row>
    <row r="584" spans="5:43" ht="24.75" customHeight="1">
      <c r="E584" s="413"/>
      <c r="G584" s="326"/>
      <c r="H584" s="325"/>
      <c r="I584" s="327"/>
      <c r="K584" s="328"/>
      <c r="R584" s="325"/>
      <c r="S584" s="325"/>
      <c r="T584" s="325"/>
      <c r="U584" s="325"/>
      <c r="V584" s="325"/>
      <c r="W584" s="325"/>
      <c r="X584" s="325"/>
      <c r="Y584" s="325"/>
      <c r="Z584" s="325"/>
      <c r="AA584" s="325"/>
      <c r="AB584" s="325"/>
      <c r="AC584" s="325"/>
      <c r="AD584" s="325"/>
      <c r="AE584" s="327"/>
      <c r="AF584" s="327"/>
      <c r="AG584" s="327"/>
      <c r="AH584" s="327"/>
      <c r="AI584" s="327"/>
      <c r="AJ584" s="325"/>
      <c r="AK584" s="325"/>
      <c r="AL584" s="325"/>
      <c r="AM584" s="325"/>
      <c r="AN584" s="325"/>
      <c r="AO584" s="325"/>
      <c r="AP584" s="325"/>
      <c r="AQ584" s="325"/>
    </row>
    <row r="585" spans="5:43" ht="24.75" customHeight="1">
      <c r="E585" s="413"/>
      <c r="G585" s="326"/>
      <c r="H585" s="325"/>
      <c r="I585" s="327"/>
      <c r="K585" s="328"/>
      <c r="R585" s="325"/>
      <c r="S585" s="325"/>
      <c r="T585" s="325"/>
      <c r="U585" s="325"/>
      <c r="V585" s="325"/>
      <c r="W585" s="325"/>
      <c r="X585" s="325"/>
      <c r="Y585" s="325"/>
      <c r="Z585" s="325"/>
      <c r="AA585" s="325"/>
      <c r="AB585" s="325"/>
      <c r="AC585" s="325"/>
      <c r="AD585" s="325"/>
      <c r="AE585" s="327"/>
      <c r="AF585" s="327"/>
      <c r="AG585" s="327"/>
      <c r="AH585" s="327"/>
      <c r="AI585" s="327"/>
      <c r="AJ585" s="325"/>
      <c r="AK585" s="325"/>
      <c r="AL585" s="325"/>
      <c r="AM585" s="325"/>
      <c r="AN585" s="325"/>
      <c r="AO585" s="325"/>
      <c r="AP585" s="325"/>
      <c r="AQ585" s="325"/>
    </row>
    <row r="586" spans="5:43" ht="24.75" customHeight="1">
      <c r="E586" s="413"/>
      <c r="G586" s="326"/>
      <c r="H586" s="325"/>
      <c r="I586" s="327"/>
      <c r="K586" s="328"/>
      <c r="R586" s="325"/>
      <c r="S586" s="325"/>
      <c r="T586" s="325"/>
      <c r="U586" s="325"/>
      <c r="V586" s="325"/>
      <c r="W586" s="325"/>
      <c r="X586" s="325"/>
      <c r="Y586" s="325"/>
      <c r="Z586" s="325"/>
      <c r="AA586" s="325"/>
      <c r="AB586" s="325"/>
      <c r="AC586" s="325"/>
      <c r="AD586" s="325"/>
      <c r="AE586" s="327"/>
      <c r="AF586" s="327"/>
      <c r="AG586" s="327"/>
      <c r="AH586" s="327"/>
      <c r="AI586" s="327"/>
      <c r="AJ586" s="325"/>
      <c r="AK586" s="325"/>
      <c r="AL586" s="325"/>
      <c r="AM586" s="325"/>
      <c r="AN586" s="325"/>
      <c r="AO586" s="325"/>
      <c r="AP586" s="325"/>
      <c r="AQ586" s="325"/>
    </row>
    <row r="587" spans="5:43" ht="24.75" customHeight="1">
      <c r="E587" s="413"/>
      <c r="G587" s="326"/>
      <c r="H587" s="325"/>
      <c r="I587" s="327"/>
      <c r="K587" s="328"/>
      <c r="R587" s="325"/>
      <c r="S587" s="325"/>
      <c r="T587" s="325"/>
      <c r="U587" s="325"/>
      <c r="V587" s="325"/>
      <c r="W587" s="325"/>
      <c r="X587" s="325"/>
      <c r="Y587" s="325"/>
      <c r="Z587" s="325"/>
      <c r="AA587" s="325"/>
      <c r="AB587" s="325"/>
      <c r="AC587" s="325"/>
      <c r="AD587" s="325"/>
      <c r="AE587" s="327"/>
      <c r="AF587" s="327"/>
      <c r="AG587" s="327"/>
      <c r="AH587" s="327"/>
      <c r="AI587" s="327"/>
      <c r="AJ587" s="325"/>
      <c r="AK587" s="325"/>
      <c r="AL587" s="325"/>
      <c r="AM587" s="325"/>
      <c r="AN587" s="325"/>
      <c r="AO587" s="325"/>
      <c r="AP587" s="325"/>
      <c r="AQ587" s="325"/>
    </row>
    <row r="588" spans="5:43" ht="24.75" customHeight="1">
      <c r="E588" s="413"/>
      <c r="G588" s="326"/>
      <c r="H588" s="325"/>
      <c r="I588" s="327"/>
      <c r="K588" s="328"/>
      <c r="R588" s="325"/>
      <c r="S588" s="325"/>
      <c r="T588" s="325"/>
      <c r="U588" s="325"/>
      <c r="V588" s="325"/>
      <c r="W588" s="325"/>
      <c r="X588" s="325"/>
      <c r="Y588" s="325"/>
      <c r="Z588" s="325"/>
      <c r="AA588" s="325"/>
      <c r="AB588" s="325"/>
      <c r="AC588" s="325"/>
      <c r="AD588" s="325"/>
      <c r="AE588" s="327"/>
      <c r="AF588" s="327"/>
      <c r="AG588" s="327"/>
      <c r="AH588" s="327"/>
      <c r="AI588" s="327"/>
      <c r="AJ588" s="325"/>
      <c r="AK588" s="325"/>
      <c r="AL588" s="325"/>
      <c r="AM588" s="325"/>
      <c r="AN588" s="325"/>
      <c r="AO588" s="325"/>
      <c r="AP588" s="325"/>
      <c r="AQ588" s="325"/>
    </row>
    <row r="589" spans="5:43" ht="24.75" customHeight="1">
      <c r="E589" s="413"/>
      <c r="G589" s="326"/>
      <c r="H589" s="325"/>
      <c r="I589" s="327"/>
      <c r="K589" s="328"/>
      <c r="R589" s="325"/>
      <c r="S589" s="325"/>
      <c r="T589" s="325"/>
      <c r="U589" s="325"/>
      <c r="V589" s="325"/>
      <c r="W589" s="325"/>
      <c r="X589" s="325"/>
      <c r="Y589" s="325"/>
      <c r="Z589" s="325"/>
      <c r="AA589" s="325"/>
      <c r="AB589" s="325"/>
      <c r="AC589" s="325"/>
      <c r="AD589" s="325"/>
      <c r="AE589" s="327"/>
      <c r="AF589" s="327"/>
      <c r="AG589" s="327"/>
      <c r="AH589" s="327"/>
      <c r="AI589" s="327"/>
      <c r="AJ589" s="325"/>
      <c r="AK589" s="325"/>
      <c r="AL589" s="325"/>
      <c r="AM589" s="325"/>
      <c r="AN589" s="325"/>
      <c r="AO589" s="325"/>
      <c r="AP589" s="325"/>
      <c r="AQ589" s="325"/>
    </row>
    <row r="590" spans="5:43" ht="24.75" customHeight="1">
      <c r="E590" s="413"/>
      <c r="G590" s="326"/>
      <c r="H590" s="325"/>
      <c r="I590" s="327"/>
      <c r="K590" s="328"/>
      <c r="R590" s="325"/>
      <c r="S590" s="325"/>
      <c r="T590" s="325"/>
      <c r="U590" s="325"/>
      <c r="V590" s="325"/>
      <c r="W590" s="325"/>
      <c r="X590" s="325"/>
      <c r="Y590" s="325"/>
      <c r="Z590" s="325"/>
      <c r="AA590" s="325"/>
      <c r="AB590" s="325"/>
      <c r="AC590" s="325"/>
      <c r="AD590" s="325"/>
      <c r="AE590" s="327"/>
      <c r="AF590" s="327"/>
      <c r="AG590" s="327"/>
      <c r="AH590" s="327"/>
      <c r="AI590" s="327"/>
      <c r="AJ590" s="325"/>
      <c r="AK590" s="325"/>
      <c r="AL590" s="325"/>
      <c r="AM590" s="325"/>
      <c r="AN590" s="325"/>
      <c r="AO590" s="325"/>
      <c r="AP590" s="325"/>
      <c r="AQ590" s="325"/>
    </row>
    <row r="591" spans="5:43" ht="24.75" customHeight="1">
      <c r="E591" s="413"/>
      <c r="G591" s="326"/>
      <c r="H591" s="325"/>
      <c r="I591" s="327"/>
      <c r="K591" s="328"/>
      <c r="R591" s="325"/>
      <c r="S591" s="325"/>
      <c r="T591" s="325"/>
      <c r="U591" s="325"/>
      <c r="V591" s="325"/>
      <c r="W591" s="325"/>
      <c r="X591" s="325"/>
      <c r="Y591" s="325"/>
      <c r="Z591" s="325"/>
      <c r="AA591" s="325"/>
      <c r="AB591" s="325"/>
      <c r="AC591" s="325"/>
      <c r="AD591" s="325"/>
      <c r="AE591" s="327"/>
      <c r="AF591" s="327"/>
      <c r="AG591" s="327"/>
      <c r="AH591" s="327"/>
      <c r="AI591" s="327"/>
      <c r="AJ591" s="325"/>
      <c r="AK591" s="325"/>
      <c r="AL591" s="325"/>
      <c r="AM591" s="325"/>
      <c r="AN591" s="325"/>
      <c r="AO591" s="325"/>
      <c r="AP591" s="325"/>
      <c r="AQ591" s="325"/>
    </row>
    <row r="592" spans="5:43" ht="24.75" customHeight="1">
      <c r="E592" s="413"/>
      <c r="G592" s="326"/>
      <c r="H592" s="325"/>
      <c r="I592" s="327"/>
      <c r="K592" s="328"/>
      <c r="R592" s="325"/>
      <c r="S592" s="325"/>
      <c r="T592" s="325"/>
      <c r="U592" s="325"/>
      <c r="V592" s="325"/>
      <c r="W592" s="325"/>
      <c r="X592" s="325"/>
      <c r="Y592" s="325"/>
      <c r="Z592" s="325"/>
      <c r="AA592" s="325"/>
      <c r="AB592" s="325"/>
      <c r="AC592" s="325"/>
      <c r="AD592" s="325"/>
      <c r="AE592" s="327"/>
      <c r="AF592" s="327"/>
      <c r="AG592" s="327"/>
      <c r="AH592" s="327"/>
      <c r="AI592" s="327"/>
      <c r="AJ592" s="325"/>
      <c r="AK592" s="325"/>
      <c r="AL592" s="325"/>
      <c r="AM592" s="325"/>
      <c r="AN592" s="325"/>
      <c r="AO592" s="325"/>
      <c r="AP592" s="325"/>
      <c r="AQ592" s="325"/>
    </row>
    <row r="593" spans="5:43" ht="24.75" customHeight="1">
      <c r="E593" s="413"/>
      <c r="G593" s="326"/>
      <c r="H593" s="325"/>
      <c r="I593" s="327"/>
      <c r="K593" s="328"/>
      <c r="R593" s="325"/>
      <c r="S593" s="325"/>
      <c r="T593" s="325"/>
      <c r="U593" s="325"/>
      <c r="V593" s="325"/>
      <c r="W593" s="325"/>
      <c r="X593" s="325"/>
      <c r="Y593" s="325"/>
      <c r="Z593" s="325"/>
      <c r="AA593" s="325"/>
      <c r="AB593" s="325"/>
      <c r="AC593" s="325"/>
      <c r="AD593" s="325"/>
      <c r="AE593" s="327"/>
      <c r="AF593" s="327"/>
      <c r="AG593" s="327"/>
      <c r="AH593" s="327"/>
      <c r="AI593" s="327"/>
      <c r="AJ593" s="325"/>
      <c r="AK593" s="325"/>
      <c r="AL593" s="325"/>
      <c r="AM593" s="325"/>
      <c r="AN593" s="325"/>
      <c r="AO593" s="325"/>
      <c r="AP593" s="325"/>
      <c r="AQ593" s="325"/>
    </row>
    <row r="594" spans="5:43" ht="24.75" customHeight="1">
      <c r="E594" s="413"/>
      <c r="G594" s="326"/>
      <c r="H594" s="325"/>
      <c r="I594" s="327"/>
      <c r="K594" s="328"/>
      <c r="R594" s="325"/>
      <c r="S594" s="325"/>
      <c r="T594" s="325"/>
      <c r="U594" s="325"/>
      <c r="V594" s="325"/>
      <c r="W594" s="325"/>
      <c r="X594" s="325"/>
      <c r="Y594" s="325"/>
      <c r="Z594" s="325"/>
      <c r="AA594" s="325"/>
      <c r="AB594" s="325"/>
      <c r="AC594" s="325"/>
      <c r="AD594" s="325"/>
      <c r="AE594" s="327"/>
      <c r="AF594" s="327"/>
      <c r="AG594" s="327"/>
      <c r="AH594" s="327"/>
      <c r="AI594" s="327"/>
      <c r="AJ594" s="325"/>
      <c r="AK594" s="325"/>
      <c r="AL594" s="325"/>
      <c r="AM594" s="325"/>
      <c r="AN594" s="325"/>
      <c r="AO594" s="325"/>
      <c r="AP594" s="325"/>
      <c r="AQ594" s="325"/>
    </row>
    <row r="595" spans="5:43" ht="24.75" customHeight="1">
      <c r="E595" s="413"/>
      <c r="G595" s="326"/>
      <c r="H595" s="325"/>
      <c r="I595" s="327"/>
      <c r="K595" s="328"/>
      <c r="R595" s="325"/>
      <c r="S595" s="325"/>
      <c r="T595" s="325"/>
      <c r="U595" s="325"/>
      <c r="V595" s="325"/>
      <c r="W595" s="325"/>
      <c r="X595" s="325"/>
      <c r="Y595" s="325"/>
      <c r="Z595" s="325"/>
      <c r="AA595" s="325"/>
      <c r="AB595" s="325"/>
      <c r="AC595" s="325"/>
      <c r="AD595" s="325"/>
      <c r="AE595" s="327"/>
      <c r="AF595" s="327"/>
      <c r="AG595" s="327"/>
      <c r="AH595" s="327"/>
      <c r="AI595" s="327"/>
      <c r="AJ595" s="325"/>
      <c r="AK595" s="325"/>
      <c r="AL595" s="325"/>
      <c r="AM595" s="325"/>
      <c r="AN595" s="325"/>
      <c r="AO595" s="325"/>
      <c r="AP595" s="325"/>
      <c r="AQ595" s="325"/>
    </row>
    <row r="596" spans="5:43" ht="24.75" customHeight="1">
      <c r="E596" s="413"/>
      <c r="G596" s="326"/>
      <c r="H596" s="325"/>
      <c r="I596" s="327"/>
      <c r="K596" s="328"/>
      <c r="R596" s="325"/>
      <c r="S596" s="325"/>
      <c r="T596" s="325"/>
      <c r="U596" s="325"/>
      <c r="V596" s="325"/>
      <c r="W596" s="325"/>
      <c r="X596" s="325"/>
      <c r="Y596" s="325"/>
      <c r="Z596" s="325"/>
      <c r="AA596" s="325"/>
      <c r="AB596" s="325"/>
      <c r="AC596" s="325"/>
      <c r="AD596" s="325"/>
      <c r="AE596" s="327"/>
      <c r="AF596" s="327"/>
      <c r="AG596" s="327"/>
      <c r="AH596" s="327"/>
      <c r="AI596" s="327"/>
      <c r="AJ596" s="325"/>
      <c r="AK596" s="325"/>
      <c r="AL596" s="325"/>
      <c r="AM596" s="325"/>
      <c r="AN596" s="325"/>
      <c r="AO596" s="325"/>
      <c r="AP596" s="325"/>
      <c r="AQ596" s="325"/>
    </row>
    <row r="597" spans="5:43" ht="24.75" customHeight="1">
      <c r="E597" s="413"/>
      <c r="G597" s="326"/>
      <c r="H597" s="325"/>
      <c r="I597" s="327"/>
      <c r="K597" s="328"/>
      <c r="R597" s="325"/>
      <c r="S597" s="325"/>
      <c r="T597" s="325"/>
      <c r="U597" s="325"/>
      <c r="V597" s="325"/>
      <c r="W597" s="325"/>
      <c r="X597" s="325"/>
      <c r="Y597" s="325"/>
      <c r="Z597" s="325"/>
      <c r="AA597" s="325"/>
      <c r="AB597" s="325"/>
      <c r="AC597" s="325"/>
      <c r="AD597" s="325"/>
      <c r="AE597" s="327"/>
      <c r="AF597" s="327"/>
      <c r="AG597" s="327"/>
      <c r="AH597" s="327"/>
      <c r="AI597" s="327"/>
      <c r="AJ597" s="325"/>
      <c r="AK597" s="325"/>
      <c r="AL597" s="325"/>
      <c r="AM597" s="325"/>
      <c r="AN597" s="325"/>
      <c r="AO597" s="325"/>
      <c r="AP597" s="325"/>
      <c r="AQ597" s="325"/>
    </row>
    <row r="598" spans="5:43" ht="24.75" customHeight="1">
      <c r="E598" s="413"/>
      <c r="G598" s="326"/>
      <c r="H598" s="325"/>
      <c r="I598" s="327"/>
      <c r="K598" s="328"/>
      <c r="R598" s="325"/>
      <c r="S598" s="325"/>
      <c r="T598" s="325"/>
      <c r="U598" s="325"/>
      <c r="V598" s="325"/>
      <c r="W598" s="325"/>
      <c r="X598" s="325"/>
      <c r="Y598" s="325"/>
      <c r="Z598" s="325"/>
      <c r="AA598" s="325"/>
      <c r="AB598" s="325"/>
      <c r="AC598" s="325"/>
      <c r="AD598" s="325"/>
      <c r="AE598" s="327"/>
      <c r="AF598" s="327"/>
      <c r="AG598" s="327"/>
      <c r="AH598" s="327"/>
      <c r="AI598" s="327"/>
      <c r="AJ598" s="325"/>
      <c r="AK598" s="325"/>
      <c r="AL598" s="325"/>
      <c r="AM598" s="325"/>
      <c r="AN598" s="325"/>
      <c r="AO598" s="325"/>
      <c r="AP598" s="325"/>
      <c r="AQ598" s="325"/>
    </row>
    <row r="599" spans="5:43" ht="24.75" customHeight="1">
      <c r="E599" s="413"/>
      <c r="G599" s="326"/>
      <c r="H599" s="325"/>
      <c r="I599" s="327"/>
      <c r="K599" s="328"/>
      <c r="R599" s="325"/>
      <c r="S599" s="325"/>
      <c r="T599" s="325"/>
      <c r="U599" s="325"/>
      <c r="V599" s="325"/>
      <c r="W599" s="325"/>
      <c r="X599" s="325"/>
      <c r="Y599" s="325"/>
      <c r="Z599" s="325"/>
      <c r="AA599" s="325"/>
      <c r="AB599" s="325"/>
      <c r="AC599" s="325"/>
      <c r="AD599" s="325"/>
      <c r="AE599" s="327"/>
      <c r="AF599" s="327"/>
      <c r="AG599" s="327"/>
      <c r="AH599" s="327"/>
      <c r="AI599" s="327"/>
      <c r="AJ599" s="325"/>
      <c r="AK599" s="325"/>
      <c r="AL599" s="325"/>
      <c r="AM599" s="325"/>
      <c r="AN599" s="325"/>
      <c r="AO599" s="325"/>
      <c r="AP599" s="325"/>
      <c r="AQ599" s="325"/>
    </row>
    <row r="600" spans="5:43" ht="24.75" customHeight="1">
      <c r="E600" s="413"/>
      <c r="G600" s="326"/>
      <c r="H600" s="325"/>
      <c r="I600" s="327"/>
      <c r="K600" s="328"/>
      <c r="R600" s="325"/>
      <c r="S600" s="325"/>
      <c r="T600" s="325"/>
      <c r="U600" s="325"/>
      <c r="V600" s="325"/>
      <c r="W600" s="325"/>
      <c r="X600" s="325"/>
      <c r="Y600" s="325"/>
      <c r="Z600" s="325"/>
      <c r="AA600" s="325"/>
      <c r="AB600" s="325"/>
      <c r="AC600" s="325"/>
      <c r="AD600" s="325"/>
      <c r="AE600" s="327"/>
      <c r="AF600" s="327"/>
      <c r="AG600" s="327"/>
      <c r="AH600" s="327"/>
      <c r="AI600" s="327"/>
      <c r="AJ600" s="325"/>
      <c r="AK600" s="325"/>
      <c r="AL600" s="325"/>
      <c r="AM600" s="325"/>
      <c r="AN600" s="325"/>
      <c r="AO600" s="325"/>
      <c r="AP600" s="325"/>
      <c r="AQ600" s="325"/>
    </row>
    <row r="601" spans="5:43" ht="24.75" customHeight="1">
      <c r="E601" s="413"/>
      <c r="G601" s="326"/>
      <c r="H601" s="325"/>
      <c r="I601" s="327"/>
      <c r="K601" s="328"/>
      <c r="R601" s="325"/>
      <c r="S601" s="325"/>
      <c r="T601" s="325"/>
      <c r="U601" s="325"/>
      <c r="V601" s="325"/>
      <c r="W601" s="325"/>
      <c r="X601" s="325"/>
      <c r="Y601" s="325"/>
      <c r="Z601" s="325"/>
      <c r="AA601" s="325"/>
      <c r="AB601" s="325"/>
      <c r="AC601" s="325"/>
      <c r="AD601" s="325"/>
      <c r="AE601" s="327"/>
      <c r="AF601" s="327"/>
      <c r="AG601" s="327"/>
      <c r="AH601" s="327"/>
      <c r="AI601" s="327"/>
      <c r="AJ601" s="325"/>
      <c r="AK601" s="325"/>
      <c r="AL601" s="325"/>
      <c r="AM601" s="325"/>
      <c r="AN601" s="325"/>
      <c r="AO601" s="325"/>
      <c r="AP601" s="325"/>
      <c r="AQ601" s="325"/>
    </row>
    <row r="602" spans="5:43" ht="24.75" customHeight="1">
      <c r="E602" s="413"/>
      <c r="G602" s="326"/>
      <c r="H602" s="325"/>
      <c r="I602" s="327"/>
      <c r="K602" s="328"/>
      <c r="R602" s="325"/>
      <c r="S602" s="325"/>
      <c r="T602" s="325"/>
      <c r="U602" s="325"/>
      <c r="V602" s="325"/>
      <c r="W602" s="325"/>
      <c r="X602" s="325"/>
      <c r="Y602" s="325"/>
      <c r="Z602" s="325"/>
      <c r="AA602" s="325"/>
      <c r="AB602" s="325"/>
      <c r="AC602" s="325"/>
      <c r="AD602" s="325"/>
      <c r="AE602" s="327"/>
      <c r="AF602" s="327"/>
      <c r="AG602" s="327"/>
      <c r="AH602" s="327"/>
      <c r="AI602" s="327"/>
      <c r="AJ602" s="325"/>
      <c r="AK602" s="325"/>
      <c r="AL602" s="325"/>
      <c r="AM602" s="325"/>
      <c r="AN602" s="325"/>
      <c r="AO602" s="325"/>
      <c r="AP602" s="325"/>
      <c r="AQ602" s="325"/>
    </row>
    <row r="603" spans="5:43" ht="24.75" customHeight="1">
      <c r="E603" s="413"/>
      <c r="G603" s="326"/>
      <c r="H603" s="325"/>
      <c r="I603" s="327"/>
      <c r="K603" s="328"/>
      <c r="R603" s="325"/>
      <c r="S603" s="325"/>
      <c r="T603" s="325"/>
      <c r="U603" s="325"/>
      <c r="V603" s="325"/>
      <c r="W603" s="325"/>
      <c r="X603" s="325"/>
      <c r="Y603" s="325"/>
      <c r="Z603" s="325"/>
      <c r="AA603" s="325"/>
      <c r="AB603" s="325"/>
      <c r="AC603" s="325"/>
      <c r="AD603" s="325"/>
      <c r="AE603" s="327"/>
      <c r="AF603" s="327"/>
      <c r="AG603" s="327"/>
      <c r="AH603" s="327"/>
      <c r="AI603" s="327"/>
      <c r="AJ603" s="325"/>
      <c r="AK603" s="325"/>
      <c r="AL603" s="325"/>
      <c r="AM603" s="325"/>
      <c r="AN603" s="325"/>
      <c r="AO603" s="325"/>
      <c r="AP603" s="325"/>
      <c r="AQ603" s="325"/>
    </row>
    <row r="604" spans="5:43" ht="24.75" customHeight="1">
      <c r="E604" s="413"/>
      <c r="G604" s="326"/>
      <c r="H604" s="325"/>
      <c r="I604" s="327"/>
      <c r="K604" s="328"/>
      <c r="R604" s="325"/>
      <c r="S604" s="325"/>
      <c r="T604" s="325"/>
      <c r="U604" s="325"/>
      <c r="V604" s="325"/>
      <c r="W604" s="325"/>
      <c r="X604" s="325"/>
      <c r="Y604" s="325"/>
      <c r="Z604" s="325"/>
      <c r="AA604" s="325"/>
      <c r="AB604" s="325"/>
      <c r="AC604" s="325"/>
      <c r="AD604" s="325"/>
      <c r="AE604" s="327"/>
      <c r="AF604" s="327"/>
      <c r="AG604" s="327"/>
      <c r="AH604" s="327"/>
      <c r="AI604" s="327"/>
      <c r="AJ604" s="325"/>
      <c r="AK604" s="325"/>
      <c r="AL604" s="325"/>
      <c r="AM604" s="325"/>
      <c r="AN604" s="325"/>
      <c r="AO604" s="325"/>
      <c r="AP604" s="325"/>
      <c r="AQ604" s="325"/>
    </row>
    <row r="605" spans="5:43" ht="24.75" customHeight="1">
      <c r="E605" s="413"/>
      <c r="G605" s="326"/>
      <c r="H605" s="325"/>
      <c r="I605" s="327"/>
      <c r="K605" s="328"/>
      <c r="R605" s="325"/>
      <c r="S605" s="325"/>
      <c r="T605" s="325"/>
      <c r="U605" s="325"/>
      <c r="V605" s="325"/>
      <c r="W605" s="325"/>
      <c r="X605" s="325"/>
      <c r="Y605" s="325"/>
      <c r="Z605" s="325"/>
      <c r="AA605" s="325"/>
      <c r="AB605" s="325"/>
      <c r="AC605" s="325"/>
      <c r="AD605" s="325"/>
      <c r="AE605" s="327"/>
      <c r="AF605" s="327"/>
      <c r="AG605" s="327"/>
      <c r="AH605" s="327"/>
      <c r="AI605" s="327"/>
      <c r="AJ605" s="325"/>
      <c r="AK605" s="325"/>
      <c r="AL605" s="325"/>
      <c r="AM605" s="325"/>
      <c r="AN605" s="325"/>
      <c r="AO605" s="325"/>
      <c r="AP605" s="325"/>
      <c r="AQ605" s="325"/>
    </row>
    <row r="606" spans="5:43" ht="24.75" customHeight="1">
      <c r="E606" s="413"/>
      <c r="G606" s="326"/>
      <c r="H606" s="325"/>
      <c r="I606" s="327"/>
      <c r="K606" s="328"/>
      <c r="R606" s="325"/>
      <c r="S606" s="325"/>
      <c r="T606" s="325"/>
      <c r="U606" s="325"/>
      <c r="V606" s="325"/>
      <c r="W606" s="325"/>
      <c r="X606" s="325"/>
      <c r="Y606" s="325"/>
      <c r="Z606" s="325"/>
      <c r="AA606" s="325"/>
      <c r="AB606" s="325"/>
      <c r="AC606" s="325"/>
      <c r="AD606" s="325"/>
      <c r="AE606" s="327"/>
      <c r="AF606" s="327"/>
      <c r="AG606" s="327"/>
      <c r="AH606" s="327"/>
      <c r="AI606" s="327"/>
      <c r="AJ606" s="325"/>
      <c r="AK606" s="325"/>
      <c r="AL606" s="325"/>
      <c r="AM606" s="325"/>
      <c r="AN606" s="325"/>
      <c r="AO606" s="325"/>
      <c r="AP606" s="325"/>
      <c r="AQ606" s="325"/>
    </row>
    <row r="607" spans="5:43" ht="24.75" customHeight="1">
      <c r="E607" s="413"/>
      <c r="G607" s="326"/>
      <c r="H607" s="325"/>
      <c r="I607" s="327"/>
      <c r="K607" s="328"/>
      <c r="R607" s="325"/>
      <c r="S607" s="325"/>
      <c r="T607" s="325"/>
      <c r="U607" s="325"/>
      <c r="V607" s="325"/>
      <c r="W607" s="325"/>
      <c r="X607" s="325"/>
      <c r="Y607" s="325"/>
      <c r="Z607" s="325"/>
      <c r="AA607" s="325"/>
      <c r="AB607" s="325"/>
      <c r="AC607" s="325"/>
      <c r="AD607" s="325"/>
      <c r="AE607" s="327"/>
      <c r="AF607" s="327"/>
      <c r="AG607" s="327"/>
      <c r="AH607" s="327"/>
      <c r="AI607" s="327"/>
      <c r="AJ607" s="325"/>
      <c r="AK607" s="325"/>
      <c r="AL607" s="325"/>
      <c r="AM607" s="325"/>
      <c r="AN607" s="325"/>
      <c r="AO607" s="325"/>
      <c r="AP607" s="325"/>
      <c r="AQ607" s="325"/>
    </row>
    <row r="608" spans="5:43" ht="24.75" customHeight="1">
      <c r="E608" s="413"/>
      <c r="G608" s="326"/>
      <c r="H608" s="325"/>
      <c r="I608" s="327"/>
      <c r="K608" s="328"/>
      <c r="R608" s="325"/>
      <c r="S608" s="325"/>
      <c r="T608" s="325"/>
      <c r="U608" s="325"/>
      <c r="V608" s="325"/>
      <c r="W608" s="325"/>
      <c r="X608" s="325"/>
      <c r="Y608" s="325"/>
      <c r="Z608" s="325"/>
      <c r="AA608" s="325"/>
      <c r="AB608" s="325"/>
      <c r="AC608" s="325"/>
      <c r="AD608" s="325"/>
      <c r="AE608" s="327"/>
      <c r="AF608" s="327"/>
      <c r="AG608" s="327"/>
      <c r="AH608" s="327"/>
      <c r="AI608" s="327"/>
      <c r="AJ608" s="325"/>
      <c r="AK608" s="325"/>
      <c r="AL608" s="325"/>
      <c r="AM608" s="325"/>
      <c r="AN608" s="325"/>
      <c r="AO608" s="325"/>
      <c r="AP608" s="325"/>
      <c r="AQ608" s="325"/>
    </row>
    <row r="609" spans="5:43" ht="24.75" customHeight="1">
      <c r="E609" s="413"/>
      <c r="G609" s="326"/>
      <c r="H609" s="325"/>
      <c r="I609" s="327"/>
      <c r="K609" s="328"/>
      <c r="R609" s="325"/>
      <c r="S609" s="325"/>
      <c r="T609" s="325"/>
      <c r="U609" s="325"/>
      <c r="V609" s="325"/>
      <c r="W609" s="325"/>
      <c r="X609" s="325"/>
      <c r="Y609" s="325"/>
      <c r="Z609" s="325"/>
      <c r="AA609" s="325"/>
      <c r="AB609" s="325"/>
      <c r="AC609" s="325"/>
      <c r="AD609" s="325"/>
      <c r="AE609" s="327"/>
      <c r="AF609" s="327"/>
      <c r="AG609" s="327"/>
      <c r="AH609" s="327"/>
      <c r="AI609" s="327"/>
      <c r="AJ609" s="325"/>
      <c r="AK609" s="325"/>
      <c r="AL609" s="325"/>
      <c r="AM609" s="325"/>
      <c r="AN609" s="325"/>
      <c r="AO609" s="325"/>
      <c r="AP609" s="325"/>
      <c r="AQ609" s="325"/>
    </row>
    <row r="610" spans="5:43" ht="24.75" customHeight="1">
      <c r="E610" s="413"/>
      <c r="G610" s="326"/>
      <c r="H610" s="325"/>
      <c r="I610" s="327"/>
      <c r="K610" s="328"/>
      <c r="R610" s="325"/>
      <c r="S610" s="325"/>
      <c r="T610" s="325"/>
      <c r="U610" s="325"/>
      <c r="V610" s="325"/>
      <c r="W610" s="325"/>
      <c r="X610" s="325"/>
      <c r="Y610" s="325"/>
      <c r="Z610" s="325"/>
      <c r="AA610" s="325"/>
      <c r="AB610" s="325"/>
      <c r="AC610" s="325"/>
      <c r="AD610" s="325"/>
      <c r="AE610" s="327"/>
      <c r="AF610" s="327"/>
      <c r="AG610" s="327"/>
      <c r="AH610" s="327"/>
      <c r="AI610" s="327"/>
      <c r="AJ610" s="325"/>
      <c r="AK610" s="325"/>
      <c r="AL610" s="325"/>
      <c r="AM610" s="325"/>
      <c r="AN610" s="325"/>
      <c r="AO610" s="325"/>
      <c r="AP610" s="325"/>
      <c r="AQ610" s="325"/>
    </row>
    <row r="611" spans="5:43" ht="24.75" customHeight="1">
      <c r="E611" s="413"/>
      <c r="G611" s="326"/>
      <c r="H611" s="325"/>
      <c r="I611" s="327"/>
      <c r="K611" s="328"/>
      <c r="R611" s="325"/>
      <c r="S611" s="325"/>
      <c r="T611" s="325"/>
      <c r="U611" s="325"/>
      <c r="V611" s="325"/>
      <c r="W611" s="325"/>
      <c r="X611" s="325"/>
      <c r="Y611" s="325"/>
      <c r="Z611" s="325"/>
      <c r="AA611" s="325"/>
      <c r="AB611" s="325"/>
      <c r="AC611" s="325"/>
      <c r="AD611" s="325"/>
      <c r="AE611" s="327"/>
      <c r="AF611" s="327"/>
      <c r="AG611" s="327"/>
      <c r="AH611" s="327"/>
      <c r="AI611" s="327"/>
      <c r="AJ611" s="325"/>
      <c r="AK611" s="325"/>
      <c r="AL611" s="325"/>
      <c r="AM611" s="325"/>
      <c r="AN611" s="325"/>
      <c r="AO611" s="325"/>
      <c r="AP611" s="325"/>
      <c r="AQ611" s="325"/>
    </row>
    <row r="612" spans="5:43" ht="24.75" customHeight="1">
      <c r="E612" s="413"/>
      <c r="G612" s="326"/>
      <c r="H612" s="325"/>
      <c r="I612" s="327"/>
      <c r="K612" s="328"/>
      <c r="R612" s="325"/>
      <c r="S612" s="325"/>
      <c r="T612" s="325"/>
      <c r="U612" s="325"/>
      <c r="V612" s="325"/>
      <c r="W612" s="325"/>
      <c r="X612" s="325"/>
      <c r="Y612" s="325"/>
      <c r="Z612" s="325"/>
      <c r="AA612" s="325"/>
      <c r="AB612" s="325"/>
      <c r="AC612" s="325"/>
      <c r="AD612" s="325"/>
      <c r="AE612" s="327"/>
      <c r="AF612" s="327"/>
      <c r="AG612" s="327"/>
      <c r="AH612" s="327"/>
      <c r="AI612" s="327"/>
      <c r="AJ612" s="325"/>
      <c r="AK612" s="325"/>
      <c r="AL612" s="325"/>
      <c r="AM612" s="325"/>
      <c r="AN612" s="325"/>
      <c r="AO612" s="325"/>
      <c r="AP612" s="325"/>
      <c r="AQ612" s="325"/>
    </row>
    <row r="613" spans="5:43" ht="24.75" customHeight="1">
      <c r="E613" s="413"/>
      <c r="G613" s="326"/>
      <c r="H613" s="325"/>
      <c r="I613" s="327"/>
      <c r="K613" s="328"/>
      <c r="R613" s="325"/>
      <c r="S613" s="325"/>
      <c r="T613" s="325"/>
      <c r="U613" s="325"/>
      <c r="V613" s="325"/>
      <c r="W613" s="325"/>
      <c r="X613" s="325"/>
      <c r="Y613" s="325"/>
      <c r="Z613" s="325"/>
      <c r="AA613" s="325"/>
      <c r="AB613" s="325"/>
      <c r="AC613" s="325"/>
      <c r="AD613" s="325"/>
      <c r="AE613" s="327"/>
      <c r="AF613" s="327"/>
      <c r="AG613" s="327"/>
      <c r="AH613" s="327"/>
      <c r="AI613" s="327"/>
      <c r="AJ613" s="325"/>
      <c r="AK613" s="325"/>
      <c r="AL613" s="325"/>
      <c r="AM613" s="325"/>
      <c r="AN613" s="325"/>
      <c r="AO613" s="325"/>
      <c r="AP613" s="325"/>
      <c r="AQ613" s="325"/>
    </row>
    <row r="614" spans="5:43" ht="24.75" customHeight="1">
      <c r="E614" s="413"/>
      <c r="G614" s="326"/>
      <c r="H614" s="325"/>
      <c r="I614" s="327"/>
      <c r="K614" s="328"/>
      <c r="R614" s="325"/>
      <c r="S614" s="325"/>
      <c r="T614" s="325"/>
      <c r="U614" s="325"/>
      <c r="V614" s="325"/>
      <c r="W614" s="325"/>
      <c r="X614" s="325"/>
      <c r="Y614" s="325"/>
      <c r="Z614" s="325"/>
      <c r="AA614" s="325"/>
      <c r="AB614" s="325"/>
      <c r="AC614" s="325"/>
      <c r="AD614" s="325"/>
      <c r="AE614" s="327"/>
      <c r="AF614" s="327"/>
      <c r="AG614" s="327"/>
      <c r="AH614" s="327"/>
      <c r="AI614" s="327"/>
      <c r="AJ614" s="325"/>
      <c r="AK614" s="325"/>
      <c r="AL614" s="325"/>
      <c r="AM614" s="325"/>
      <c r="AN614" s="325"/>
      <c r="AO614" s="325"/>
      <c r="AP614" s="325"/>
      <c r="AQ614" s="325"/>
    </row>
    <row r="615" spans="5:43" ht="24.75" customHeight="1">
      <c r="E615" s="413"/>
      <c r="G615" s="326"/>
      <c r="H615" s="325"/>
      <c r="I615" s="327"/>
      <c r="K615" s="328"/>
      <c r="R615" s="325"/>
      <c r="S615" s="325"/>
      <c r="T615" s="325"/>
      <c r="U615" s="325"/>
      <c r="V615" s="325"/>
      <c r="W615" s="325"/>
      <c r="X615" s="325"/>
      <c r="Y615" s="325"/>
      <c r="Z615" s="325"/>
      <c r="AA615" s="325"/>
      <c r="AB615" s="325"/>
      <c r="AC615" s="325"/>
      <c r="AD615" s="325"/>
      <c r="AE615" s="327"/>
      <c r="AF615" s="327"/>
      <c r="AG615" s="327"/>
      <c r="AH615" s="327"/>
      <c r="AI615" s="327"/>
      <c r="AJ615" s="325"/>
      <c r="AK615" s="325"/>
      <c r="AL615" s="325"/>
      <c r="AM615" s="325"/>
      <c r="AN615" s="325"/>
      <c r="AO615" s="325"/>
      <c r="AP615" s="325"/>
      <c r="AQ615" s="325"/>
    </row>
    <row r="616" spans="5:43" ht="24.75" customHeight="1">
      <c r="E616" s="413"/>
      <c r="G616" s="326"/>
      <c r="H616" s="325"/>
      <c r="I616" s="327"/>
      <c r="K616" s="328"/>
      <c r="R616" s="325"/>
      <c r="S616" s="325"/>
      <c r="T616" s="325"/>
      <c r="U616" s="325"/>
      <c r="V616" s="325"/>
      <c r="W616" s="325"/>
      <c r="X616" s="325"/>
      <c r="Y616" s="325"/>
      <c r="Z616" s="325"/>
      <c r="AA616" s="325"/>
      <c r="AB616" s="325"/>
      <c r="AC616" s="325"/>
      <c r="AD616" s="325"/>
      <c r="AE616" s="327"/>
      <c r="AF616" s="327"/>
      <c r="AG616" s="327"/>
      <c r="AH616" s="327"/>
      <c r="AI616" s="327"/>
      <c r="AJ616" s="325"/>
      <c r="AK616" s="325"/>
      <c r="AL616" s="325"/>
      <c r="AM616" s="325"/>
      <c r="AN616" s="325"/>
      <c r="AO616" s="325"/>
      <c r="AP616" s="325"/>
      <c r="AQ616" s="325"/>
    </row>
    <row r="617" spans="5:43" ht="24.75" customHeight="1">
      <c r="E617" s="413"/>
      <c r="G617" s="326"/>
      <c r="H617" s="325"/>
      <c r="I617" s="327"/>
      <c r="K617" s="328"/>
      <c r="R617" s="325"/>
      <c r="S617" s="325"/>
      <c r="T617" s="325"/>
      <c r="U617" s="325"/>
      <c r="V617" s="325"/>
      <c r="W617" s="325"/>
      <c r="X617" s="325"/>
      <c r="Y617" s="325"/>
      <c r="Z617" s="325"/>
      <c r="AA617" s="325"/>
      <c r="AB617" s="325"/>
      <c r="AC617" s="325"/>
      <c r="AD617" s="325"/>
      <c r="AE617" s="327"/>
      <c r="AF617" s="327"/>
      <c r="AG617" s="327"/>
      <c r="AH617" s="327"/>
      <c r="AI617" s="327"/>
      <c r="AJ617" s="325"/>
      <c r="AK617" s="325"/>
      <c r="AL617" s="325"/>
      <c r="AM617" s="325"/>
      <c r="AN617" s="325"/>
      <c r="AO617" s="325"/>
      <c r="AP617" s="325"/>
      <c r="AQ617" s="325"/>
    </row>
    <row r="618" spans="5:43" ht="24.75" customHeight="1">
      <c r="E618" s="413"/>
      <c r="G618" s="326"/>
      <c r="H618" s="325"/>
      <c r="I618" s="327"/>
      <c r="K618" s="328"/>
      <c r="R618" s="325"/>
      <c r="S618" s="325"/>
      <c r="T618" s="325"/>
      <c r="U618" s="325"/>
      <c r="V618" s="325"/>
      <c r="W618" s="325"/>
      <c r="X618" s="325"/>
      <c r="Y618" s="325"/>
      <c r="Z618" s="325"/>
      <c r="AA618" s="325"/>
      <c r="AB618" s="325"/>
      <c r="AC618" s="325"/>
      <c r="AD618" s="325"/>
      <c r="AE618" s="327"/>
      <c r="AF618" s="327"/>
      <c r="AG618" s="327"/>
      <c r="AH618" s="327"/>
      <c r="AI618" s="327"/>
      <c r="AJ618" s="325"/>
      <c r="AK618" s="325"/>
      <c r="AL618" s="325"/>
      <c r="AM618" s="325"/>
      <c r="AN618" s="325"/>
      <c r="AO618" s="325"/>
      <c r="AP618" s="325"/>
      <c r="AQ618" s="325"/>
    </row>
    <row r="619" spans="5:43" ht="24.75" customHeight="1">
      <c r="E619" s="413"/>
      <c r="G619" s="326"/>
      <c r="H619" s="325"/>
      <c r="I619" s="327"/>
      <c r="K619" s="328"/>
      <c r="R619" s="325"/>
      <c r="S619" s="325"/>
      <c r="T619" s="325"/>
      <c r="U619" s="325"/>
      <c r="V619" s="325"/>
      <c r="W619" s="325"/>
      <c r="X619" s="325"/>
      <c r="Y619" s="325"/>
      <c r="Z619" s="325"/>
      <c r="AA619" s="325"/>
      <c r="AB619" s="325"/>
      <c r="AC619" s="325"/>
      <c r="AD619" s="325"/>
      <c r="AE619" s="327"/>
      <c r="AF619" s="327"/>
      <c r="AG619" s="327"/>
      <c r="AH619" s="327"/>
      <c r="AI619" s="327"/>
      <c r="AJ619" s="325"/>
      <c r="AK619" s="325"/>
      <c r="AL619" s="325"/>
      <c r="AM619" s="325"/>
      <c r="AN619" s="325"/>
      <c r="AO619" s="325"/>
      <c r="AP619" s="325"/>
      <c r="AQ619" s="325"/>
    </row>
    <row r="620" spans="5:43" ht="24.75" customHeight="1">
      <c r="E620" s="413"/>
      <c r="G620" s="326"/>
      <c r="H620" s="325"/>
      <c r="I620" s="327"/>
      <c r="K620" s="328"/>
      <c r="R620" s="325"/>
      <c r="S620" s="325"/>
      <c r="T620" s="325"/>
      <c r="U620" s="325"/>
      <c r="V620" s="325"/>
      <c r="W620" s="325"/>
      <c r="X620" s="325"/>
      <c r="Y620" s="325"/>
      <c r="Z620" s="325"/>
      <c r="AA620" s="325"/>
      <c r="AB620" s="325"/>
      <c r="AC620" s="325"/>
      <c r="AD620" s="325"/>
      <c r="AE620" s="327"/>
      <c r="AF620" s="327"/>
      <c r="AG620" s="327"/>
      <c r="AH620" s="327"/>
      <c r="AI620" s="327"/>
      <c r="AJ620" s="325"/>
      <c r="AK620" s="325"/>
      <c r="AL620" s="325"/>
      <c r="AM620" s="325"/>
      <c r="AN620" s="325"/>
      <c r="AO620" s="325"/>
      <c r="AP620" s="325"/>
      <c r="AQ620" s="325"/>
    </row>
    <row r="621" spans="5:43" ht="24.75" customHeight="1">
      <c r="E621" s="413"/>
      <c r="G621" s="326"/>
      <c r="H621" s="325"/>
      <c r="I621" s="327"/>
      <c r="K621" s="328"/>
      <c r="R621" s="325"/>
      <c r="S621" s="325"/>
      <c r="T621" s="325"/>
      <c r="U621" s="325"/>
      <c r="V621" s="325"/>
      <c r="W621" s="325"/>
      <c r="X621" s="325"/>
      <c r="Y621" s="325"/>
      <c r="Z621" s="325"/>
      <c r="AA621" s="325"/>
      <c r="AB621" s="325"/>
      <c r="AC621" s="325"/>
      <c r="AD621" s="325"/>
      <c r="AE621" s="327"/>
      <c r="AF621" s="327"/>
      <c r="AG621" s="327"/>
      <c r="AH621" s="327"/>
      <c r="AI621" s="327"/>
      <c r="AJ621" s="325"/>
      <c r="AK621" s="325"/>
      <c r="AL621" s="325"/>
      <c r="AM621" s="325"/>
      <c r="AN621" s="325"/>
      <c r="AO621" s="325"/>
      <c r="AP621" s="325"/>
      <c r="AQ621" s="325"/>
    </row>
    <row r="622" spans="5:43" ht="24.75" customHeight="1">
      <c r="E622" s="413"/>
      <c r="G622" s="326"/>
      <c r="H622" s="325"/>
      <c r="I622" s="327"/>
      <c r="K622" s="328"/>
      <c r="R622" s="325"/>
      <c r="S622" s="325"/>
      <c r="T622" s="325"/>
      <c r="U622" s="325"/>
      <c r="V622" s="325"/>
      <c r="W622" s="325"/>
      <c r="X622" s="325"/>
      <c r="Y622" s="325"/>
      <c r="Z622" s="325"/>
      <c r="AA622" s="325"/>
      <c r="AB622" s="325"/>
      <c r="AC622" s="325"/>
      <c r="AD622" s="325"/>
      <c r="AE622" s="327"/>
      <c r="AF622" s="327"/>
      <c r="AG622" s="327"/>
      <c r="AH622" s="327"/>
      <c r="AI622" s="327"/>
      <c r="AJ622" s="325"/>
      <c r="AK622" s="325"/>
      <c r="AL622" s="325"/>
      <c r="AM622" s="325"/>
      <c r="AN622" s="325"/>
      <c r="AO622" s="325"/>
      <c r="AP622" s="325"/>
      <c r="AQ622" s="325"/>
    </row>
    <row r="623" spans="5:43" ht="24.75" customHeight="1">
      <c r="E623" s="413"/>
      <c r="G623" s="326"/>
      <c r="H623" s="325"/>
      <c r="I623" s="327"/>
      <c r="K623" s="328"/>
      <c r="R623" s="325"/>
      <c r="S623" s="325"/>
      <c r="T623" s="325"/>
      <c r="U623" s="325"/>
      <c r="V623" s="325"/>
      <c r="W623" s="325"/>
      <c r="X623" s="325"/>
      <c r="Y623" s="325"/>
      <c r="Z623" s="325"/>
      <c r="AA623" s="325"/>
      <c r="AB623" s="325"/>
      <c r="AC623" s="325"/>
      <c r="AD623" s="325"/>
      <c r="AE623" s="327"/>
      <c r="AF623" s="327"/>
      <c r="AG623" s="327"/>
      <c r="AH623" s="327"/>
      <c r="AI623" s="327"/>
      <c r="AJ623" s="325"/>
      <c r="AK623" s="325"/>
      <c r="AL623" s="325"/>
      <c r="AM623" s="325"/>
      <c r="AN623" s="325"/>
      <c r="AO623" s="325"/>
      <c r="AP623" s="325"/>
      <c r="AQ623" s="325"/>
    </row>
    <row r="624" spans="5:43" ht="24.75" customHeight="1">
      <c r="E624" s="413"/>
      <c r="G624" s="326"/>
      <c r="H624" s="325"/>
      <c r="I624" s="327"/>
      <c r="K624" s="328"/>
      <c r="R624" s="325"/>
      <c r="S624" s="325"/>
      <c r="T624" s="325"/>
      <c r="U624" s="325"/>
      <c r="V624" s="325"/>
      <c r="W624" s="325"/>
      <c r="X624" s="325"/>
      <c r="Y624" s="325"/>
      <c r="Z624" s="325"/>
      <c r="AA624" s="325"/>
      <c r="AB624" s="325"/>
      <c r="AC624" s="325"/>
      <c r="AD624" s="325"/>
      <c r="AE624" s="327"/>
      <c r="AF624" s="327"/>
      <c r="AG624" s="327"/>
      <c r="AH624" s="327"/>
      <c r="AI624" s="327"/>
      <c r="AJ624" s="325"/>
      <c r="AK624" s="325"/>
      <c r="AL624" s="325"/>
      <c r="AM624" s="325"/>
      <c r="AN624" s="325"/>
      <c r="AO624" s="325"/>
      <c r="AP624" s="325"/>
      <c r="AQ624" s="325"/>
    </row>
    <row r="625" spans="5:43" ht="24.75" customHeight="1">
      <c r="E625" s="413"/>
      <c r="G625" s="326"/>
      <c r="H625" s="325"/>
      <c r="I625" s="327"/>
      <c r="K625" s="328"/>
      <c r="R625" s="325"/>
      <c r="S625" s="325"/>
      <c r="T625" s="325"/>
      <c r="U625" s="325"/>
      <c r="V625" s="325"/>
      <c r="W625" s="325"/>
      <c r="X625" s="325"/>
      <c r="Y625" s="325"/>
      <c r="Z625" s="325"/>
      <c r="AA625" s="325"/>
      <c r="AB625" s="325"/>
      <c r="AC625" s="325"/>
      <c r="AD625" s="325"/>
      <c r="AE625" s="327"/>
      <c r="AF625" s="327"/>
      <c r="AG625" s="327"/>
      <c r="AH625" s="327"/>
      <c r="AI625" s="327"/>
      <c r="AJ625" s="325"/>
      <c r="AK625" s="325"/>
      <c r="AL625" s="325"/>
      <c r="AM625" s="325"/>
      <c r="AN625" s="325"/>
      <c r="AO625" s="325"/>
      <c r="AP625" s="325"/>
      <c r="AQ625" s="325"/>
    </row>
    <row r="626" spans="5:43" ht="24.75" customHeight="1">
      <c r="E626" s="413"/>
      <c r="G626" s="326"/>
      <c r="H626" s="325"/>
      <c r="I626" s="327"/>
      <c r="K626" s="328"/>
      <c r="R626" s="325"/>
      <c r="S626" s="325"/>
      <c r="T626" s="325"/>
      <c r="U626" s="325"/>
      <c r="V626" s="325"/>
      <c r="W626" s="325"/>
      <c r="X626" s="325"/>
      <c r="Y626" s="325"/>
      <c r="Z626" s="325"/>
      <c r="AA626" s="325"/>
      <c r="AB626" s="325"/>
      <c r="AC626" s="325"/>
      <c r="AD626" s="325"/>
      <c r="AE626" s="327"/>
      <c r="AF626" s="327"/>
      <c r="AG626" s="327"/>
      <c r="AH626" s="327"/>
      <c r="AI626" s="327"/>
      <c r="AJ626" s="325"/>
      <c r="AK626" s="325"/>
      <c r="AL626" s="325"/>
      <c r="AM626" s="325"/>
      <c r="AN626" s="325"/>
      <c r="AO626" s="325"/>
      <c r="AP626" s="325"/>
      <c r="AQ626" s="325"/>
    </row>
    <row r="627" spans="5:43" ht="24.75" customHeight="1">
      <c r="E627" s="413"/>
      <c r="G627" s="326"/>
      <c r="H627" s="325"/>
      <c r="I627" s="327"/>
      <c r="K627" s="328"/>
      <c r="R627" s="325"/>
      <c r="S627" s="325"/>
      <c r="T627" s="325"/>
      <c r="U627" s="325"/>
      <c r="V627" s="325"/>
      <c r="W627" s="325"/>
      <c r="X627" s="325"/>
      <c r="Y627" s="325"/>
      <c r="Z627" s="325"/>
      <c r="AA627" s="325"/>
      <c r="AB627" s="325"/>
      <c r="AC627" s="325"/>
      <c r="AD627" s="325"/>
      <c r="AE627" s="327"/>
      <c r="AF627" s="327"/>
      <c r="AG627" s="327"/>
      <c r="AH627" s="327"/>
      <c r="AI627" s="327"/>
      <c r="AJ627" s="325"/>
      <c r="AK627" s="325"/>
      <c r="AL627" s="325"/>
      <c r="AM627" s="325"/>
      <c r="AN627" s="325"/>
      <c r="AO627" s="325"/>
      <c r="AP627" s="325"/>
      <c r="AQ627" s="325"/>
    </row>
    <row r="628" spans="5:43" ht="24.75" customHeight="1">
      <c r="E628" s="413"/>
      <c r="G628" s="326"/>
      <c r="H628" s="325"/>
      <c r="I628" s="327"/>
      <c r="K628" s="328"/>
      <c r="R628" s="325"/>
      <c r="S628" s="325"/>
      <c r="T628" s="325"/>
      <c r="U628" s="325"/>
      <c r="V628" s="325"/>
      <c r="W628" s="325"/>
      <c r="X628" s="325"/>
      <c r="Y628" s="325"/>
      <c r="Z628" s="325"/>
      <c r="AA628" s="325"/>
      <c r="AB628" s="325"/>
      <c r="AC628" s="325"/>
      <c r="AD628" s="325"/>
      <c r="AE628" s="327"/>
      <c r="AF628" s="327"/>
      <c r="AG628" s="327"/>
      <c r="AH628" s="327"/>
      <c r="AI628" s="327"/>
      <c r="AJ628" s="325"/>
      <c r="AK628" s="325"/>
      <c r="AL628" s="325"/>
      <c r="AM628" s="325"/>
      <c r="AN628" s="325"/>
      <c r="AO628" s="325"/>
      <c r="AP628" s="325"/>
      <c r="AQ628" s="325"/>
    </row>
    <row r="629" spans="5:43" ht="24.75" customHeight="1">
      <c r="E629" s="413"/>
      <c r="G629" s="326"/>
      <c r="H629" s="325"/>
      <c r="I629" s="327"/>
      <c r="K629" s="328"/>
      <c r="R629" s="325"/>
      <c r="S629" s="325"/>
      <c r="T629" s="325"/>
      <c r="U629" s="325"/>
      <c r="V629" s="325"/>
      <c r="W629" s="325"/>
      <c r="X629" s="325"/>
      <c r="Y629" s="325"/>
      <c r="Z629" s="325"/>
      <c r="AA629" s="325"/>
      <c r="AB629" s="325"/>
      <c r="AC629" s="325"/>
      <c r="AD629" s="325"/>
      <c r="AE629" s="327"/>
      <c r="AF629" s="327"/>
      <c r="AG629" s="327"/>
      <c r="AH629" s="327"/>
      <c r="AI629" s="327"/>
      <c r="AJ629" s="325"/>
      <c r="AK629" s="325"/>
      <c r="AL629" s="325"/>
      <c r="AM629" s="325"/>
      <c r="AN629" s="325"/>
      <c r="AO629" s="325"/>
      <c r="AP629" s="325"/>
      <c r="AQ629" s="325"/>
    </row>
    <row r="630" spans="5:43" ht="24.75" customHeight="1">
      <c r="E630" s="413"/>
      <c r="G630" s="326"/>
      <c r="H630" s="325"/>
      <c r="I630" s="327"/>
      <c r="K630" s="328"/>
      <c r="R630" s="325"/>
      <c r="S630" s="325"/>
      <c r="T630" s="325"/>
      <c r="U630" s="325"/>
      <c r="V630" s="325"/>
      <c r="W630" s="325"/>
      <c r="X630" s="325"/>
      <c r="Y630" s="325"/>
      <c r="Z630" s="325"/>
      <c r="AA630" s="325"/>
      <c r="AB630" s="325"/>
      <c r="AC630" s="325"/>
      <c r="AD630" s="325"/>
      <c r="AE630" s="327"/>
      <c r="AF630" s="327"/>
      <c r="AG630" s="327"/>
      <c r="AH630" s="327"/>
      <c r="AI630" s="327"/>
      <c r="AJ630" s="325"/>
      <c r="AK630" s="325"/>
      <c r="AL630" s="325"/>
      <c r="AM630" s="325"/>
      <c r="AN630" s="325"/>
      <c r="AO630" s="325"/>
      <c r="AP630" s="325"/>
      <c r="AQ630" s="325"/>
    </row>
    <row r="631" spans="5:43" ht="24.75" customHeight="1">
      <c r="E631" s="413"/>
      <c r="G631" s="326"/>
      <c r="H631" s="325"/>
      <c r="I631" s="327"/>
      <c r="K631" s="328"/>
      <c r="R631" s="325"/>
      <c r="S631" s="325"/>
      <c r="T631" s="325"/>
      <c r="U631" s="325"/>
      <c r="V631" s="325"/>
      <c r="W631" s="325"/>
      <c r="X631" s="325"/>
      <c r="Y631" s="325"/>
      <c r="Z631" s="325"/>
      <c r="AA631" s="325"/>
      <c r="AB631" s="325"/>
      <c r="AC631" s="325"/>
      <c r="AD631" s="325"/>
      <c r="AE631" s="327"/>
      <c r="AF631" s="327"/>
      <c r="AG631" s="327"/>
      <c r="AH631" s="327"/>
      <c r="AI631" s="327"/>
      <c r="AJ631" s="325"/>
      <c r="AK631" s="325"/>
      <c r="AL631" s="325"/>
      <c r="AM631" s="325"/>
      <c r="AN631" s="325"/>
      <c r="AO631" s="325"/>
      <c r="AP631" s="325"/>
      <c r="AQ631" s="325"/>
    </row>
    <row r="632" spans="5:43" ht="24.75" customHeight="1">
      <c r="E632" s="413"/>
      <c r="G632" s="326"/>
      <c r="H632" s="325"/>
      <c r="I632" s="327"/>
      <c r="K632" s="328"/>
      <c r="R632" s="325"/>
      <c r="S632" s="325"/>
      <c r="T632" s="325"/>
      <c r="U632" s="325"/>
      <c r="V632" s="325"/>
      <c r="W632" s="325"/>
      <c r="X632" s="325"/>
      <c r="Y632" s="325"/>
      <c r="Z632" s="325"/>
      <c r="AA632" s="325"/>
      <c r="AB632" s="325"/>
      <c r="AC632" s="325"/>
      <c r="AD632" s="325"/>
      <c r="AE632" s="327"/>
      <c r="AF632" s="327"/>
      <c r="AG632" s="327"/>
      <c r="AH632" s="327"/>
      <c r="AI632" s="327"/>
      <c r="AJ632" s="325"/>
      <c r="AK632" s="325"/>
      <c r="AL632" s="325"/>
      <c r="AM632" s="325"/>
      <c r="AN632" s="325"/>
      <c r="AO632" s="325"/>
      <c r="AP632" s="325"/>
      <c r="AQ632" s="325"/>
    </row>
    <row r="633" spans="5:43" ht="24.75" customHeight="1">
      <c r="E633" s="413"/>
      <c r="G633" s="326"/>
      <c r="H633" s="325"/>
      <c r="I633" s="327"/>
      <c r="K633" s="328"/>
      <c r="R633" s="325"/>
      <c r="S633" s="325"/>
      <c r="T633" s="325"/>
      <c r="U633" s="325"/>
      <c r="V633" s="325"/>
      <c r="W633" s="325"/>
      <c r="X633" s="325"/>
      <c r="Y633" s="325"/>
      <c r="Z633" s="325"/>
      <c r="AA633" s="325"/>
      <c r="AB633" s="325"/>
      <c r="AC633" s="325"/>
      <c r="AD633" s="325"/>
      <c r="AE633" s="327"/>
      <c r="AF633" s="327"/>
      <c r="AG633" s="327"/>
      <c r="AH633" s="327"/>
      <c r="AI633" s="327"/>
      <c r="AJ633" s="325"/>
      <c r="AK633" s="325"/>
      <c r="AL633" s="325"/>
      <c r="AM633" s="325"/>
      <c r="AN633" s="325"/>
      <c r="AO633" s="325"/>
      <c r="AP633" s="325"/>
      <c r="AQ633" s="325"/>
    </row>
    <row r="634" spans="5:43" ht="24.75" customHeight="1">
      <c r="E634" s="413"/>
      <c r="G634" s="326"/>
      <c r="H634" s="325"/>
      <c r="I634" s="327"/>
      <c r="K634" s="328"/>
      <c r="R634" s="325"/>
      <c r="S634" s="325"/>
      <c r="T634" s="325"/>
      <c r="U634" s="325"/>
      <c r="V634" s="325"/>
      <c r="W634" s="325"/>
      <c r="X634" s="325"/>
      <c r="Y634" s="325"/>
      <c r="Z634" s="325"/>
      <c r="AA634" s="325"/>
      <c r="AB634" s="325"/>
      <c r="AC634" s="325"/>
      <c r="AD634" s="325"/>
      <c r="AE634" s="327"/>
      <c r="AF634" s="327"/>
      <c r="AG634" s="327"/>
      <c r="AH634" s="327"/>
      <c r="AI634" s="327"/>
      <c r="AJ634" s="325"/>
      <c r="AK634" s="325"/>
      <c r="AL634" s="325"/>
      <c r="AM634" s="325"/>
      <c r="AN634" s="325"/>
      <c r="AO634" s="325"/>
      <c r="AP634" s="325"/>
      <c r="AQ634" s="325"/>
    </row>
    <row r="635" spans="5:43" ht="24.75" customHeight="1">
      <c r="E635" s="413"/>
      <c r="G635" s="326"/>
      <c r="H635" s="325"/>
      <c r="I635" s="327"/>
      <c r="K635" s="328"/>
      <c r="R635" s="325"/>
      <c r="S635" s="325"/>
      <c r="T635" s="325"/>
      <c r="U635" s="325"/>
      <c r="V635" s="325"/>
      <c r="W635" s="325"/>
      <c r="X635" s="325"/>
      <c r="Y635" s="325"/>
      <c r="Z635" s="325"/>
      <c r="AA635" s="325"/>
      <c r="AB635" s="325"/>
      <c r="AC635" s="325"/>
      <c r="AD635" s="325"/>
      <c r="AE635" s="327"/>
      <c r="AF635" s="327"/>
      <c r="AG635" s="327"/>
      <c r="AH635" s="327"/>
      <c r="AI635" s="327"/>
      <c r="AJ635" s="325"/>
      <c r="AK635" s="325"/>
      <c r="AL635" s="325"/>
      <c r="AM635" s="325"/>
      <c r="AN635" s="325"/>
      <c r="AO635" s="325"/>
      <c r="AP635" s="325"/>
      <c r="AQ635" s="325"/>
    </row>
    <row r="636" spans="5:43" ht="24.75" customHeight="1">
      <c r="E636" s="413"/>
      <c r="G636" s="326"/>
      <c r="H636" s="325"/>
      <c r="I636" s="327"/>
      <c r="K636" s="328"/>
      <c r="R636" s="325"/>
      <c r="S636" s="325"/>
      <c r="T636" s="325"/>
      <c r="U636" s="325"/>
      <c r="V636" s="325"/>
      <c r="W636" s="325"/>
      <c r="X636" s="325"/>
      <c r="Y636" s="325"/>
      <c r="Z636" s="325"/>
      <c r="AA636" s="325"/>
      <c r="AB636" s="325"/>
      <c r="AC636" s="325"/>
      <c r="AD636" s="325"/>
      <c r="AE636" s="327"/>
      <c r="AF636" s="327"/>
      <c r="AG636" s="327"/>
      <c r="AH636" s="327"/>
      <c r="AI636" s="327"/>
      <c r="AJ636" s="325"/>
      <c r="AK636" s="325"/>
      <c r="AL636" s="325"/>
      <c r="AM636" s="325"/>
      <c r="AN636" s="325"/>
      <c r="AO636" s="325"/>
      <c r="AP636" s="325"/>
      <c r="AQ636" s="325"/>
    </row>
    <row r="637" spans="5:43" ht="24.75" customHeight="1">
      <c r="E637" s="413"/>
      <c r="G637" s="326"/>
      <c r="H637" s="325"/>
      <c r="I637" s="327"/>
      <c r="K637" s="328"/>
      <c r="R637" s="325"/>
      <c r="S637" s="325"/>
      <c r="T637" s="325"/>
      <c r="U637" s="325"/>
      <c r="V637" s="325"/>
      <c r="W637" s="325"/>
      <c r="X637" s="325"/>
      <c r="Y637" s="325"/>
      <c r="Z637" s="325"/>
      <c r="AA637" s="325"/>
      <c r="AB637" s="325"/>
      <c r="AC637" s="325"/>
      <c r="AD637" s="325"/>
      <c r="AE637" s="327"/>
      <c r="AF637" s="327"/>
      <c r="AG637" s="327"/>
      <c r="AH637" s="327"/>
      <c r="AI637" s="327"/>
      <c r="AJ637" s="325"/>
      <c r="AK637" s="325"/>
      <c r="AL637" s="325"/>
      <c r="AM637" s="325"/>
      <c r="AN637" s="325"/>
      <c r="AO637" s="325"/>
      <c r="AP637" s="325"/>
      <c r="AQ637" s="325"/>
    </row>
    <row r="638" spans="5:43" ht="24.75" customHeight="1">
      <c r="E638" s="413"/>
      <c r="G638" s="326"/>
      <c r="H638" s="325"/>
      <c r="I638" s="327"/>
      <c r="K638" s="328"/>
      <c r="R638" s="325"/>
      <c r="S638" s="325"/>
      <c r="T638" s="325"/>
      <c r="U638" s="325"/>
      <c r="V638" s="325"/>
      <c r="W638" s="325"/>
      <c r="X638" s="325"/>
      <c r="Y638" s="325"/>
      <c r="Z638" s="325"/>
      <c r="AA638" s="325"/>
      <c r="AB638" s="325"/>
      <c r="AC638" s="325"/>
      <c r="AD638" s="325"/>
      <c r="AE638" s="327"/>
      <c r="AF638" s="327"/>
      <c r="AG638" s="327"/>
      <c r="AH638" s="327"/>
      <c r="AI638" s="327"/>
      <c r="AJ638" s="325"/>
      <c r="AK638" s="325"/>
      <c r="AL638" s="325"/>
      <c r="AM638" s="325"/>
      <c r="AN638" s="325"/>
      <c r="AO638" s="325"/>
      <c r="AP638" s="325"/>
      <c r="AQ638" s="325"/>
    </row>
    <row r="639" spans="5:43" ht="24.75" customHeight="1">
      <c r="E639" s="413"/>
      <c r="G639" s="326"/>
      <c r="H639" s="325"/>
      <c r="I639" s="327"/>
      <c r="K639" s="328"/>
      <c r="R639" s="325"/>
      <c r="S639" s="325"/>
      <c r="T639" s="325"/>
      <c r="U639" s="325"/>
      <c r="V639" s="325"/>
      <c r="W639" s="325"/>
      <c r="X639" s="325"/>
      <c r="Y639" s="325"/>
      <c r="Z639" s="325"/>
      <c r="AA639" s="325"/>
      <c r="AB639" s="325"/>
      <c r="AC639" s="325"/>
      <c r="AD639" s="325"/>
      <c r="AE639" s="327"/>
      <c r="AF639" s="327"/>
      <c r="AG639" s="327"/>
      <c r="AH639" s="327"/>
      <c r="AI639" s="327"/>
      <c r="AJ639" s="325"/>
      <c r="AK639" s="325"/>
      <c r="AL639" s="325"/>
      <c r="AM639" s="325"/>
      <c r="AN639" s="325"/>
      <c r="AO639" s="325"/>
      <c r="AP639" s="325"/>
      <c r="AQ639" s="325"/>
    </row>
    <row r="640" spans="5:43" ht="24.75" customHeight="1">
      <c r="E640" s="413"/>
      <c r="G640" s="326"/>
      <c r="H640" s="325"/>
      <c r="I640" s="327"/>
      <c r="K640" s="328"/>
      <c r="R640" s="325"/>
      <c r="S640" s="325"/>
      <c r="T640" s="325"/>
      <c r="U640" s="325"/>
      <c r="V640" s="325"/>
      <c r="W640" s="325"/>
      <c r="X640" s="325"/>
      <c r="Y640" s="325"/>
      <c r="Z640" s="325"/>
      <c r="AA640" s="325"/>
      <c r="AB640" s="325"/>
      <c r="AC640" s="325"/>
      <c r="AD640" s="325"/>
      <c r="AE640" s="327"/>
      <c r="AF640" s="327"/>
      <c r="AG640" s="327"/>
      <c r="AH640" s="327"/>
      <c r="AI640" s="327"/>
      <c r="AJ640" s="325"/>
      <c r="AK640" s="325"/>
      <c r="AL640" s="325"/>
      <c r="AM640" s="325"/>
      <c r="AN640" s="325"/>
      <c r="AO640" s="325"/>
      <c r="AP640" s="325"/>
      <c r="AQ640" s="325"/>
    </row>
    <row r="641" spans="5:43" ht="24.75" customHeight="1">
      <c r="E641" s="413"/>
      <c r="G641" s="326"/>
      <c r="H641" s="325"/>
      <c r="I641" s="327"/>
      <c r="K641" s="328"/>
      <c r="R641" s="325"/>
      <c r="S641" s="325"/>
      <c r="T641" s="325"/>
      <c r="U641" s="325"/>
      <c r="V641" s="325"/>
      <c r="W641" s="325"/>
      <c r="X641" s="325"/>
      <c r="Y641" s="325"/>
      <c r="Z641" s="325"/>
      <c r="AA641" s="325"/>
      <c r="AB641" s="325"/>
      <c r="AC641" s="325"/>
      <c r="AD641" s="325"/>
      <c r="AE641" s="327"/>
      <c r="AF641" s="327"/>
      <c r="AG641" s="327"/>
      <c r="AH641" s="327"/>
      <c r="AI641" s="327"/>
      <c r="AJ641" s="325"/>
      <c r="AK641" s="325"/>
      <c r="AL641" s="325"/>
      <c r="AM641" s="325"/>
      <c r="AN641" s="325"/>
      <c r="AO641" s="325"/>
      <c r="AP641" s="325"/>
      <c r="AQ641" s="325"/>
    </row>
    <row r="642" spans="5:43" ht="24.75" customHeight="1">
      <c r="E642" s="413"/>
      <c r="G642" s="326"/>
      <c r="H642" s="325"/>
      <c r="I642" s="327"/>
      <c r="K642" s="328"/>
      <c r="R642" s="325"/>
      <c r="S642" s="325"/>
      <c r="T642" s="325"/>
      <c r="U642" s="325"/>
      <c r="V642" s="325"/>
      <c r="W642" s="325"/>
      <c r="X642" s="325"/>
      <c r="Y642" s="325"/>
      <c r="Z642" s="325"/>
      <c r="AA642" s="325"/>
      <c r="AB642" s="325"/>
      <c r="AC642" s="325"/>
      <c r="AD642" s="325"/>
      <c r="AE642" s="327"/>
      <c r="AF642" s="327"/>
      <c r="AG642" s="327"/>
      <c r="AH642" s="327"/>
      <c r="AI642" s="327"/>
      <c r="AJ642" s="325"/>
      <c r="AK642" s="325"/>
      <c r="AL642" s="325"/>
      <c r="AM642" s="325"/>
      <c r="AN642" s="325"/>
      <c r="AO642" s="325"/>
      <c r="AP642" s="325"/>
      <c r="AQ642" s="325"/>
    </row>
    <row r="643" spans="5:43" ht="24.75" customHeight="1">
      <c r="E643" s="413"/>
      <c r="G643" s="326"/>
      <c r="H643" s="325"/>
      <c r="I643" s="327"/>
      <c r="K643" s="328"/>
      <c r="R643" s="325"/>
      <c r="S643" s="325"/>
      <c r="T643" s="325"/>
      <c r="U643" s="325"/>
      <c r="V643" s="325"/>
      <c r="W643" s="325"/>
      <c r="X643" s="325"/>
      <c r="Y643" s="325"/>
      <c r="Z643" s="325"/>
      <c r="AA643" s="325"/>
      <c r="AB643" s="325"/>
      <c r="AC643" s="325"/>
      <c r="AD643" s="325"/>
      <c r="AE643" s="327"/>
      <c r="AF643" s="327"/>
      <c r="AG643" s="327"/>
      <c r="AH643" s="327"/>
      <c r="AI643" s="327"/>
      <c r="AJ643" s="325"/>
      <c r="AK643" s="325"/>
      <c r="AL643" s="325"/>
      <c r="AM643" s="325"/>
      <c r="AN643" s="325"/>
      <c r="AO643" s="325"/>
      <c r="AP643" s="325"/>
      <c r="AQ643" s="325"/>
    </row>
    <row r="644" spans="5:43" ht="24.75" customHeight="1">
      <c r="E644" s="413"/>
      <c r="G644" s="326"/>
      <c r="H644" s="325"/>
      <c r="I644" s="327"/>
      <c r="K644" s="328"/>
      <c r="R644" s="325"/>
      <c r="S644" s="325"/>
      <c r="T644" s="325"/>
      <c r="U644" s="325"/>
      <c r="V644" s="325"/>
      <c r="W644" s="325"/>
      <c r="X644" s="325"/>
      <c r="Y644" s="325"/>
      <c r="Z644" s="325"/>
      <c r="AA644" s="325"/>
      <c r="AB644" s="325"/>
      <c r="AC644" s="325"/>
      <c r="AD644" s="325"/>
      <c r="AE644" s="327"/>
      <c r="AF644" s="327"/>
      <c r="AG644" s="327"/>
      <c r="AH644" s="327"/>
      <c r="AI644" s="327"/>
      <c r="AJ644" s="325"/>
      <c r="AK644" s="325"/>
      <c r="AL644" s="325"/>
      <c r="AM644" s="325"/>
      <c r="AN644" s="325"/>
      <c r="AO644" s="325"/>
      <c r="AP644" s="325"/>
      <c r="AQ644" s="325"/>
    </row>
    <row r="645" spans="5:43" ht="24.75" customHeight="1">
      <c r="E645" s="413"/>
      <c r="G645" s="326"/>
      <c r="H645" s="325"/>
      <c r="I645" s="327"/>
      <c r="K645" s="328"/>
      <c r="R645" s="325"/>
      <c r="S645" s="325"/>
      <c r="T645" s="325"/>
      <c r="U645" s="325"/>
      <c r="V645" s="325"/>
      <c r="W645" s="325"/>
      <c r="X645" s="325"/>
      <c r="Y645" s="325"/>
      <c r="Z645" s="325"/>
      <c r="AA645" s="325"/>
      <c r="AB645" s="325"/>
      <c r="AC645" s="325"/>
      <c r="AD645" s="325"/>
      <c r="AE645" s="327"/>
      <c r="AF645" s="327"/>
      <c r="AG645" s="327"/>
      <c r="AH645" s="327"/>
      <c r="AI645" s="327"/>
      <c r="AJ645" s="325"/>
      <c r="AK645" s="325"/>
      <c r="AL645" s="325"/>
      <c r="AM645" s="325"/>
      <c r="AN645" s="325"/>
      <c r="AO645" s="325"/>
      <c r="AP645" s="325"/>
      <c r="AQ645" s="325"/>
    </row>
    <row r="646" spans="5:43" ht="24.75" customHeight="1">
      <c r="E646" s="413"/>
      <c r="G646" s="326"/>
      <c r="H646" s="325"/>
      <c r="I646" s="327"/>
      <c r="K646" s="328"/>
      <c r="R646" s="325"/>
      <c r="S646" s="325"/>
      <c r="T646" s="325"/>
      <c r="U646" s="325"/>
      <c r="V646" s="325"/>
      <c r="W646" s="325"/>
      <c r="X646" s="325"/>
      <c r="Y646" s="325"/>
      <c r="Z646" s="325"/>
      <c r="AA646" s="325"/>
      <c r="AB646" s="325"/>
      <c r="AC646" s="325"/>
      <c r="AD646" s="325"/>
      <c r="AE646" s="327"/>
      <c r="AF646" s="327"/>
      <c r="AG646" s="327"/>
      <c r="AH646" s="327"/>
      <c r="AI646" s="327"/>
      <c r="AJ646" s="325"/>
      <c r="AK646" s="325"/>
      <c r="AL646" s="325"/>
      <c r="AM646" s="325"/>
      <c r="AN646" s="325"/>
      <c r="AO646" s="325"/>
      <c r="AP646" s="325"/>
      <c r="AQ646" s="325"/>
    </row>
    <row r="647" spans="5:43" ht="24.75" customHeight="1">
      <c r="E647" s="413"/>
      <c r="G647" s="326"/>
      <c r="H647" s="325"/>
      <c r="I647" s="327"/>
      <c r="K647" s="328"/>
      <c r="R647" s="325"/>
      <c r="S647" s="325"/>
      <c r="T647" s="325"/>
      <c r="U647" s="325"/>
      <c r="V647" s="325"/>
      <c r="W647" s="325"/>
      <c r="X647" s="325"/>
      <c r="Y647" s="325"/>
      <c r="Z647" s="325"/>
      <c r="AA647" s="325"/>
      <c r="AB647" s="325"/>
      <c r="AC647" s="325"/>
      <c r="AD647" s="325"/>
      <c r="AE647" s="327"/>
      <c r="AF647" s="327"/>
      <c r="AG647" s="327"/>
      <c r="AH647" s="327"/>
      <c r="AI647" s="327"/>
      <c r="AJ647" s="325"/>
      <c r="AK647" s="325"/>
      <c r="AL647" s="325"/>
      <c r="AM647" s="325"/>
      <c r="AN647" s="325"/>
      <c r="AO647" s="325"/>
      <c r="AP647" s="325"/>
      <c r="AQ647" s="325"/>
    </row>
    <row r="648" spans="5:43" ht="24.75" customHeight="1">
      <c r="E648" s="413"/>
      <c r="G648" s="326"/>
      <c r="H648" s="325"/>
      <c r="I648" s="327"/>
      <c r="K648" s="328"/>
      <c r="R648" s="325"/>
      <c r="S648" s="325"/>
      <c r="T648" s="325"/>
      <c r="U648" s="325"/>
      <c r="V648" s="325"/>
      <c r="W648" s="325"/>
      <c r="X648" s="325"/>
      <c r="Y648" s="325"/>
      <c r="Z648" s="325"/>
      <c r="AA648" s="325"/>
      <c r="AB648" s="325"/>
      <c r="AC648" s="325"/>
      <c r="AD648" s="325"/>
      <c r="AE648" s="327"/>
      <c r="AF648" s="327"/>
      <c r="AG648" s="327"/>
      <c r="AH648" s="327"/>
      <c r="AI648" s="327"/>
      <c r="AJ648" s="325"/>
      <c r="AK648" s="325"/>
      <c r="AL648" s="325"/>
      <c r="AM648" s="325"/>
      <c r="AN648" s="325"/>
      <c r="AO648" s="325"/>
      <c r="AP648" s="325"/>
      <c r="AQ648" s="325"/>
    </row>
    <row r="649" spans="5:43" ht="24.75" customHeight="1">
      <c r="E649" s="413"/>
      <c r="G649" s="326"/>
      <c r="H649" s="325"/>
      <c r="I649" s="327"/>
      <c r="K649" s="328"/>
      <c r="R649" s="325"/>
      <c r="S649" s="325"/>
      <c r="T649" s="325"/>
      <c r="U649" s="325"/>
      <c r="V649" s="325"/>
      <c r="W649" s="325"/>
      <c r="X649" s="325"/>
      <c r="Y649" s="325"/>
      <c r="Z649" s="325"/>
      <c r="AA649" s="325"/>
      <c r="AB649" s="325"/>
      <c r="AC649" s="325"/>
      <c r="AD649" s="325"/>
      <c r="AE649" s="327"/>
      <c r="AF649" s="327"/>
      <c r="AG649" s="327"/>
      <c r="AH649" s="327"/>
      <c r="AI649" s="327"/>
      <c r="AJ649" s="325"/>
      <c r="AK649" s="325"/>
      <c r="AL649" s="325"/>
      <c r="AM649" s="325"/>
      <c r="AN649" s="325"/>
      <c r="AO649" s="325"/>
      <c r="AP649" s="325"/>
      <c r="AQ649" s="325"/>
    </row>
    <row r="650" spans="5:43" ht="24.75" customHeight="1">
      <c r="E650" s="413"/>
      <c r="G650" s="326"/>
      <c r="H650" s="325"/>
      <c r="I650" s="327"/>
      <c r="K650" s="328"/>
      <c r="R650" s="325"/>
      <c r="S650" s="325"/>
      <c r="T650" s="325"/>
      <c r="U650" s="325"/>
      <c r="V650" s="325"/>
      <c r="W650" s="325"/>
      <c r="X650" s="325"/>
      <c r="Y650" s="325"/>
      <c r="Z650" s="325"/>
      <c r="AA650" s="325"/>
      <c r="AB650" s="325"/>
      <c r="AC650" s="325"/>
      <c r="AD650" s="325"/>
      <c r="AE650" s="327"/>
      <c r="AF650" s="327"/>
      <c r="AG650" s="327"/>
      <c r="AH650" s="327"/>
      <c r="AI650" s="327"/>
      <c r="AJ650" s="325"/>
      <c r="AK650" s="325"/>
      <c r="AL650" s="325"/>
      <c r="AM650" s="325"/>
      <c r="AN650" s="325"/>
      <c r="AO650" s="325"/>
      <c r="AP650" s="325"/>
      <c r="AQ650" s="325"/>
    </row>
    <row r="651" spans="5:43" ht="24.75" customHeight="1">
      <c r="E651" s="413"/>
      <c r="G651" s="326"/>
      <c r="H651" s="325"/>
      <c r="I651" s="327"/>
      <c r="K651" s="328"/>
      <c r="R651" s="325"/>
      <c r="S651" s="325"/>
      <c r="T651" s="325"/>
      <c r="U651" s="325"/>
      <c r="V651" s="325"/>
      <c r="W651" s="325"/>
      <c r="X651" s="325"/>
      <c r="Y651" s="325"/>
      <c r="Z651" s="325"/>
      <c r="AA651" s="325"/>
      <c r="AB651" s="325"/>
      <c r="AC651" s="325"/>
      <c r="AD651" s="325"/>
      <c r="AE651" s="327"/>
      <c r="AF651" s="327"/>
      <c r="AG651" s="327"/>
      <c r="AH651" s="327"/>
      <c r="AI651" s="327"/>
      <c r="AJ651" s="325"/>
      <c r="AK651" s="325"/>
      <c r="AL651" s="325"/>
      <c r="AM651" s="325"/>
      <c r="AN651" s="325"/>
      <c r="AO651" s="325"/>
      <c r="AP651" s="325"/>
      <c r="AQ651" s="325"/>
    </row>
    <row r="652" spans="5:43" ht="24.75" customHeight="1">
      <c r="E652" s="413"/>
      <c r="G652" s="326"/>
      <c r="H652" s="325"/>
      <c r="I652" s="327"/>
      <c r="K652" s="328"/>
      <c r="R652" s="325"/>
      <c r="S652" s="325"/>
      <c r="T652" s="325"/>
      <c r="U652" s="325"/>
      <c r="V652" s="325"/>
      <c r="W652" s="325"/>
      <c r="X652" s="325"/>
      <c r="Y652" s="325"/>
      <c r="Z652" s="325"/>
      <c r="AA652" s="325"/>
      <c r="AB652" s="325"/>
      <c r="AC652" s="325"/>
      <c r="AD652" s="325"/>
      <c r="AE652" s="327"/>
      <c r="AF652" s="327"/>
      <c r="AG652" s="327"/>
      <c r="AH652" s="327"/>
      <c r="AI652" s="327"/>
      <c r="AJ652" s="325"/>
      <c r="AK652" s="325"/>
      <c r="AL652" s="325"/>
      <c r="AM652" s="325"/>
      <c r="AN652" s="325"/>
      <c r="AO652" s="325"/>
      <c r="AP652" s="325"/>
      <c r="AQ652" s="325"/>
    </row>
    <row r="653" spans="5:43" ht="24.75" customHeight="1">
      <c r="E653" s="413"/>
      <c r="G653" s="326"/>
      <c r="H653" s="325"/>
      <c r="I653" s="327"/>
      <c r="K653" s="328"/>
      <c r="R653" s="325"/>
      <c r="S653" s="325"/>
      <c r="T653" s="325"/>
      <c r="U653" s="325"/>
      <c r="V653" s="325"/>
      <c r="W653" s="325"/>
      <c r="X653" s="325"/>
      <c r="Y653" s="325"/>
      <c r="Z653" s="325"/>
      <c r="AA653" s="325"/>
      <c r="AB653" s="325"/>
      <c r="AC653" s="325"/>
      <c r="AD653" s="325"/>
      <c r="AE653" s="327"/>
      <c r="AF653" s="327"/>
      <c r="AG653" s="327"/>
      <c r="AH653" s="327"/>
      <c r="AI653" s="327"/>
      <c r="AJ653" s="325"/>
      <c r="AK653" s="325"/>
      <c r="AL653" s="325"/>
      <c r="AM653" s="325"/>
      <c r="AN653" s="325"/>
      <c r="AO653" s="325"/>
      <c r="AP653" s="325"/>
      <c r="AQ653" s="325"/>
    </row>
    <row r="654" spans="5:43" ht="24.75" customHeight="1">
      <c r="E654" s="413"/>
      <c r="G654" s="326"/>
      <c r="H654" s="325"/>
      <c r="I654" s="327"/>
      <c r="K654" s="328"/>
      <c r="R654" s="325"/>
      <c r="S654" s="325"/>
      <c r="T654" s="325"/>
      <c r="U654" s="325"/>
      <c r="V654" s="325"/>
      <c r="W654" s="325"/>
      <c r="X654" s="325"/>
      <c r="Y654" s="325"/>
      <c r="Z654" s="325"/>
      <c r="AA654" s="325"/>
      <c r="AB654" s="325"/>
      <c r="AC654" s="325"/>
      <c r="AD654" s="325"/>
      <c r="AE654" s="327"/>
      <c r="AF654" s="327"/>
      <c r="AG654" s="327"/>
      <c r="AH654" s="327"/>
      <c r="AI654" s="327"/>
      <c r="AJ654" s="325"/>
      <c r="AK654" s="325"/>
      <c r="AL654" s="325"/>
      <c r="AM654" s="325"/>
      <c r="AN654" s="325"/>
      <c r="AO654" s="325"/>
      <c r="AP654" s="325"/>
      <c r="AQ654" s="325"/>
    </row>
    <row r="655" spans="5:43" ht="24.75" customHeight="1">
      <c r="E655" s="413"/>
      <c r="G655" s="326"/>
      <c r="H655" s="325"/>
      <c r="I655" s="327"/>
      <c r="K655" s="328"/>
      <c r="R655" s="325"/>
      <c r="S655" s="325"/>
      <c r="T655" s="325"/>
      <c r="U655" s="325"/>
      <c r="V655" s="325"/>
      <c r="W655" s="325"/>
      <c r="X655" s="325"/>
      <c r="Y655" s="325"/>
      <c r="Z655" s="325"/>
      <c r="AA655" s="325"/>
      <c r="AB655" s="325"/>
      <c r="AC655" s="325"/>
      <c r="AD655" s="325"/>
      <c r="AE655" s="327"/>
      <c r="AF655" s="327"/>
      <c r="AG655" s="327"/>
      <c r="AH655" s="327"/>
      <c r="AI655" s="327"/>
      <c r="AJ655" s="325"/>
      <c r="AK655" s="325"/>
      <c r="AL655" s="325"/>
      <c r="AM655" s="325"/>
      <c r="AN655" s="325"/>
      <c r="AO655" s="325"/>
      <c r="AP655" s="325"/>
      <c r="AQ655" s="325"/>
    </row>
    <row r="656" spans="5:43" ht="24.75" customHeight="1">
      <c r="E656" s="413"/>
      <c r="G656" s="326"/>
      <c r="H656" s="325"/>
      <c r="I656" s="327"/>
      <c r="K656" s="328"/>
      <c r="R656" s="325"/>
      <c r="S656" s="325"/>
      <c r="T656" s="325"/>
      <c r="U656" s="325"/>
      <c r="V656" s="325"/>
      <c r="W656" s="325"/>
      <c r="X656" s="325"/>
      <c r="Y656" s="325"/>
      <c r="Z656" s="325"/>
      <c r="AA656" s="325"/>
      <c r="AB656" s="325"/>
      <c r="AC656" s="325"/>
      <c r="AD656" s="325"/>
      <c r="AE656" s="327"/>
      <c r="AF656" s="327"/>
      <c r="AG656" s="327"/>
      <c r="AH656" s="327"/>
      <c r="AI656" s="327"/>
      <c r="AJ656" s="325"/>
      <c r="AK656" s="325"/>
      <c r="AL656" s="325"/>
      <c r="AM656" s="325"/>
      <c r="AN656" s="325"/>
      <c r="AO656" s="325"/>
      <c r="AP656" s="325"/>
      <c r="AQ656" s="325"/>
    </row>
    <row r="657" spans="5:43" ht="24.75" customHeight="1">
      <c r="E657" s="413"/>
      <c r="G657" s="326"/>
      <c r="H657" s="325"/>
      <c r="I657" s="327"/>
      <c r="K657" s="328"/>
      <c r="R657" s="325"/>
      <c r="S657" s="325"/>
      <c r="T657" s="325"/>
      <c r="U657" s="325"/>
      <c r="V657" s="325"/>
      <c r="W657" s="325"/>
      <c r="X657" s="325"/>
      <c r="Y657" s="325"/>
      <c r="Z657" s="325"/>
      <c r="AA657" s="325"/>
      <c r="AB657" s="325"/>
      <c r="AC657" s="325"/>
      <c r="AD657" s="325"/>
      <c r="AE657" s="327"/>
      <c r="AF657" s="327"/>
      <c r="AG657" s="327"/>
      <c r="AH657" s="327"/>
      <c r="AI657" s="327"/>
      <c r="AJ657" s="325"/>
      <c r="AK657" s="325"/>
      <c r="AL657" s="325"/>
      <c r="AM657" s="325"/>
      <c r="AN657" s="325"/>
      <c r="AO657" s="325"/>
      <c r="AP657" s="325"/>
      <c r="AQ657" s="325"/>
    </row>
    <row r="658" spans="5:43" ht="24.75" customHeight="1">
      <c r="E658" s="413"/>
      <c r="G658" s="326"/>
      <c r="H658" s="325"/>
      <c r="I658" s="327"/>
      <c r="K658" s="328"/>
      <c r="R658" s="325"/>
      <c r="S658" s="325"/>
      <c r="T658" s="325"/>
      <c r="U658" s="325"/>
      <c r="V658" s="325"/>
      <c r="W658" s="325"/>
      <c r="X658" s="325"/>
      <c r="Y658" s="325"/>
      <c r="Z658" s="325"/>
      <c r="AA658" s="325"/>
      <c r="AB658" s="325"/>
      <c r="AC658" s="325"/>
      <c r="AD658" s="325"/>
      <c r="AE658" s="327"/>
      <c r="AF658" s="327"/>
      <c r="AG658" s="327"/>
      <c r="AH658" s="327"/>
      <c r="AI658" s="327"/>
      <c r="AJ658" s="325"/>
      <c r="AK658" s="325"/>
      <c r="AL658" s="325"/>
      <c r="AM658" s="325"/>
      <c r="AN658" s="325"/>
      <c r="AO658" s="325"/>
      <c r="AP658" s="325"/>
      <c r="AQ658" s="325"/>
    </row>
    <row r="659" spans="5:43" ht="24.75" customHeight="1">
      <c r="E659" s="413"/>
      <c r="G659" s="326"/>
      <c r="H659" s="325"/>
      <c r="I659" s="327"/>
      <c r="K659" s="328"/>
      <c r="R659" s="325"/>
      <c r="S659" s="325"/>
      <c r="T659" s="325"/>
      <c r="U659" s="325"/>
      <c r="V659" s="325"/>
      <c r="W659" s="325"/>
      <c r="X659" s="325"/>
      <c r="Y659" s="325"/>
      <c r="Z659" s="325"/>
      <c r="AA659" s="325"/>
      <c r="AB659" s="325"/>
      <c r="AC659" s="325"/>
      <c r="AD659" s="325"/>
      <c r="AE659" s="327"/>
      <c r="AF659" s="327"/>
      <c r="AG659" s="327"/>
      <c r="AH659" s="327"/>
      <c r="AI659" s="327"/>
      <c r="AJ659" s="325"/>
      <c r="AK659" s="325"/>
      <c r="AL659" s="325"/>
      <c r="AM659" s="325"/>
      <c r="AN659" s="325"/>
      <c r="AO659" s="325"/>
      <c r="AP659" s="325"/>
      <c r="AQ659" s="325"/>
    </row>
    <row r="660" spans="5:43" ht="24.75" customHeight="1">
      <c r="E660" s="413"/>
      <c r="G660" s="326"/>
      <c r="H660" s="325"/>
      <c r="I660" s="327"/>
      <c r="K660" s="328"/>
      <c r="R660" s="325"/>
      <c r="S660" s="325"/>
      <c r="T660" s="325"/>
      <c r="U660" s="325"/>
      <c r="V660" s="325"/>
      <c r="W660" s="325"/>
      <c r="X660" s="325"/>
      <c r="Y660" s="325"/>
      <c r="Z660" s="325"/>
      <c r="AA660" s="325"/>
      <c r="AB660" s="325"/>
      <c r="AC660" s="325"/>
      <c r="AD660" s="325"/>
      <c r="AE660" s="327"/>
      <c r="AF660" s="327"/>
      <c r="AG660" s="327"/>
      <c r="AH660" s="327"/>
      <c r="AI660" s="327"/>
      <c r="AJ660" s="325"/>
      <c r="AK660" s="325"/>
      <c r="AL660" s="325"/>
      <c r="AM660" s="325"/>
      <c r="AN660" s="325"/>
      <c r="AO660" s="325"/>
      <c r="AP660" s="325"/>
      <c r="AQ660" s="325"/>
    </row>
    <row r="661" spans="5:43" ht="24.75" customHeight="1">
      <c r="E661" s="413"/>
      <c r="G661" s="326"/>
      <c r="H661" s="325"/>
      <c r="I661" s="327"/>
      <c r="K661" s="328"/>
      <c r="R661" s="325"/>
      <c r="S661" s="325"/>
      <c r="T661" s="325"/>
      <c r="U661" s="325"/>
      <c r="V661" s="325"/>
      <c r="W661" s="325"/>
      <c r="X661" s="325"/>
      <c r="Y661" s="325"/>
      <c r="Z661" s="325"/>
      <c r="AA661" s="325"/>
      <c r="AB661" s="325"/>
      <c r="AC661" s="325"/>
      <c r="AD661" s="325"/>
      <c r="AE661" s="327"/>
      <c r="AF661" s="327"/>
      <c r="AG661" s="327"/>
      <c r="AH661" s="327"/>
      <c r="AI661" s="327"/>
      <c r="AJ661" s="325"/>
      <c r="AK661" s="325"/>
      <c r="AL661" s="325"/>
      <c r="AM661" s="325"/>
      <c r="AN661" s="325"/>
      <c r="AO661" s="325"/>
      <c r="AP661" s="325"/>
      <c r="AQ661" s="325"/>
    </row>
    <row r="662" spans="5:43" ht="24.75" customHeight="1">
      <c r="E662" s="413"/>
      <c r="G662" s="326"/>
      <c r="H662" s="325"/>
      <c r="I662" s="327"/>
      <c r="K662" s="328"/>
      <c r="R662" s="325"/>
      <c r="S662" s="325"/>
      <c r="T662" s="325"/>
      <c r="U662" s="325"/>
      <c r="V662" s="325"/>
      <c r="W662" s="325"/>
      <c r="X662" s="325"/>
      <c r="Y662" s="325"/>
      <c r="Z662" s="325"/>
      <c r="AA662" s="325"/>
      <c r="AB662" s="325"/>
      <c r="AC662" s="325"/>
      <c r="AD662" s="325"/>
      <c r="AE662" s="327"/>
      <c r="AF662" s="327"/>
      <c r="AG662" s="327"/>
      <c r="AH662" s="327"/>
      <c r="AI662" s="327"/>
      <c r="AJ662" s="325"/>
      <c r="AK662" s="325"/>
      <c r="AL662" s="325"/>
      <c r="AM662" s="325"/>
      <c r="AN662" s="325"/>
      <c r="AO662" s="325"/>
      <c r="AP662" s="325"/>
      <c r="AQ662" s="325"/>
    </row>
    <row r="663" spans="5:43" ht="24.75" customHeight="1">
      <c r="E663" s="413"/>
      <c r="G663" s="326"/>
      <c r="H663" s="325"/>
      <c r="I663" s="327"/>
      <c r="K663" s="328"/>
      <c r="R663" s="325"/>
      <c r="S663" s="325"/>
      <c r="T663" s="325"/>
      <c r="U663" s="325"/>
      <c r="V663" s="325"/>
      <c r="W663" s="325"/>
      <c r="X663" s="325"/>
      <c r="Y663" s="325"/>
      <c r="Z663" s="325"/>
      <c r="AA663" s="325"/>
      <c r="AB663" s="325"/>
      <c r="AC663" s="325"/>
      <c r="AD663" s="325"/>
      <c r="AE663" s="327"/>
      <c r="AF663" s="327"/>
      <c r="AG663" s="327"/>
      <c r="AH663" s="327"/>
      <c r="AI663" s="327"/>
      <c r="AJ663" s="325"/>
      <c r="AK663" s="325"/>
      <c r="AL663" s="325"/>
      <c r="AM663" s="325"/>
      <c r="AN663" s="325"/>
      <c r="AO663" s="325"/>
      <c r="AP663" s="325"/>
      <c r="AQ663" s="325"/>
    </row>
    <row r="664" spans="5:43" ht="24.75" customHeight="1">
      <c r="E664" s="413"/>
      <c r="G664" s="326"/>
      <c r="H664" s="325"/>
      <c r="I664" s="327"/>
      <c r="K664" s="328"/>
      <c r="R664" s="325"/>
      <c r="S664" s="325"/>
      <c r="T664" s="325"/>
      <c r="U664" s="325"/>
      <c r="V664" s="325"/>
      <c r="W664" s="325"/>
      <c r="X664" s="325"/>
      <c r="Y664" s="325"/>
      <c r="Z664" s="325"/>
      <c r="AA664" s="325"/>
      <c r="AB664" s="325"/>
      <c r="AC664" s="325"/>
      <c r="AD664" s="325"/>
      <c r="AE664" s="327"/>
      <c r="AF664" s="327"/>
      <c r="AG664" s="327"/>
      <c r="AH664" s="327"/>
      <c r="AI664" s="327"/>
      <c r="AJ664" s="325"/>
      <c r="AK664" s="325"/>
      <c r="AL664" s="325"/>
      <c r="AM664" s="325"/>
      <c r="AN664" s="325"/>
      <c r="AO664" s="325"/>
      <c r="AP664" s="325"/>
      <c r="AQ664" s="325"/>
    </row>
    <row r="665" spans="5:43" ht="24.75" customHeight="1">
      <c r="E665" s="413"/>
      <c r="G665" s="326"/>
      <c r="H665" s="325"/>
      <c r="I665" s="327"/>
      <c r="K665" s="328"/>
      <c r="R665" s="325"/>
      <c r="S665" s="325"/>
      <c r="T665" s="325"/>
      <c r="U665" s="325"/>
      <c r="V665" s="325"/>
      <c r="W665" s="325"/>
      <c r="X665" s="325"/>
      <c r="Y665" s="325"/>
      <c r="Z665" s="325"/>
      <c r="AA665" s="325"/>
      <c r="AB665" s="325"/>
      <c r="AC665" s="325"/>
      <c r="AD665" s="325"/>
      <c r="AE665" s="327"/>
      <c r="AF665" s="327"/>
      <c r="AG665" s="327"/>
      <c r="AH665" s="327"/>
      <c r="AI665" s="327"/>
      <c r="AJ665" s="325"/>
      <c r="AK665" s="325"/>
      <c r="AL665" s="325"/>
      <c r="AM665" s="325"/>
      <c r="AN665" s="325"/>
      <c r="AO665" s="325"/>
      <c r="AP665" s="325"/>
      <c r="AQ665" s="325"/>
    </row>
    <row r="666" spans="5:43" ht="24.75" customHeight="1">
      <c r="E666" s="413"/>
      <c r="G666" s="326"/>
      <c r="H666" s="325"/>
      <c r="I666" s="327"/>
      <c r="K666" s="328"/>
      <c r="R666" s="325"/>
      <c r="S666" s="325"/>
      <c r="T666" s="325"/>
      <c r="U666" s="325"/>
      <c r="V666" s="325"/>
      <c r="W666" s="325"/>
      <c r="X666" s="325"/>
      <c r="Y666" s="325"/>
      <c r="Z666" s="325"/>
      <c r="AA666" s="325"/>
      <c r="AB666" s="325"/>
      <c r="AC666" s="325"/>
      <c r="AD666" s="325"/>
      <c r="AE666" s="327"/>
      <c r="AF666" s="327"/>
      <c r="AG666" s="327"/>
      <c r="AH666" s="327"/>
      <c r="AI666" s="327"/>
      <c r="AJ666" s="325"/>
      <c r="AK666" s="325"/>
      <c r="AL666" s="325"/>
      <c r="AM666" s="325"/>
      <c r="AN666" s="325"/>
      <c r="AO666" s="325"/>
      <c r="AP666" s="325"/>
      <c r="AQ666" s="325"/>
    </row>
    <row r="667" spans="5:43" ht="24.75" customHeight="1">
      <c r="E667" s="413"/>
      <c r="G667" s="326"/>
      <c r="H667" s="325"/>
      <c r="I667" s="327"/>
      <c r="K667" s="328"/>
      <c r="R667" s="325"/>
      <c r="S667" s="325"/>
      <c r="T667" s="325"/>
      <c r="U667" s="325"/>
      <c r="V667" s="325"/>
      <c r="W667" s="325"/>
      <c r="X667" s="325"/>
      <c r="Y667" s="325"/>
      <c r="Z667" s="325"/>
      <c r="AA667" s="325"/>
      <c r="AB667" s="325"/>
      <c r="AC667" s="325"/>
      <c r="AD667" s="325"/>
      <c r="AE667" s="327"/>
      <c r="AF667" s="327"/>
      <c r="AG667" s="327"/>
      <c r="AH667" s="327"/>
      <c r="AI667" s="327"/>
      <c r="AJ667" s="325"/>
      <c r="AK667" s="325"/>
      <c r="AL667" s="325"/>
      <c r="AM667" s="325"/>
      <c r="AN667" s="325"/>
      <c r="AO667" s="325"/>
      <c r="AP667" s="325"/>
      <c r="AQ667" s="325"/>
    </row>
    <row r="668" spans="5:43" ht="24.75" customHeight="1">
      <c r="E668" s="413"/>
      <c r="G668" s="326"/>
      <c r="H668" s="325"/>
      <c r="I668" s="327"/>
      <c r="K668" s="328"/>
      <c r="R668" s="325"/>
      <c r="S668" s="325"/>
      <c r="T668" s="325"/>
      <c r="U668" s="325"/>
      <c r="V668" s="325"/>
      <c r="W668" s="325"/>
      <c r="X668" s="325"/>
      <c r="Y668" s="325"/>
      <c r="Z668" s="325"/>
      <c r="AA668" s="325"/>
      <c r="AB668" s="325"/>
      <c r="AC668" s="325"/>
      <c r="AD668" s="325"/>
      <c r="AE668" s="327"/>
      <c r="AF668" s="327"/>
      <c r="AG668" s="327"/>
      <c r="AH668" s="327"/>
      <c r="AI668" s="327"/>
      <c r="AJ668" s="325"/>
      <c r="AK668" s="325"/>
      <c r="AL668" s="325"/>
      <c r="AM668" s="325"/>
      <c r="AN668" s="325"/>
      <c r="AO668" s="325"/>
      <c r="AP668" s="325"/>
      <c r="AQ668" s="325"/>
    </row>
    <row r="669" spans="5:43" ht="24.75" customHeight="1">
      <c r="E669" s="413"/>
      <c r="G669" s="326"/>
      <c r="H669" s="325"/>
      <c r="I669" s="327"/>
      <c r="K669" s="328"/>
      <c r="R669" s="325"/>
      <c r="S669" s="325"/>
      <c r="T669" s="325"/>
      <c r="U669" s="325"/>
      <c r="V669" s="325"/>
      <c r="W669" s="325"/>
      <c r="X669" s="325"/>
      <c r="Y669" s="325"/>
      <c r="Z669" s="325"/>
      <c r="AA669" s="325"/>
      <c r="AB669" s="325"/>
      <c r="AC669" s="325"/>
      <c r="AD669" s="325"/>
      <c r="AE669" s="327"/>
      <c r="AF669" s="327"/>
      <c r="AG669" s="327"/>
      <c r="AH669" s="327"/>
      <c r="AI669" s="327"/>
      <c r="AJ669" s="325"/>
      <c r="AK669" s="325"/>
      <c r="AL669" s="325"/>
      <c r="AM669" s="325"/>
      <c r="AN669" s="325"/>
      <c r="AO669" s="325"/>
      <c r="AP669" s="325"/>
      <c r="AQ669" s="325"/>
    </row>
    <row r="670" spans="5:43" ht="24.75" customHeight="1">
      <c r="E670" s="413"/>
      <c r="G670" s="326"/>
      <c r="H670" s="325"/>
      <c r="I670" s="327"/>
      <c r="K670" s="328"/>
      <c r="R670" s="325"/>
      <c r="S670" s="325"/>
      <c r="T670" s="325"/>
      <c r="U670" s="325"/>
      <c r="V670" s="325"/>
      <c r="W670" s="325"/>
      <c r="X670" s="325"/>
      <c r="Y670" s="325"/>
      <c r="Z670" s="325"/>
      <c r="AA670" s="325"/>
      <c r="AB670" s="325"/>
      <c r="AC670" s="325"/>
      <c r="AD670" s="325"/>
      <c r="AE670" s="327"/>
      <c r="AF670" s="327"/>
      <c r="AG670" s="327"/>
      <c r="AH670" s="327"/>
      <c r="AI670" s="327"/>
      <c r="AJ670" s="325"/>
      <c r="AK670" s="325"/>
      <c r="AL670" s="325"/>
      <c r="AM670" s="325"/>
      <c r="AN670" s="325"/>
      <c r="AO670" s="325"/>
      <c r="AP670" s="325"/>
      <c r="AQ670" s="325"/>
    </row>
    <row r="671" spans="5:43" ht="24.75" customHeight="1">
      <c r="E671" s="413"/>
      <c r="G671" s="326"/>
      <c r="H671" s="325"/>
      <c r="I671" s="327"/>
      <c r="K671" s="328"/>
      <c r="R671" s="325"/>
      <c r="S671" s="325"/>
      <c r="T671" s="325"/>
      <c r="U671" s="325"/>
      <c r="V671" s="325"/>
      <c r="W671" s="325"/>
      <c r="X671" s="325"/>
      <c r="Y671" s="325"/>
      <c r="Z671" s="325"/>
      <c r="AA671" s="325"/>
      <c r="AB671" s="325"/>
      <c r="AC671" s="325"/>
      <c r="AD671" s="325"/>
      <c r="AE671" s="327"/>
      <c r="AF671" s="327"/>
      <c r="AG671" s="327"/>
      <c r="AH671" s="327"/>
      <c r="AI671" s="327"/>
      <c r="AJ671" s="325"/>
      <c r="AK671" s="325"/>
      <c r="AL671" s="325"/>
      <c r="AM671" s="325"/>
      <c r="AN671" s="325"/>
      <c r="AO671" s="325"/>
      <c r="AP671" s="325"/>
      <c r="AQ671" s="325"/>
    </row>
    <row r="672" spans="5:43" ht="24.75" customHeight="1">
      <c r="E672" s="413"/>
      <c r="G672" s="326"/>
      <c r="H672" s="325"/>
      <c r="I672" s="327"/>
      <c r="K672" s="328"/>
      <c r="R672" s="325"/>
      <c r="S672" s="325"/>
      <c r="T672" s="325"/>
      <c r="U672" s="325"/>
      <c r="V672" s="325"/>
      <c r="W672" s="325"/>
      <c r="X672" s="325"/>
      <c r="Y672" s="325"/>
      <c r="Z672" s="325"/>
      <c r="AA672" s="325"/>
      <c r="AB672" s="325"/>
      <c r="AC672" s="325"/>
      <c r="AD672" s="325"/>
      <c r="AE672" s="327"/>
      <c r="AF672" s="327"/>
      <c r="AG672" s="327"/>
      <c r="AH672" s="327"/>
      <c r="AI672" s="327"/>
      <c r="AJ672" s="325"/>
      <c r="AK672" s="325"/>
      <c r="AL672" s="325"/>
      <c r="AM672" s="325"/>
      <c r="AN672" s="325"/>
      <c r="AO672" s="325"/>
      <c r="AP672" s="325"/>
      <c r="AQ672" s="325"/>
    </row>
    <row r="673" spans="5:43" ht="24.75" customHeight="1">
      <c r="E673" s="413"/>
      <c r="G673" s="326"/>
      <c r="H673" s="325"/>
      <c r="I673" s="327"/>
      <c r="K673" s="328"/>
      <c r="R673" s="325"/>
      <c r="S673" s="325"/>
      <c r="T673" s="325"/>
      <c r="U673" s="325"/>
      <c r="V673" s="325"/>
      <c r="W673" s="325"/>
      <c r="X673" s="325"/>
      <c r="Y673" s="325"/>
      <c r="Z673" s="325"/>
      <c r="AA673" s="325"/>
      <c r="AB673" s="325"/>
      <c r="AC673" s="325"/>
      <c r="AD673" s="325"/>
      <c r="AE673" s="327"/>
      <c r="AF673" s="327"/>
      <c r="AG673" s="327"/>
      <c r="AH673" s="327"/>
      <c r="AI673" s="327"/>
      <c r="AJ673" s="325"/>
      <c r="AK673" s="325"/>
      <c r="AL673" s="325"/>
      <c r="AM673" s="325"/>
      <c r="AN673" s="325"/>
      <c r="AO673" s="325"/>
      <c r="AP673" s="325"/>
      <c r="AQ673" s="325"/>
    </row>
    <row r="674" spans="5:43" ht="24.75" customHeight="1">
      <c r="E674" s="413"/>
      <c r="G674" s="326"/>
      <c r="H674" s="325"/>
      <c r="I674" s="327"/>
      <c r="K674" s="328"/>
      <c r="R674" s="325"/>
      <c r="S674" s="325"/>
      <c r="T674" s="325"/>
      <c r="U674" s="325"/>
      <c r="V674" s="325"/>
      <c r="W674" s="325"/>
      <c r="X674" s="325"/>
      <c r="Y674" s="325"/>
      <c r="Z674" s="325"/>
      <c r="AA674" s="325"/>
      <c r="AB674" s="325"/>
      <c r="AC674" s="325"/>
      <c r="AD674" s="325"/>
      <c r="AE674" s="327"/>
      <c r="AF674" s="327"/>
      <c r="AG674" s="327"/>
      <c r="AH674" s="327"/>
      <c r="AI674" s="327"/>
      <c r="AJ674" s="325"/>
      <c r="AK674" s="325"/>
      <c r="AL674" s="325"/>
      <c r="AM674" s="325"/>
      <c r="AN674" s="325"/>
      <c r="AO674" s="325"/>
      <c r="AP674" s="325"/>
      <c r="AQ674" s="325"/>
    </row>
    <row r="675" spans="5:43" ht="24.75" customHeight="1">
      <c r="E675" s="413"/>
      <c r="G675" s="326"/>
      <c r="H675" s="325"/>
      <c r="I675" s="327"/>
      <c r="K675" s="328"/>
      <c r="R675" s="325"/>
      <c r="S675" s="325"/>
      <c r="T675" s="325"/>
      <c r="U675" s="325"/>
      <c r="V675" s="325"/>
      <c r="W675" s="325"/>
      <c r="X675" s="325"/>
      <c r="Y675" s="325"/>
      <c r="Z675" s="325"/>
      <c r="AA675" s="325"/>
      <c r="AB675" s="325"/>
      <c r="AC675" s="325"/>
      <c r="AD675" s="325"/>
      <c r="AE675" s="327"/>
      <c r="AF675" s="327"/>
      <c r="AG675" s="327"/>
      <c r="AH675" s="327"/>
      <c r="AI675" s="327"/>
      <c r="AJ675" s="325"/>
      <c r="AK675" s="325"/>
      <c r="AL675" s="325"/>
      <c r="AM675" s="325"/>
      <c r="AN675" s="325"/>
      <c r="AO675" s="325"/>
      <c r="AP675" s="325"/>
      <c r="AQ675" s="325"/>
    </row>
    <row r="676" spans="5:43" ht="24.75" customHeight="1">
      <c r="E676" s="413"/>
      <c r="G676" s="326"/>
      <c r="H676" s="325"/>
      <c r="I676" s="327"/>
      <c r="K676" s="328"/>
      <c r="R676" s="325"/>
      <c r="S676" s="325"/>
      <c r="T676" s="325"/>
      <c r="U676" s="325"/>
      <c r="V676" s="325"/>
      <c r="W676" s="325"/>
      <c r="X676" s="325"/>
      <c r="Y676" s="325"/>
      <c r="Z676" s="325"/>
      <c r="AA676" s="325"/>
      <c r="AB676" s="325"/>
      <c r="AC676" s="325"/>
      <c r="AD676" s="325"/>
      <c r="AE676" s="327"/>
      <c r="AF676" s="327"/>
      <c r="AG676" s="327"/>
      <c r="AH676" s="327"/>
      <c r="AI676" s="327"/>
      <c r="AJ676" s="325"/>
      <c r="AK676" s="325"/>
      <c r="AL676" s="325"/>
      <c r="AM676" s="325"/>
      <c r="AN676" s="325"/>
      <c r="AO676" s="325"/>
      <c r="AP676" s="325"/>
      <c r="AQ676" s="325"/>
    </row>
    <row r="677" spans="5:43" ht="24.75" customHeight="1">
      <c r="E677" s="413"/>
      <c r="G677" s="326"/>
      <c r="H677" s="325"/>
      <c r="I677" s="327"/>
      <c r="K677" s="328"/>
      <c r="R677" s="325"/>
      <c r="S677" s="325"/>
      <c r="T677" s="325"/>
      <c r="U677" s="325"/>
      <c r="V677" s="325"/>
      <c r="W677" s="325"/>
      <c r="X677" s="325"/>
      <c r="Y677" s="325"/>
      <c r="Z677" s="325"/>
      <c r="AA677" s="325"/>
      <c r="AB677" s="325"/>
      <c r="AC677" s="325"/>
      <c r="AD677" s="325"/>
      <c r="AE677" s="327"/>
      <c r="AF677" s="327"/>
      <c r="AG677" s="327"/>
      <c r="AH677" s="327"/>
      <c r="AI677" s="327"/>
      <c r="AJ677" s="325"/>
      <c r="AK677" s="325"/>
      <c r="AL677" s="325"/>
      <c r="AM677" s="325"/>
      <c r="AN677" s="325"/>
      <c r="AO677" s="325"/>
      <c r="AP677" s="325"/>
      <c r="AQ677" s="325"/>
    </row>
    <row r="678" spans="5:43" ht="24.75" customHeight="1">
      <c r="E678" s="413"/>
      <c r="G678" s="326"/>
      <c r="H678" s="325"/>
      <c r="I678" s="327"/>
      <c r="K678" s="328"/>
      <c r="R678" s="325"/>
      <c r="S678" s="325"/>
      <c r="T678" s="325"/>
      <c r="U678" s="325"/>
      <c r="V678" s="325"/>
      <c r="W678" s="325"/>
      <c r="X678" s="325"/>
      <c r="Y678" s="325"/>
      <c r="Z678" s="325"/>
      <c r="AA678" s="325"/>
      <c r="AB678" s="325"/>
      <c r="AC678" s="325"/>
      <c r="AD678" s="325"/>
      <c r="AE678" s="327"/>
      <c r="AF678" s="327"/>
      <c r="AG678" s="327"/>
      <c r="AH678" s="327"/>
      <c r="AI678" s="327"/>
      <c r="AJ678" s="325"/>
      <c r="AK678" s="325"/>
      <c r="AL678" s="325"/>
      <c r="AM678" s="325"/>
      <c r="AN678" s="325"/>
      <c r="AO678" s="325"/>
      <c r="AP678" s="325"/>
      <c r="AQ678" s="325"/>
    </row>
    <row r="679" spans="5:43" ht="24.75" customHeight="1">
      <c r="E679" s="413"/>
      <c r="G679" s="326"/>
      <c r="H679" s="325"/>
      <c r="I679" s="327"/>
      <c r="K679" s="328"/>
      <c r="R679" s="325"/>
      <c r="S679" s="325"/>
      <c r="T679" s="325"/>
      <c r="U679" s="325"/>
      <c r="V679" s="325"/>
      <c r="W679" s="325"/>
      <c r="X679" s="325"/>
      <c r="Y679" s="325"/>
      <c r="Z679" s="325"/>
      <c r="AA679" s="325"/>
      <c r="AB679" s="325"/>
      <c r="AC679" s="325"/>
      <c r="AD679" s="325"/>
      <c r="AE679" s="327"/>
      <c r="AF679" s="327"/>
      <c r="AG679" s="327"/>
      <c r="AH679" s="327"/>
      <c r="AI679" s="327"/>
      <c r="AJ679" s="325"/>
      <c r="AK679" s="325"/>
      <c r="AL679" s="325"/>
      <c r="AM679" s="325"/>
      <c r="AN679" s="325"/>
      <c r="AO679" s="325"/>
      <c r="AP679" s="325"/>
      <c r="AQ679" s="325"/>
    </row>
    <row r="680" spans="5:43" ht="24.75" customHeight="1">
      <c r="E680" s="413"/>
      <c r="G680" s="326"/>
      <c r="H680" s="325"/>
      <c r="I680" s="327"/>
      <c r="K680" s="328"/>
      <c r="R680" s="325"/>
      <c r="S680" s="325"/>
      <c r="T680" s="325"/>
      <c r="U680" s="325"/>
      <c r="V680" s="325"/>
      <c r="W680" s="325"/>
      <c r="X680" s="325"/>
      <c r="Y680" s="325"/>
      <c r="Z680" s="325"/>
      <c r="AA680" s="325"/>
      <c r="AB680" s="325"/>
      <c r="AC680" s="325"/>
      <c r="AD680" s="325"/>
      <c r="AE680" s="327"/>
      <c r="AF680" s="327"/>
      <c r="AG680" s="327"/>
      <c r="AH680" s="327"/>
      <c r="AI680" s="327"/>
      <c r="AJ680" s="325"/>
      <c r="AK680" s="325"/>
      <c r="AL680" s="325"/>
      <c r="AM680" s="325"/>
      <c r="AN680" s="325"/>
      <c r="AO680" s="325"/>
      <c r="AP680" s="325"/>
      <c r="AQ680" s="325"/>
    </row>
    <row r="681" spans="5:43" ht="24.75" customHeight="1">
      <c r="E681" s="413"/>
      <c r="G681" s="326"/>
      <c r="H681" s="325"/>
      <c r="I681" s="327"/>
      <c r="K681" s="328"/>
      <c r="R681" s="325"/>
      <c r="S681" s="325"/>
      <c r="T681" s="325"/>
      <c r="U681" s="325"/>
      <c r="V681" s="325"/>
      <c r="W681" s="325"/>
      <c r="X681" s="325"/>
      <c r="Y681" s="325"/>
      <c r="Z681" s="325"/>
      <c r="AA681" s="325"/>
      <c r="AB681" s="325"/>
      <c r="AC681" s="325"/>
      <c r="AD681" s="325"/>
      <c r="AE681" s="327"/>
      <c r="AF681" s="327"/>
      <c r="AG681" s="327"/>
      <c r="AH681" s="327"/>
      <c r="AI681" s="327"/>
      <c r="AJ681" s="325"/>
      <c r="AK681" s="325"/>
      <c r="AL681" s="325"/>
      <c r="AM681" s="325"/>
      <c r="AN681" s="325"/>
      <c r="AO681" s="325"/>
      <c r="AP681" s="325"/>
      <c r="AQ681" s="325"/>
    </row>
    <row r="682" spans="5:43" ht="24.75" customHeight="1">
      <c r="E682" s="413"/>
      <c r="G682" s="326"/>
      <c r="H682" s="325"/>
      <c r="I682" s="327"/>
      <c r="K682" s="328"/>
      <c r="R682" s="325"/>
      <c r="S682" s="325"/>
      <c r="T682" s="325"/>
      <c r="U682" s="325"/>
      <c r="V682" s="325"/>
      <c r="W682" s="325"/>
      <c r="X682" s="325"/>
      <c r="Y682" s="325"/>
      <c r="Z682" s="325"/>
      <c r="AA682" s="325"/>
      <c r="AB682" s="325"/>
      <c r="AC682" s="325"/>
      <c r="AD682" s="325"/>
      <c r="AE682" s="327"/>
      <c r="AF682" s="327"/>
      <c r="AG682" s="327"/>
      <c r="AH682" s="327"/>
      <c r="AI682" s="327"/>
      <c r="AJ682" s="325"/>
      <c r="AK682" s="325"/>
      <c r="AL682" s="325"/>
      <c r="AM682" s="325"/>
      <c r="AN682" s="325"/>
      <c r="AO682" s="325"/>
      <c r="AP682" s="325"/>
      <c r="AQ682" s="325"/>
    </row>
    <row r="683" spans="5:43" ht="24.75" customHeight="1">
      <c r="E683" s="413"/>
      <c r="G683" s="326"/>
      <c r="H683" s="325"/>
      <c r="I683" s="327"/>
      <c r="K683" s="328"/>
      <c r="R683" s="325"/>
      <c r="S683" s="325"/>
      <c r="T683" s="325"/>
      <c r="U683" s="325"/>
      <c r="V683" s="325"/>
      <c r="W683" s="325"/>
      <c r="X683" s="325"/>
      <c r="Y683" s="325"/>
      <c r="Z683" s="325"/>
      <c r="AA683" s="325"/>
      <c r="AB683" s="325"/>
      <c r="AC683" s="325"/>
      <c r="AD683" s="325"/>
      <c r="AE683" s="327"/>
      <c r="AF683" s="327"/>
      <c r="AG683" s="327"/>
      <c r="AH683" s="327"/>
      <c r="AI683" s="327"/>
      <c r="AJ683" s="325"/>
      <c r="AK683" s="325"/>
      <c r="AL683" s="325"/>
      <c r="AM683" s="325"/>
      <c r="AN683" s="325"/>
      <c r="AO683" s="325"/>
      <c r="AP683" s="325"/>
      <c r="AQ683" s="325"/>
    </row>
    <row r="684" spans="5:43" ht="24.75" customHeight="1">
      <c r="E684" s="413"/>
      <c r="G684" s="326"/>
      <c r="H684" s="325"/>
      <c r="I684" s="327"/>
      <c r="K684" s="328"/>
      <c r="R684" s="325"/>
      <c r="S684" s="325"/>
      <c r="T684" s="325"/>
      <c r="U684" s="325"/>
      <c r="V684" s="325"/>
      <c r="W684" s="325"/>
      <c r="X684" s="325"/>
      <c r="Y684" s="325"/>
      <c r="Z684" s="325"/>
      <c r="AA684" s="325"/>
      <c r="AB684" s="325"/>
      <c r="AC684" s="325"/>
      <c r="AD684" s="325"/>
      <c r="AE684" s="327"/>
      <c r="AF684" s="327"/>
      <c r="AG684" s="327"/>
      <c r="AH684" s="327"/>
      <c r="AI684" s="327"/>
      <c r="AJ684" s="325"/>
      <c r="AK684" s="325"/>
      <c r="AL684" s="325"/>
      <c r="AM684" s="325"/>
      <c r="AN684" s="325"/>
      <c r="AO684" s="325"/>
      <c r="AP684" s="325"/>
      <c r="AQ684" s="325"/>
    </row>
    <row r="685" spans="5:43" ht="24.75" customHeight="1">
      <c r="E685" s="413"/>
      <c r="G685" s="326"/>
      <c r="H685" s="325"/>
      <c r="I685" s="327"/>
      <c r="K685" s="328"/>
      <c r="R685" s="325"/>
      <c r="S685" s="325"/>
      <c r="T685" s="325"/>
      <c r="U685" s="325"/>
      <c r="V685" s="325"/>
      <c r="W685" s="325"/>
      <c r="X685" s="325"/>
      <c r="Y685" s="325"/>
      <c r="Z685" s="325"/>
      <c r="AA685" s="325"/>
      <c r="AB685" s="325"/>
      <c r="AC685" s="325"/>
      <c r="AD685" s="325"/>
      <c r="AE685" s="327"/>
      <c r="AF685" s="327"/>
      <c r="AG685" s="327"/>
      <c r="AH685" s="327"/>
      <c r="AI685" s="327"/>
      <c r="AJ685" s="325"/>
      <c r="AK685" s="325"/>
      <c r="AL685" s="325"/>
      <c r="AM685" s="325"/>
      <c r="AN685" s="325"/>
      <c r="AO685" s="325"/>
      <c r="AP685" s="325"/>
      <c r="AQ685" s="325"/>
    </row>
    <row r="686" spans="5:43" ht="24.75" customHeight="1">
      <c r="E686" s="413"/>
      <c r="G686" s="326"/>
      <c r="H686" s="325"/>
      <c r="I686" s="327"/>
      <c r="K686" s="328"/>
      <c r="R686" s="325"/>
      <c r="S686" s="325"/>
      <c r="T686" s="325"/>
      <c r="U686" s="325"/>
      <c r="V686" s="325"/>
      <c r="W686" s="325"/>
      <c r="X686" s="325"/>
      <c r="Y686" s="325"/>
      <c r="Z686" s="325"/>
      <c r="AA686" s="325"/>
      <c r="AB686" s="325"/>
      <c r="AC686" s="325"/>
      <c r="AD686" s="325"/>
      <c r="AE686" s="327"/>
      <c r="AF686" s="327"/>
      <c r="AG686" s="327"/>
      <c r="AH686" s="327"/>
      <c r="AI686" s="327"/>
      <c r="AJ686" s="325"/>
      <c r="AK686" s="325"/>
      <c r="AL686" s="325"/>
      <c r="AM686" s="325"/>
      <c r="AN686" s="325"/>
      <c r="AO686" s="325"/>
      <c r="AP686" s="325"/>
      <c r="AQ686" s="325"/>
    </row>
    <row r="687" spans="5:43" ht="24.75" customHeight="1">
      <c r="E687" s="413"/>
      <c r="G687" s="326"/>
      <c r="H687" s="325"/>
      <c r="I687" s="327"/>
      <c r="K687" s="328"/>
      <c r="R687" s="325"/>
      <c r="S687" s="325"/>
      <c r="T687" s="325"/>
      <c r="U687" s="325"/>
      <c r="V687" s="325"/>
      <c r="W687" s="325"/>
      <c r="X687" s="325"/>
      <c r="Y687" s="325"/>
      <c r="Z687" s="325"/>
      <c r="AA687" s="325"/>
      <c r="AB687" s="325"/>
      <c r="AC687" s="325"/>
      <c r="AD687" s="325"/>
      <c r="AE687" s="327"/>
      <c r="AF687" s="327"/>
      <c r="AG687" s="327"/>
      <c r="AH687" s="327"/>
      <c r="AI687" s="327"/>
      <c r="AJ687" s="325"/>
      <c r="AK687" s="325"/>
      <c r="AL687" s="325"/>
      <c r="AM687" s="325"/>
      <c r="AN687" s="325"/>
      <c r="AO687" s="325"/>
      <c r="AP687" s="325"/>
      <c r="AQ687" s="325"/>
    </row>
    <row r="688" spans="5:43" ht="24.75" customHeight="1">
      <c r="E688" s="413"/>
      <c r="G688" s="326"/>
      <c r="H688" s="325"/>
      <c r="I688" s="327"/>
      <c r="K688" s="328"/>
      <c r="R688" s="325"/>
      <c r="S688" s="325"/>
      <c r="T688" s="325"/>
      <c r="U688" s="325"/>
      <c r="V688" s="325"/>
      <c r="W688" s="325"/>
      <c r="X688" s="325"/>
      <c r="Y688" s="325"/>
      <c r="Z688" s="325"/>
      <c r="AA688" s="325"/>
      <c r="AB688" s="325"/>
      <c r="AC688" s="325"/>
      <c r="AD688" s="325"/>
      <c r="AE688" s="327"/>
      <c r="AF688" s="327"/>
      <c r="AG688" s="327"/>
      <c r="AH688" s="327"/>
      <c r="AI688" s="327"/>
      <c r="AJ688" s="325"/>
      <c r="AK688" s="325"/>
      <c r="AL688" s="325"/>
      <c r="AM688" s="325"/>
      <c r="AN688" s="325"/>
      <c r="AO688" s="325"/>
      <c r="AP688" s="325"/>
      <c r="AQ688" s="325"/>
    </row>
    <row r="689" spans="5:43" ht="24.75" customHeight="1">
      <c r="E689" s="413"/>
      <c r="G689" s="326"/>
      <c r="H689" s="325"/>
      <c r="I689" s="327"/>
      <c r="K689" s="328"/>
      <c r="R689" s="325"/>
      <c r="S689" s="325"/>
      <c r="T689" s="325"/>
      <c r="U689" s="325"/>
      <c r="V689" s="325"/>
      <c r="W689" s="325"/>
      <c r="X689" s="325"/>
      <c r="Y689" s="325"/>
      <c r="Z689" s="325"/>
      <c r="AA689" s="325"/>
      <c r="AB689" s="325"/>
      <c r="AC689" s="325"/>
      <c r="AD689" s="325"/>
      <c r="AE689" s="327"/>
      <c r="AF689" s="327"/>
      <c r="AG689" s="327"/>
      <c r="AH689" s="327"/>
      <c r="AI689" s="327"/>
      <c r="AJ689" s="325"/>
      <c r="AK689" s="325"/>
      <c r="AL689" s="325"/>
      <c r="AM689" s="325"/>
      <c r="AN689" s="325"/>
      <c r="AO689" s="325"/>
      <c r="AP689" s="325"/>
      <c r="AQ689" s="325"/>
    </row>
    <row r="690" spans="5:43" ht="24.75" customHeight="1">
      <c r="E690" s="413"/>
      <c r="G690" s="326"/>
      <c r="H690" s="325"/>
      <c r="I690" s="327"/>
      <c r="K690" s="328"/>
      <c r="R690" s="325"/>
      <c r="S690" s="325"/>
      <c r="T690" s="325"/>
      <c r="U690" s="325"/>
      <c r="V690" s="325"/>
      <c r="W690" s="325"/>
      <c r="X690" s="325"/>
      <c r="Y690" s="325"/>
      <c r="Z690" s="325"/>
      <c r="AA690" s="325"/>
      <c r="AB690" s="325"/>
      <c r="AC690" s="325"/>
      <c r="AD690" s="325"/>
      <c r="AE690" s="327"/>
      <c r="AF690" s="327"/>
      <c r="AG690" s="327"/>
      <c r="AH690" s="327"/>
      <c r="AI690" s="327"/>
      <c r="AJ690" s="325"/>
      <c r="AK690" s="325"/>
      <c r="AL690" s="325"/>
      <c r="AM690" s="325"/>
      <c r="AN690" s="325"/>
      <c r="AO690" s="325"/>
      <c r="AP690" s="325"/>
      <c r="AQ690" s="325"/>
    </row>
    <row r="691" spans="5:43" ht="24.75" customHeight="1">
      <c r="E691" s="413"/>
      <c r="G691" s="326"/>
      <c r="H691" s="325"/>
      <c r="I691" s="327"/>
      <c r="K691" s="328"/>
      <c r="R691" s="325"/>
      <c r="S691" s="325"/>
      <c r="T691" s="325"/>
      <c r="U691" s="325"/>
      <c r="V691" s="325"/>
      <c r="W691" s="325"/>
      <c r="X691" s="325"/>
      <c r="Y691" s="325"/>
      <c r="Z691" s="325"/>
      <c r="AA691" s="325"/>
      <c r="AB691" s="325"/>
      <c r="AC691" s="325"/>
      <c r="AD691" s="325"/>
      <c r="AE691" s="327"/>
      <c r="AF691" s="327"/>
      <c r="AG691" s="327"/>
      <c r="AH691" s="327"/>
      <c r="AI691" s="327"/>
      <c r="AJ691" s="325"/>
      <c r="AK691" s="325"/>
      <c r="AL691" s="325"/>
      <c r="AM691" s="325"/>
      <c r="AN691" s="325"/>
      <c r="AO691" s="325"/>
      <c r="AP691" s="325"/>
      <c r="AQ691" s="325"/>
    </row>
    <row r="692" spans="5:43" ht="24.75" customHeight="1">
      <c r="E692" s="413"/>
      <c r="G692" s="326"/>
      <c r="H692" s="325"/>
      <c r="I692" s="327"/>
      <c r="K692" s="328"/>
      <c r="R692" s="325"/>
      <c r="S692" s="325"/>
      <c r="T692" s="325"/>
      <c r="U692" s="325"/>
      <c r="V692" s="325"/>
      <c r="W692" s="325"/>
      <c r="X692" s="325"/>
      <c r="Y692" s="325"/>
      <c r="Z692" s="325"/>
      <c r="AA692" s="325"/>
      <c r="AB692" s="325"/>
      <c r="AC692" s="325"/>
      <c r="AD692" s="325"/>
      <c r="AE692" s="327"/>
      <c r="AF692" s="327"/>
      <c r="AG692" s="327"/>
      <c r="AH692" s="327"/>
      <c r="AI692" s="327"/>
      <c r="AJ692" s="325"/>
      <c r="AK692" s="325"/>
      <c r="AL692" s="325"/>
      <c r="AM692" s="325"/>
      <c r="AN692" s="325"/>
      <c r="AO692" s="325"/>
      <c r="AP692" s="325"/>
      <c r="AQ692" s="325"/>
    </row>
    <row r="693" spans="5:43" ht="24.75" customHeight="1">
      <c r="E693" s="413"/>
      <c r="G693" s="326"/>
      <c r="H693" s="325"/>
      <c r="I693" s="327"/>
      <c r="K693" s="328"/>
      <c r="R693" s="325"/>
      <c r="S693" s="325"/>
      <c r="T693" s="325"/>
      <c r="U693" s="325"/>
      <c r="V693" s="325"/>
      <c r="W693" s="325"/>
      <c r="X693" s="325"/>
      <c r="Y693" s="325"/>
      <c r="Z693" s="325"/>
      <c r="AA693" s="325"/>
      <c r="AB693" s="325"/>
      <c r="AC693" s="325"/>
      <c r="AD693" s="325"/>
      <c r="AE693" s="327"/>
      <c r="AF693" s="327"/>
      <c r="AG693" s="327"/>
      <c r="AH693" s="327"/>
      <c r="AI693" s="327"/>
      <c r="AJ693" s="325"/>
      <c r="AK693" s="325"/>
      <c r="AL693" s="325"/>
      <c r="AM693" s="325"/>
      <c r="AN693" s="325"/>
      <c r="AO693" s="325"/>
      <c r="AP693" s="325"/>
      <c r="AQ693" s="325"/>
    </row>
    <row r="694" spans="5:43" ht="24.75" customHeight="1">
      <c r="E694" s="413"/>
      <c r="G694" s="326"/>
      <c r="H694" s="325"/>
      <c r="I694" s="327"/>
      <c r="K694" s="328"/>
      <c r="R694" s="325"/>
      <c r="S694" s="325"/>
      <c r="T694" s="325"/>
      <c r="U694" s="325"/>
      <c r="V694" s="325"/>
      <c r="W694" s="325"/>
      <c r="X694" s="325"/>
      <c r="Y694" s="325"/>
      <c r="Z694" s="325"/>
      <c r="AA694" s="325"/>
      <c r="AB694" s="325"/>
      <c r="AC694" s="325"/>
      <c r="AD694" s="325"/>
      <c r="AE694" s="327"/>
      <c r="AF694" s="327"/>
      <c r="AG694" s="327"/>
      <c r="AH694" s="327"/>
      <c r="AI694" s="327"/>
      <c r="AJ694" s="325"/>
      <c r="AK694" s="325"/>
      <c r="AL694" s="325"/>
      <c r="AM694" s="325"/>
      <c r="AN694" s="325"/>
      <c r="AO694" s="325"/>
      <c r="AP694" s="325"/>
      <c r="AQ694" s="325"/>
    </row>
    <row r="695" spans="5:43" ht="24.75" customHeight="1">
      <c r="E695" s="413"/>
      <c r="G695" s="326"/>
      <c r="H695" s="325"/>
      <c r="I695" s="327"/>
      <c r="K695" s="328"/>
      <c r="R695" s="325"/>
      <c r="S695" s="325"/>
      <c r="T695" s="325"/>
      <c r="U695" s="325"/>
      <c r="V695" s="325"/>
      <c r="W695" s="325"/>
      <c r="X695" s="325"/>
      <c r="Y695" s="325"/>
      <c r="Z695" s="325"/>
      <c r="AA695" s="325"/>
      <c r="AB695" s="325"/>
      <c r="AC695" s="325"/>
      <c r="AD695" s="325"/>
      <c r="AE695" s="327"/>
      <c r="AF695" s="327"/>
      <c r="AG695" s="327"/>
      <c r="AH695" s="327"/>
      <c r="AI695" s="327"/>
      <c r="AJ695" s="325"/>
      <c r="AK695" s="325"/>
      <c r="AL695" s="325"/>
      <c r="AM695" s="325"/>
      <c r="AN695" s="325"/>
      <c r="AO695" s="325"/>
      <c r="AP695" s="325"/>
      <c r="AQ695" s="325"/>
    </row>
    <row r="696" spans="5:43" ht="24.75" customHeight="1">
      <c r="E696" s="413"/>
      <c r="G696" s="326"/>
      <c r="H696" s="325"/>
      <c r="I696" s="327"/>
      <c r="K696" s="328"/>
      <c r="R696" s="325"/>
      <c r="S696" s="325"/>
      <c r="T696" s="325"/>
      <c r="U696" s="325"/>
      <c r="V696" s="325"/>
      <c r="W696" s="325"/>
      <c r="X696" s="325"/>
      <c r="Y696" s="325"/>
      <c r="Z696" s="325"/>
      <c r="AA696" s="325"/>
      <c r="AB696" s="325"/>
      <c r="AC696" s="325"/>
      <c r="AD696" s="325"/>
      <c r="AE696" s="327"/>
      <c r="AF696" s="327"/>
      <c r="AG696" s="327"/>
      <c r="AH696" s="327"/>
      <c r="AI696" s="327"/>
      <c r="AJ696" s="325"/>
      <c r="AK696" s="325"/>
      <c r="AL696" s="325"/>
      <c r="AM696" s="325"/>
      <c r="AN696" s="325"/>
      <c r="AO696" s="325"/>
      <c r="AP696" s="325"/>
      <c r="AQ696" s="325"/>
    </row>
    <row r="697" spans="5:43" ht="24.75" customHeight="1">
      <c r="E697" s="413"/>
      <c r="G697" s="326"/>
      <c r="H697" s="325"/>
      <c r="I697" s="327"/>
      <c r="K697" s="328"/>
      <c r="R697" s="325"/>
      <c r="S697" s="325"/>
      <c r="T697" s="325"/>
      <c r="U697" s="325"/>
      <c r="V697" s="325"/>
      <c r="W697" s="325"/>
      <c r="X697" s="325"/>
      <c r="Y697" s="325"/>
      <c r="Z697" s="325"/>
      <c r="AA697" s="325"/>
      <c r="AB697" s="325"/>
      <c r="AC697" s="325"/>
      <c r="AD697" s="325"/>
      <c r="AE697" s="327"/>
      <c r="AF697" s="327"/>
      <c r="AG697" s="327"/>
      <c r="AH697" s="327"/>
      <c r="AI697" s="327"/>
      <c r="AJ697" s="325"/>
      <c r="AK697" s="325"/>
      <c r="AL697" s="325"/>
      <c r="AM697" s="325"/>
      <c r="AN697" s="325"/>
      <c r="AO697" s="325"/>
      <c r="AP697" s="325"/>
      <c r="AQ697" s="325"/>
    </row>
    <row r="698" spans="5:43" ht="24.75" customHeight="1">
      <c r="E698" s="413"/>
      <c r="G698" s="326"/>
      <c r="H698" s="325"/>
      <c r="I698" s="327"/>
      <c r="K698" s="328"/>
      <c r="R698" s="325"/>
      <c r="S698" s="325"/>
      <c r="T698" s="325"/>
      <c r="U698" s="325"/>
      <c r="V698" s="325"/>
      <c r="W698" s="325"/>
      <c r="X698" s="325"/>
      <c r="Y698" s="325"/>
      <c r="Z698" s="325"/>
      <c r="AA698" s="325"/>
      <c r="AB698" s="325"/>
      <c r="AC698" s="325"/>
      <c r="AD698" s="325"/>
      <c r="AE698" s="327"/>
      <c r="AF698" s="327"/>
      <c r="AG698" s="327"/>
      <c r="AH698" s="327"/>
      <c r="AI698" s="327"/>
      <c r="AJ698" s="325"/>
      <c r="AK698" s="325"/>
      <c r="AL698" s="325"/>
      <c r="AM698" s="325"/>
      <c r="AN698" s="325"/>
      <c r="AO698" s="325"/>
      <c r="AP698" s="325"/>
      <c r="AQ698" s="325"/>
    </row>
    <row r="699" spans="5:43" ht="24.75" customHeight="1">
      <c r="E699" s="413"/>
      <c r="G699" s="326"/>
      <c r="H699" s="325"/>
      <c r="I699" s="327"/>
      <c r="K699" s="328"/>
      <c r="R699" s="325"/>
      <c r="S699" s="325"/>
      <c r="T699" s="325"/>
      <c r="U699" s="325"/>
      <c r="V699" s="325"/>
      <c r="W699" s="325"/>
      <c r="X699" s="325"/>
      <c r="Y699" s="325"/>
      <c r="Z699" s="325"/>
      <c r="AA699" s="325"/>
      <c r="AB699" s="325"/>
      <c r="AC699" s="325"/>
      <c r="AD699" s="325"/>
      <c r="AE699" s="327"/>
      <c r="AF699" s="327"/>
      <c r="AG699" s="327"/>
      <c r="AH699" s="327"/>
      <c r="AI699" s="327"/>
      <c r="AJ699" s="325"/>
      <c r="AK699" s="325"/>
      <c r="AL699" s="325"/>
      <c r="AM699" s="325"/>
      <c r="AN699" s="325"/>
      <c r="AO699" s="325"/>
      <c r="AP699" s="325"/>
      <c r="AQ699" s="325"/>
    </row>
    <row r="700" spans="5:43" ht="24.75" customHeight="1">
      <c r="E700" s="413"/>
      <c r="G700" s="326"/>
      <c r="H700" s="325"/>
      <c r="I700" s="327"/>
      <c r="K700" s="328"/>
      <c r="R700" s="325"/>
      <c r="S700" s="325"/>
      <c r="T700" s="325"/>
      <c r="U700" s="325"/>
      <c r="V700" s="325"/>
      <c r="W700" s="325"/>
      <c r="X700" s="325"/>
      <c r="Y700" s="325"/>
      <c r="Z700" s="325"/>
      <c r="AA700" s="325"/>
      <c r="AB700" s="325"/>
      <c r="AC700" s="325"/>
      <c r="AD700" s="325"/>
      <c r="AE700" s="327"/>
      <c r="AF700" s="327"/>
      <c r="AG700" s="327"/>
      <c r="AH700" s="327"/>
      <c r="AI700" s="327"/>
      <c r="AJ700" s="325"/>
      <c r="AK700" s="325"/>
      <c r="AL700" s="325"/>
      <c r="AM700" s="325"/>
      <c r="AN700" s="325"/>
      <c r="AO700" s="325"/>
      <c r="AP700" s="325"/>
      <c r="AQ700" s="325"/>
    </row>
    <row r="701" spans="5:43" ht="24.75" customHeight="1">
      <c r="E701" s="413"/>
      <c r="G701" s="326"/>
      <c r="H701" s="325"/>
      <c r="I701" s="327"/>
      <c r="K701" s="328"/>
      <c r="R701" s="325"/>
      <c r="S701" s="325"/>
      <c r="T701" s="325"/>
      <c r="U701" s="325"/>
      <c r="V701" s="325"/>
      <c r="W701" s="325"/>
      <c r="X701" s="325"/>
      <c r="Y701" s="325"/>
      <c r="Z701" s="325"/>
      <c r="AA701" s="325"/>
      <c r="AB701" s="325"/>
      <c r="AC701" s="325"/>
      <c r="AD701" s="325"/>
      <c r="AE701" s="327"/>
      <c r="AF701" s="327"/>
      <c r="AG701" s="327"/>
      <c r="AH701" s="327"/>
      <c r="AI701" s="327"/>
      <c r="AJ701" s="325"/>
      <c r="AK701" s="325"/>
      <c r="AL701" s="325"/>
      <c r="AM701" s="325"/>
      <c r="AN701" s="325"/>
      <c r="AO701" s="325"/>
      <c r="AP701" s="325"/>
      <c r="AQ701" s="325"/>
    </row>
    <row r="702" spans="5:43" ht="24.75" customHeight="1">
      <c r="E702" s="413"/>
      <c r="G702" s="326"/>
      <c r="H702" s="325"/>
      <c r="I702" s="327"/>
      <c r="K702" s="328"/>
      <c r="R702" s="325"/>
      <c r="S702" s="325"/>
      <c r="T702" s="325"/>
      <c r="U702" s="325"/>
      <c r="V702" s="325"/>
      <c r="W702" s="325"/>
      <c r="X702" s="325"/>
      <c r="Y702" s="325"/>
      <c r="Z702" s="325"/>
      <c r="AA702" s="325"/>
      <c r="AB702" s="325"/>
      <c r="AC702" s="325"/>
      <c r="AD702" s="325"/>
      <c r="AE702" s="327"/>
      <c r="AF702" s="327"/>
      <c r="AG702" s="327"/>
      <c r="AH702" s="327"/>
      <c r="AI702" s="327"/>
      <c r="AJ702" s="325"/>
      <c r="AK702" s="325"/>
      <c r="AL702" s="325"/>
      <c r="AM702" s="325"/>
      <c r="AN702" s="325"/>
      <c r="AO702" s="325"/>
      <c r="AP702" s="325"/>
      <c r="AQ702" s="325"/>
    </row>
    <row r="703" spans="5:43" ht="24.75" customHeight="1">
      <c r="E703" s="413"/>
      <c r="G703" s="326"/>
      <c r="H703" s="325"/>
      <c r="I703" s="327"/>
      <c r="K703" s="328"/>
      <c r="R703" s="325"/>
      <c r="S703" s="325"/>
      <c r="T703" s="325"/>
      <c r="U703" s="325"/>
      <c r="V703" s="325"/>
      <c r="W703" s="325"/>
      <c r="X703" s="325"/>
      <c r="Y703" s="325"/>
      <c r="Z703" s="325"/>
      <c r="AA703" s="325"/>
      <c r="AB703" s="325"/>
      <c r="AC703" s="325"/>
      <c r="AD703" s="325"/>
      <c r="AE703" s="327"/>
      <c r="AF703" s="327"/>
      <c r="AG703" s="327"/>
      <c r="AH703" s="327"/>
      <c r="AI703" s="327"/>
      <c r="AJ703" s="325"/>
      <c r="AK703" s="325"/>
      <c r="AL703" s="325"/>
      <c r="AM703" s="325"/>
      <c r="AN703" s="325"/>
      <c r="AO703" s="325"/>
      <c r="AP703" s="325"/>
      <c r="AQ703" s="325"/>
    </row>
    <row r="704" spans="5:43" ht="24.75" customHeight="1">
      <c r="E704" s="413"/>
      <c r="G704" s="326"/>
      <c r="H704" s="325"/>
      <c r="I704" s="327"/>
      <c r="K704" s="328"/>
      <c r="R704" s="325"/>
      <c r="S704" s="325"/>
      <c r="T704" s="325"/>
      <c r="U704" s="325"/>
      <c r="V704" s="325"/>
      <c r="W704" s="325"/>
      <c r="X704" s="325"/>
      <c r="Y704" s="325"/>
      <c r="Z704" s="325"/>
      <c r="AA704" s="325"/>
      <c r="AB704" s="325"/>
      <c r="AC704" s="325"/>
      <c r="AD704" s="325"/>
      <c r="AE704" s="327"/>
      <c r="AF704" s="327"/>
      <c r="AG704" s="327"/>
      <c r="AH704" s="327"/>
      <c r="AI704" s="327"/>
      <c r="AJ704" s="325"/>
      <c r="AK704" s="325"/>
      <c r="AL704" s="325"/>
      <c r="AM704" s="325"/>
      <c r="AN704" s="325"/>
      <c r="AO704" s="325"/>
      <c r="AP704" s="325"/>
      <c r="AQ704" s="325"/>
    </row>
    <row r="705" spans="5:43" ht="24.75" customHeight="1">
      <c r="E705" s="413"/>
      <c r="G705" s="326"/>
      <c r="H705" s="325"/>
      <c r="I705" s="327"/>
      <c r="K705" s="328"/>
      <c r="R705" s="325"/>
      <c r="S705" s="325"/>
      <c r="T705" s="325"/>
      <c r="U705" s="325"/>
      <c r="V705" s="325"/>
      <c r="W705" s="325"/>
      <c r="X705" s="325"/>
      <c r="Y705" s="325"/>
      <c r="Z705" s="325"/>
      <c r="AA705" s="325"/>
      <c r="AB705" s="325"/>
      <c r="AC705" s="325"/>
      <c r="AD705" s="325"/>
      <c r="AE705" s="327"/>
      <c r="AF705" s="327"/>
      <c r="AG705" s="327"/>
      <c r="AH705" s="327"/>
      <c r="AI705" s="327"/>
      <c r="AJ705" s="325"/>
      <c r="AK705" s="325"/>
      <c r="AL705" s="325"/>
      <c r="AM705" s="325"/>
      <c r="AN705" s="325"/>
      <c r="AO705" s="325"/>
      <c r="AP705" s="325"/>
      <c r="AQ705" s="325"/>
    </row>
    <row r="706" spans="5:43" ht="24.75" customHeight="1">
      <c r="E706" s="413"/>
      <c r="G706" s="326"/>
      <c r="H706" s="325"/>
      <c r="I706" s="327"/>
      <c r="K706" s="328"/>
      <c r="R706" s="325"/>
      <c r="S706" s="325"/>
      <c r="T706" s="325"/>
      <c r="U706" s="325"/>
      <c r="V706" s="325"/>
      <c r="W706" s="325"/>
      <c r="X706" s="325"/>
      <c r="Y706" s="325"/>
      <c r="Z706" s="325"/>
      <c r="AA706" s="325"/>
      <c r="AB706" s="325"/>
      <c r="AC706" s="325"/>
      <c r="AD706" s="325"/>
      <c r="AE706" s="327"/>
      <c r="AF706" s="327"/>
      <c r="AG706" s="327"/>
      <c r="AH706" s="327"/>
      <c r="AI706" s="327"/>
      <c r="AJ706" s="325"/>
      <c r="AK706" s="325"/>
      <c r="AL706" s="325"/>
      <c r="AM706" s="325"/>
      <c r="AN706" s="325"/>
      <c r="AO706" s="325"/>
      <c r="AP706" s="325"/>
      <c r="AQ706" s="325"/>
    </row>
    <row r="707" spans="5:43" ht="24.75" customHeight="1">
      <c r="E707" s="413"/>
      <c r="G707" s="326"/>
      <c r="H707" s="325"/>
      <c r="I707" s="327"/>
      <c r="K707" s="328"/>
      <c r="R707" s="325"/>
      <c r="S707" s="325"/>
      <c r="T707" s="325"/>
      <c r="U707" s="325"/>
      <c r="V707" s="325"/>
      <c r="W707" s="325"/>
      <c r="X707" s="325"/>
      <c r="Y707" s="325"/>
      <c r="Z707" s="325"/>
      <c r="AA707" s="325"/>
      <c r="AB707" s="325"/>
      <c r="AC707" s="325"/>
      <c r="AD707" s="325"/>
      <c r="AE707" s="327"/>
      <c r="AF707" s="327"/>
      <c r="AG707" s="327"/>
      <c r="AH707" s="327"/>
      <c r="AI707" s="327"/>
      <c r="AJ707" s="325"/>
      <c r="AK707" s="325"/>
      <c r="AL707" s="325"/>
      <c r="AM707" s="325"/>
      <c r="AN707" s="325"/>
      <c r="AO707" s="325"/>
      <c r="AP707" s="325"/>
      <c r="AQ707" s="325"/>
    </row>
    <row r="708" spans="5:43" ht="24.75" customHeight="1">
      <c r="E708" s="413"/>
      <c r="G708" s="326"/>
      <c r="H708" s="325"/>
      <c r="I708" s="327"/>
      <c r="K708" s="328"/>
      <c r="R708" s="325"/>
      <c r="S708" s="325"/>
      <c r="T708" s="325"/>
      <c r="U708" s="325"/>
      <c r="V708" s="325"/>
      <c r="W708" s="325"/>
      <c r="X708" s="325"/>
      <c r="Y708" s="325"/>
      <c r="Z708" s="325"/>
      <c r="AA708" s="325"/>
      <c r="AB708" s="325"/>
      <c r="AC708" s="325"/>
      <c r="AD708" s="325"/>
      <c r="AE708" s="327"/>
      <c r="AF708" s="327"/>
      <c r="AG708" s="327"/>
      <c r="AH708" s="327"/>
      <c r="AI708" s="327"/>
      <c r="AJ708" s="325"/>
      <c r="AK708" s="325"/>
      <c r="AL708" s="325"/>
      <c r="AM708" s="325"/>
      <c r="AN708" s="325"/>
      <c r="AO708" s="325"/>
      <c r="AP708" s="325"/>
      <c r="AQ708" s="325"/>
    </row>
    <row r="709" spans="5:43" ht="24.75" customHeight="1">
      <c r="E709" s="413"/>
      <c r="G709" s="326"/>
      <c r="H709" s="325"/>
      <c r="I709" s="327"/>
      <c r="K709" s="328"/>
      <c r="R709" s="325"/>
      <c r="S709" s="325"/>
      <c r="T709" s="325"/>
      <c r="U709" s="325"/>
      <c r="V709" s="325"/>
      <c r="W709" s="325"/>
      <c r="X709" s="325"/>
      <c r="Y709" s="325"/>
      <c r="Z709" s="325"/>
      <c r="AA709" s="325"/>
      <c r="AB709" s="325"/>
      <c r="AC709" s="325"/>
      <c r="AD709" s="325"/>
      <c r="AE709" s="327"/>
      <c r="AF709" s="327"/>
      <c r="AG709" s="327"/>
      <c r="AH709" s="327"/>
      <c r="AI709" s="327"/>
      <c r="AJ709" s="325"/>
      <c r="AK709" s="325"/>
      <c r="AL709" s="325"/>
      <c r="AM709" s="325"/>
      <c r="AN709" s="325"/>
      <c r="AO709" s="325"/>
      <c r="AP709" s="325"/>
      <c r="AQ709" s="325"/>
    </row>
    <row r="710" spans="5:43" ht="24.75" customHeight="1">
      <c r="E710" s="413"/>
      <c r="G710" s="326"/>
      <c r="H710" s="325"/>
      <c r="I710" s="327"/>
      <c r="K710" s="328"/>
      <c r="R710" s="325"/>
      <c r="S710" s="325"/>
      <c r="T710" s="325"/>
      <c r="U710" s="325"/>
      <c r="V710" s="325"/>
      <c r="W710" s="325"/>
      <c r="X710" s="325"/>
      <c r="Y710" s="325"/>
      <c r="Z710" s="325"/>
      <c r="AA710" s="325"/>
      <c r="AB710" s="325"/>
      <c r="AC710" s="325"/>
      <c r="AD710" s="325"/>
      <c r="AE710" s="327"/>
      <c r="AF710" s="327"/>
      <c r="AG710" s="327"/>
      <c r="AH710" s="327"/>
      <c r="AI710" s="327"/>
      <c r="AJ710" s="325"/>
      <c r="AK710" s="325"/>
      <c r="AL710" s="325"/>
      <c r="AM710" s="325"/>
      <c r="AN710" s="325"/>
      <c r="AO710" s="325"/>
      <c r="AP710" s="325"/>
      <c r="AQ710" s="325"/>
    </row>
    <row r="711" spans="5:43" ht="24.75" customHeight="1">
      <c r="E711" s="413"/>
      <c r="G711" s="326"/>
      <c r="H711" s="325"/>
      <c r="I711" s="327"/>
      <c r="K711" s="328"/>
      <c r="R711" s="325"/>
      <c r="S711" s="325"/>
      <c r="T711" s="325"/>
      <c r="U711" s="325"/>
      <c r="V711" s="325"/>
      <c r="W711" s="325"/>
      <c r="X711" s="325"/>
      <c r="Y711" s="325"/>
      <c r="Z711" s="325"/>
      <c r="AA711" s="325"/>
      <c r="AB711" s="325"/>
      <c r="AC711" s="325"/>
      <c r="AD711" s="325"/>
      <c r="AE711" s="327"/>
      <c r="AF711" s="327"/>
      <c r="AG711" s="327"/>
      <c r="AH711" s="327"/>
      <c r="AI711" s="327"/>
      <c r="AJ711" s="325"/>
      <c r="AK711" s="325"/>
      <c r="AL711" s="325"/>
      <c r="AM711" s="325"/>
      <c r="AN711" s="325"/>
      <c r="AO711" s="325"/>
      <c r="AP711" s="325"/>
      <c r="AQ711" s="325"/>
    </row>
    <row r="712" spans="5:43" ht="24.75" customHeight="1">
      <c r="E712" s="413"/>
      <c r="G712" s="326"/>
      <c r="H712" s="325"/>
      <c r="I712" s="327"/>
      <c r="K712" s="328"/>
      <c r="R712" s="325"/>
      <c r="S712" s="325"/>
      <c r="T712" s="325"/>
      <c r="U712" s="325"/>
      <c r="V712" s="325"/>
      <c r="W712" s="325"/>
      <c r="X712" s="325"/>
      <c r="Y712" s="325"/>
      <c r="Z712" s="325"/>
      <c r="AA712" s="325"/>
      <c r="AB712" s="325"/>
      <c r="AC712" s="325"/>
      <c r="AD712" s="325"/>
      <c r="AE712" s="327"/>
      <c r="AF712" s="327"/>
      <c r="AG712" s="327"/>
      <c r="AH712" s="327"/>
      <c r="AI712" s="327"/>
      <c r="AJ712" s="325"/>
      <c r="AK712" s="325"/>
      <c r="AL712" s="325"/>
      <c r="AM712" s="325"/>
      <c r="AN712" s="325"/>
      <c r="AO712" s="325"/>
      <c r="AP712" s="325"/>
      <c r="AQ712" s="325"/>
    </row>
    <row r="713" spans="5:43" ht="24.75" customHeight="1">
      <c r="E713" s="413"/>
      <c r="G713" s="326"/>
      <c r="H713" s="325"/>
      <c r="I713" s="327"/>
      <c r="K713" s="328"/>
      <c r="R713" s="325"/>
      <c r="S713" s="325"/>
      <c r="T713" s="325"/>
      <c r="U713" s="325"/>
      <c r="V713" s="325"/>
      <c r="W713" s="325"/>
      <c r="X713" s="325"/>
      <c r="Y713" s="325"/>
      <c r="Z713" s="325"/>
      <c r="AA713" s="325"/>
      <c r="AB713" s="325"/>
      <c r="AC713" s="325"/>
      <c r="AD713" s="325"/>
      <c r="AE713" s="327"/>
      <c r="AF713" s="327"/>
      <c r="AG713" s="327"/>
      <c r="AH713" s="327"/>
      <c r="AI713" s="327"/>
      <c r="AJ713" s="325"/>
      <c r="AK713" s="325"/>
      <c r="AL713" s="325"/>
      <c r="AM713" s="325"/>
      <c r="AN713" s="325"/>
      <c r="AO713" s="325"/>
      <c r="AP713" s="325"/>
      <c r="AQ713" s="325"/>
    </row>
    <row r="714" spans="5:43" ht="24.75" customHeight="1">
      <c r="E714" s="413"/>
      <c r="G714" s="326"/>
      <c r="H714" s="325"/>
      <c r="I714" s="327"/>
      <c r="K714" s="328"/>
      <c r="R714" s="325"/>
      <c r="S714" s="325"/>
      <c r="T714" s="325"/>
      <c r="U714" s="325"/>
      <c r="V714" s="325"/>
      <c r="W714" s="325"/>
      <c r="X714" s="325"/>
      <c r="Y714" s="325"/>
      <c r="Z714" s="325"/>
      <c r="AA714" s="325"/>
      <c r="AB714" s="325"/>
      <c r="AC714" s="325"/>
      <c r="AD714" s="325"/>
      <c r="AE714" s="327"/>
      <c r="AF714" s="327"/>
      <c r="AG714" s="327"/>
      <c r="AH714" s="327"/>
      <c r="AI714" s="327"/>
      <c r="AJ714" s="325"/>
      <c r="AK714" s="325"/>
      <c r="AL714" s="325"/>
      <c r="AM714" s="325"/>
      <c r="AN714" s="325"/>
      <c r="AO714" s="325"/>
      <c r="AP714" s="325"/>
      <c r="AQ714" s="325"/>
    </row>
    <row r="715" spans="5:43" ht="24.75" customHeight="1">
      <c r="E715" s="413"/>
      <c r="G715" s="326"/>
      <c r="H715" s="325"/>
      <c r="I715" s="327"/>
      <c r="K715" s="328"/>
      <c r="R715" s="325"/>
      <c r="S715" s="325"/>
      <c r="T715" s="325"/>
      <c r="U715" s="325"/>
      <c r="V715" s="325"/>
      <c r="W715" s="325"/>
      <c r="X715" s="325"/>
      <c r="Y715" s="325"/>
      <c r="Z715" s="325"/>
      <c r="AA715" s="325"/>
      <c r="AB715" s="325"/>
      <c r="AC715" s="325"/>
      <c r="AD715" s="325"/>
      <c r="AE715" s="327"/>
      <c r="AF715" s="327"/>
      <c r="AG715" s="327"/>
      <c r="AH715" s="327"/>
      <c r="AI715" s="327"/>
      <c r="AJ715" s="325"/>
      <c r="AK715" s="325"/>
      <c r="AL715" s="325"/>
      <c r="AM715" s="325"/>
      <c r="AN715" s="325"/>
      <c r="AO715" s="325"/>
      <c r="AP715" s="325"/>
      <c r="AQ715" s="325"/>
    </row>
    <row r="716" spans="5:43" ht="24.75" customHeight="1">
      <c r="E716" s="413"/>
      <c r="G716" s="326"/>
      <c r="H716" s="325"/>
      <c r="I716" s="327"/>
      <c r="K716" s="328"/>
      <c r="R716" s="325"/>
      <c r="S716" s="325"/>
      <c r="T716" s="325"/>
      <c r="U716" s="325"/>
      <c r="V716" s="325"/>
      <c r="W716" s="325"/>
      <c r="X716" s="325"/>
      <c r="Y716" s="325"/>
      <c r="Z716" s="325"/>
      <c r="AA716" s="325"/>
      <c r="AB716" s="325"/>
      <c r="AC716" s="325"/>
      <c r="AD716" s="325"/>
      <c r="AE716" s="327"/>
      <c r="AF716" s="327"/>
      <c r="AG716" s="327"/>
      <c r="AH716" s="327"/>
      <c r="AI716" s="327"/>
      <c r="AJ716" s="325"/>
      <c r="AK716" s="325"/>
      <c r="AL716" s="325"/>
      <c r="AM716" s="325"/>
      <c r="AN716" s="325"/>
      <c r="AO716" s="325"/>
      <c r="AP716" s="325"/>
      <c r="AQ716" s="325"/>
    </row>
    <row r="717" spans="5:43" ht="24.75" customHeight="1">
      <c r="E717" s="413"/>
      <c r="G717" s="326"/>
      <c r="H717" s="325"/>
      <c r="I717" s="327"/>
      <c r="K717" s="328"/>
      <c r="R717" s="325"/>
      <c r="S717" s="325"/>
      <c r="T717" s="325"/>
      <c r="U717" s="325"/>
      <c r="V717" s="325"/>
      <c r="W717" s="325"/>
      <c r="X717" s="325"/>
      <c r="Y717" s="325"/>
      <c r="Z717" s="325"/>
      <c r="AA717" s="325"/>
      <c r="AB717" s="325"/>
      <c r="AC717" s="325"/>
      <c r="AD717" s="325"/>
      <c r="AE717" s="327"/>
      <c r="AF717" s="327"/>
      <c r="AG717" s="327"/>
      <c r="AH717" s="327"/>
      <c r="AI717" s="327"/>
      <c r="AJ717" s="325"/>
      <c r="AK717" s="325"/>
      <c r="AL717" s="325"/>
      <c r="AM717" s="325"/>
      <c r="AN717" s="325"/>
      <c r="AO717" s="325"/>
      <c r="AP717" s="325"/>
      <c r="AQ717" s="325"/>
    </row>
    <row r="718" spans="5:43" ht="24.75" customHeight="1">
      <c r="E718" s="413"/>
      <c r="G718" s="326"/>
      <c r="H718" s="325"/>
      <c r="I718" s="327"/>
      <c r="K718" s="328"/>
      <c r="R718" s="325"/>
      <c r="S718" s="325"/>
      <c r="T718" s="325"/>
      <c r="U718" s="325"/>
      <c r="V718" s="325"/>
      <c r="W718" s="325"/>
      <c r="X718" s="325"/>
      <c r="Y718" s="325"/>
      <c r="Z718" s="325"/>
      <c r="AA718" s="325"/>
      <c r="AB718" s="325"/>
      <c r="AC718" s="325"/>
      <c r="AD718" s="325"/>
      <c r="AE718" s="327"/>
      <c r="AF718" s="327"/>
      <c r="AG718" s="327"/>
      <c r="AH718" s="327"/>
      <c r="AI718" s="327"/>
      <c r="AJ718" s="325"/>
      <c r="AK718" s="325"/>
      <c r="AL718" s="325"/>
      <c r="AM718" s="325"/>
      <c r="AN718" s="325"/>
      <c r="AO718" s="325"/>
      <c r="AP718" s="325"/>
      <c r="AQ718" s="325"/>
    </row>
    <row r="719" spans="5:43" ht="24.75" customHeight="1">
      <c r="E719" s="413"/>
      <c r="G719" s="326"/>
      <c r="H719" s="325"/>
      <c r="I719" s="327"/>
      <c r="K719" s="328"/>
      <c r="R719" s="325"/>
      <c r="S719" s="325"/>
      <c r="T719" s="325"/>
      <c r="U719" s="325"/>
      <c r="V719" s="325"/>
      <c r="W719" s="325"/>
      <c r="X719" s="325"/>
      <c r="Y719" s="325"/>
      <c r="Z719" s="325"/>
      <c r="AA719" s="325"/>
      <c r="AB719" s="325"/>
      <c r="AC719" s="325"/>
      <c r="AD719" s="325"/>
      <c r="AE719" s="327"/>
      <c r="AF719" s="327"/>
      <c r="AG719" s="327"/>
      <c r="AH719" s="327"/>
      <c r="AI719" s="327"/>
      <c r="AJ719" s="325"/>
      <c r="AK719" s="325"/>
      <c r="AL719" s="325"/>
      <c r="AM719" s="325"/>
      <c r="AN719" s="325"/>
      <c r="AO719" s="325"/>
      <c r="AP719" s="325"/>
      <c r="AQ719" s="325"/>
    </row>
    <row r="720" spans="5:43" ht="24.75" customHeight="1">
      <c r="E720" s="413"/>
      <c r="G720" s="326"/>
      <c r="H720" s="325"/>
      <c r="I720" s="327"/>
      <c r="K720" s="328"/>
      <c r="R720" s="325"/>
      <c r="S720" s="325"/>
      <c r="T720" s="325"/>
      <c r="U720" s="325"/>
      <c r="V720" s="325"/>
      <c r="W720" s="325"/>
      <c r="X720" s="325"/>
      <c r="Y720" s="325"/>
      <c r="Z720" s="325"/>
      <c r="AA720" s="325"/>
      <c r="AB720" s="325"/>
      <c r="AC720" s="325"/>
      <c r="AD720" s="325"/>
      <c r="AE720" s="327"/>
      <c r="AF720" s="327"/>
      <c r="AG720" s="327"/>
      <c r="AH720" s="327"/>
      <c r="AI720" s="327"/>
      <c r="AJ720" s="325"/>
      <c r="AK720" s="325"/>
      <c r="AL720" s="325"/>
      <c r="AM720" s="325"/>
      <c r="AN720" s="325"/>
      <c r="AO720" s="325"/>
      <c r="AP720" s="325"/>
      <c r="AQ720" s="325"/>
    </row>
    <row r="721" spans="5:43" ht="24.75" customHeight="1">
      <c r="E721" s="413"/>
      <c r="G721" s="326"/>
      <c r="H721" s="325"/>
      <c r="I721" s="327"/>
      <c r="K721" s="328"/>
      <c r="R721" s="325"/>
      <c r="S721" s="325"/>
      <c r="T721" s="325"/>
      <c r="U721" s="325"/>
      <c r="V721" s="325"/>
      <c r="W721" s="325"/>
      <c r="X721" s="325"/>
      <c r="Y721" s="325"/>
      <c r="Z721" s="325"/>
      <c r="AA721" s="325"/>
      <c r="AB721" s="325"/>
      <c r="AC721" s="325"/>
      <c r="AD721" s="325"/>
      <c r="AE721" s="327"/>
      <c r="AF721" s="327"/>
      <c r="AG721" s="327"/>
      <c r="AH721" s="327"/>
      <c r="AI721" s="327"/>
      <c r="AJ721" s="325"/>
      <c r="AK721" s="325"/>
      <c r="AL721" s="325"/>
      <c r="AM721" s="325"/>
      <c r="AN721" s="325"/>
      <c r="AO721" s="325"/>
      <c r="AP721" s="325"/>
      <c r="AQ721" s="325"/>
    </row>
    <row r="722" spans="5:43" ht="24.75" customHeight="1">
      <c r="E722" s="413"/>
      <c r="G722" s="326"/>
      <c r="H722" s="325"/>
      <c r="I722" s="327"/>
      <c r="K722" s="328"/>
      <c r="R722" s="325"/>
      <c r="S722" s="325"/>
      <c r="T722" s="325"/>
      <c r="U722" s="325"/>
      <c r="V722" s="325"/>
      <c r="W722" s="325"/>
      <c r="X722" s="325"/>
      <c r="Y722" s="325"/>
      <c r="Z722" s="325"/>
      <c r="AA722" s="325"/>
      <c r="AB722" s="325"/>
      <c r="AC722" s="325"/>
      <c r="AD722" s="325"/>
      <c r="AE722" s="327"/>
      <c r="AF722" s="327"/>
      <c r="AG722" s="327"/>
      <c r="AH722" s="327"/>
      <c r="AI722" s="327"/>
      <c r="AJ722" s="325"/>
      <c r="AK722" s="325"/>
      <c r="AL722" s="325"/>
      <c r="AM722" s="325"/>
      <c r="AN722" s="325"/>
      <c r="AO722" s="325"/>
      <c r="AP722" s="325"/>
      <c r="AQ722" s="325"/>
    </row>
    <row r="723" spans="5:43" ht="24.75" customHeight="1">
      <c r="E723" s="413"/>
      <c r="G723" s="326"/>
      <c r="H723" s="325"/>
      <c r="I723" s="327"/>
      <c r="K723" s="328"/>
      <c r="R723" s="325"/>
      <c r="S723" s="325"/>
      <c r="T723" s="325"/>
      <c r="U723" s="325"/>
      <c r="V723" s="325"/>
      <c r="W723" s="325"/>
      <c r="X723" s="325"/>
      <c r="Y723" s="325"/>
      <c r="Z723" s="325"/>
      <c r="AA723" s="325"/>
      <c r="AB723" s="325"/>
      <c r="AC723" s="325"/>
      <c r="AD723" s="325"/>
      <c r="AE723" s="327"/>
      <c r="AF723" s="327"/>
      <c r="AG723" s="327"/>
      <c r="AH723" s="327"/>
      <c r="AI723" s="327"/>
      <c r="AJ723" s="325"/>
      <c r="AK723" s="325"/>
      <c r="AL723" s="325"/>
      <c r="AM723" s="325"/>
      <c r="AN723" s="325"/>
      <c r="AO723" s="325"/>
      <c r="AP723" s="325"/>
      <c r="AQ723" s="325"/>
    </row>
    <row r="724" spans="5:43" ht="24.75" customHeight="1">
      <c r="E724" s="413"/>
      <c r="G724" s="326"/>
      <c r="H724" s="325"/>
      <c r="I724" s="327"/>
      <c r="K724" s="328"/>
      <c r="R724" s="325"/>
      <c r="S724" s="325"/>
      <c r="T724" s="325"/>
      <c r="U724" s="325"/>
      <c r="V724" s="325"/>
      <c r="W724" s="325"/>
      <c r="X724" s="325"/>
      <c r="Y724" s="325"/>
      <c r="Z724" s="325"/>
      <c r="AA724" s="325"/>
      <c r="AB724" s="325"/>
      <c r="AC724" s="325"/>
      <c r="AD724" s="325"/>
      <c r="AE724" s="327"/>
      <c r="AF724" s="327"/>
      <c r="AG724" s="327"/>
      <c r="AH724" s="327"/>
      <c r="AI724" s="327"/>
      <c r="AJ724" s="325"/>
      <c r="AK724" s="325"/>
      <c r="AL724" s="325"/>
      <c r="AM724" s="325"/>
      <c r="AN724" s="325"/>
      <c r="AO724" s="325"/>
      <c r="AP724" s="325"/>
      <c r="AQ724" s="325"/>
    </row>
    <row r="725" spans="5:43" ht="24.75" customHeight="1">
      <c r="E725" s="413"/>
      <c r="G725" s="326"/>
      <c r="H725" s="325"/>
      <c r="I725" s="327"/>
      <c r="K725" s="328"/>
      <c r="R725" s="325"/>
      <c r="S725" s="325"/>
      <c r="T725" s="325"/>
      <c r="U725" s="325"/>
      <c r="V725" s="325"/>
      <c r="W725" s="325"/>
      <c r="X725" s="325"/>
      <c r="Y725" s="325"/>
      <c r="Z725" s="325"/>
      <c r="AA725" s="325"/>
      <c r="AB725" s="325"/>
      <c r="AC725" s="325"/>
      <c r="AD725" s="325"/>
      <c r="AE725" s="327"/>
      <c r="AF725" s="327"/>
      <c r="AG725" s="327"/>
      <c r="AH725" s="327"/>
      <c r="AI725" s="327"/>
      <c r="AJ725" s="325"/>
      <c r="AK725" s="325"/>
      <c r="AL725" s="325"/>
      <c r="AM725" s="325"/>
      <c r="AN725" s="325"/>
      <c r="AO725" s="325"/>
      <c r="AP725" s="325"/>
      <c r="AQ725" s="325"/>
    </row>
    <row r="726" spans="5:43" ht="24.75" customHeight="1">
      <c r="E726" s="413"/>
      <c r="G726" s="326"/>
      <c r="H726" s="325"/>
      <c r="I726" s="327"/>
      <c r="K726" s="328"/>
      <c r="R726" s="325"/>
      <c r="S726" s="325"/>
      <c r="T726" s="325"/>
      <c r="U726" s="325"/>
      <c r="V726" s="325"/>
      <c r="W726" s="325"/>
      <c r="X726" s="325"/>
      <c r="Y726" s="325"/>
      <c r="Z726" s="325"/>
      <c r="AA726" s="325"/>
      <c r="AB726" s="325"/>
      <c r="AC726" s="325"/>
      <c r="AD726" s="325"/>
      <c r="AE726" s="327"/>
      <c r="AF726" s="327"/>
      <c r="AG726" s="327"/>
      <c r="AH726" s="327"/>
      <c r="AI726" s="327"/>
      <c r="AJ726" s="325"/>
      <c r="AK726" s="325"/>
      <c r="AL726" s="325"/>
      <c r="AM726" s="325"/>
      <c r="AN726" s="325"/>
      <c r="AO726" s="325"/>
      <c r="AP726" s="325"/>
      <c r="AQ726" s="325"/>
    </row>
    <row r="727" spans="5:43" ht="24.75" customHeight="1">
      <c r="E727" s="413"/>
      <c r="G727" s="326"/>
      <c r="H727" s="325"/>
      <c r="I727" s="327"/>
      <c r="K727" s="328"/>
      <c r="R727" s="325"/>
      <c r="S727" s="325"/>
      <c r="T727" s="325"/>
      <c r="U727" s="325"/>
      <c r="V727" s="325"/>
      <c r="W727" s="325"/>
      <c r="X727" s="325"/>
      <c r="Y727" s="325"/>
      <c r="Z727" s="325"/>
      <c r="AA727" s="325"/>
      <c r="AB727" s="325"/>
      <c r="AC727" s="325"/>
      <c r="AD727" s="325"/>
      <c r="AE727" s="327"/>
      <c r="AF727" s="327"/>
      <c r="AG727" s="327"/>
      <c r="AH727" s="327"/>
      <c r="AI727" s="327"/>
      <c r="AJ727" s="325"/>
      <c r="AK727" s="325"/>
      <c r="AL727" s="325"/>
      <c r="AM727" s="325"/>
      <c r="AN727" s="325"/>
      <c r="AO727" s="325"/>
      <c r="AP727" s="325"/>
      <c r="AQ727" s="325"/>
    </row>
    <row r="728" spans="5:43" ht="24.75" customHeight="1">
      <c r="E728" s="413"/>
      <c r="G728" s="326"/>
      <c r="H728" s="325"/>
      <c r="I728" s="327"/>
      <c r="K728" s="328"/>
      <c r="R728" s="325"/>
      <c r="S728" s="325"/>
      <c r="T728" s="325"/>
      <c r="U728" s="325"/>
      <c r="V728" s="325"/>
      <c r="W728" s="325"/>
      <c r="X728" s="325"/>
      <c r="Y728" s="325"/>
      <c r="Z728" s="325"/>
      <c r="AA728" s="325"/>
      <c r="AB728" s="325"/>
      <c r="AC728" s="325"/>
      <c r="AD728" s="325"/>
      <c r="AE728" s="327"/>
      <c r="AF728" s="327"/>
      <c r="AG728" s="327"/>
      <c r="AH728" s="327"/>
      <c r="AI728" s="327"/>
      <c r="AJ728" s="325"/>
      <c r="AK728" s="325"/>
      <c r="AL728" s="325"/>
      <c r="AM728" s="325"/>
      <c r="AN728" s="325"/>
      <c r="AO728" s="325"/>
      <c r="AP728" s="325"/>
      <c r="AQ728" s="325"/>
    </row>
    <row r="729" spans="5:43" ht="24.75" customHeight="1">
      <c r="E729" s="413"/>
      <c r="G729" s="326"/>
      <c r="H729" s="325"/>
      <c r="I729" s="327"/>
      <c r="K729" s="328"/>
      <c r="R729" s="325"/>
      <c r="S729" s="325"/>
      <c r="T729" s="325"/>
      <c r="U729" s="325"/>
      <c r="V729" s="325"/>
      <c r="W729" s="325"/>
      <c r="X729" s="325"/>
      <c r="Y729" s="325"/>
      <c r="Z729" s="325"/>
      <c r="AA729" s="325"/>
      <c r="AB729" s="325"/>
      <c r="AC729" s="325"/>
      <c r="AD729" s="325"/>
      <c r="AE729" s="327"/>
      <c r="AF729" s="327"/>
      <c r="AG729" s="327"/>
      <c r="AH729" s="327"/>
      <c r="AI729" s="327"/>
      <c r="AJ729" s="325"/>
      <c r="AK729" s="325"/>
      <c r="AL729" s="325"/>
      <c r="AM729" s="325"/>
      <c r="AN729" s="325"/>
      <c r="AO729" s="325"/>
      <c r="AP729" s="325"/>
      <c r="AQ729" s="325"/>
    </row>
    <row r="730" spans="5:43" ht="24.75" customHeight="1">
      <c r="E730" s="413"/>
      <c r="G730" s="326"/>
      <c r="H730" s="325"/>
      <c r="I730" s="327"/>
      <c r="K730" s="328"/>
      <c r="R730" s="325"/>
      <c r="S730" s="325"/>
      <c r="T730" s="325"/>
      <c r="U730" s="325"/>
      <c r="V730" s="325"/>
      <c r="W730" s="325"/>
      <c r="X730" s="325"/>
      <c r="Y730" s="325"/>
      <c r="Z730" s="325"/>
      <c r="AA730" s="325"/>
      <c r="AB730" s="325"/>
      <c r="AC730" s="325"/>
      <c r="AD730" s="325"/>
      <c r="AE730" s="327"/>
      <c r="AF730" s="327"/>
      <c r="AG730" s="327"/>
      <c r="AH730" s="327"/>
      <c r="AI730" s="327"/>
      <c r="AJ730" s="325"/>
      <c r="AK730" s="325"/>
      <c r="AL730" s="325"/>
      <c r="AM730" s="325"/>
      <c r="AN730" s="325"/>
      <c r="AO730" s="325"/>
      <c r="AP730" s="325"/>
      <c r="AQ730" s="325"/>
    </row>
    <row r="731" spans="5:43" ht="24.75" customHeight="1">
      <c r="E731" s="413"/>
      <c r="G731" s="326"/>
      <c r="H731" s="325"/>
      <c r="I731" s="327"/>
      <c r="K731" s="328"/>
      <c r="R731" s="325"/>
      <c r="S731" s="325"/>
      <c r="T731" s="325"/>
      <c r="U731" s="325"/>
      <c r="V731" s="325"/>
      <c r="W731" s="325"/>
      <c r="X731" s="325"/>
      <c r="Y731" s="325"/>
      <c r="Z731" s="325"/>
      <c r="AA731" s="325"/>
      <c r="AB731" s="325"/>
      <c r="AC731" s="325"/>
      <c r="AD731" s="325"/>
      <c r="AE731" s="327"/>
      <c r="AF731" s="327"/>
      <c r="AG731" s="327"/>
      <c r="AH731" s="327"/>
      <c r="AI731" s="327"/>
      <c r="AJ731" s="325"/>
      <c r="AK731" s="325"/>
      <c r="AL731" s="325"/>
      <c r="AM731" s="325"/>
      <c r="AN731" s="325"/>
      <c r="AO731" s="325"/>
      <c r="AP731" s="325"/>
      <c r="AQ731" s="325"/>
    </row>
    <row r="732" spans="5:43" ht="24.75" customHeight="1">
      <c r="E732" s="413"/>
      <c r="G732" s="326"/>
      <c r="H732" s="325"/>
      <c r="I732" s="327"/>
      <c r="K732" s="328"/>
      <c r="R732" s="325"/>
      <c r="S732" s="325"/>
      <c r="T732" s="325"/>
      <c r="U732" s="325"/>
      <c r="V732" s="325"/>
      <c r="W732" s="325"/>
      <c r="X732" s="325"/>
      <c r="Y732" s="325"/>
      <c r="Z732" s="325"/>
      <c r="AA732" s="325"/>
      <c r="AB732" s="325"/>
      <c r="AC732" s="325"/>
      <c r="AD732" s="325"/>
      <c r="AE732" s="327"/>
      <c r="AF732" s="327"/>
      <c r="AG732" s="327"/>
      <c r="AH732" s="327"/>
      <c r="AI732" s="327"/>
      <c r="AJ732" s="325"/>
      <c r="AK732" s="325"/>
      <c r="AL732" s="325"/>
      <c r="AM732" s="325"/>
      <c r="AN732" s="325"/>
      <c r="AO732" s="325"/>
      <c r="AP732" s="325"/>
      <c r="AQ732" s="325"/>
    </row>
    <row r="733" spans="5:43" ht="24.75" customHeight="1">
      <c r="E733" s="413"/>
      <c r="G733" s="326"/>
      <c r="H733" s="325"/>
      <c r="I733" s="327"/>
      <c r="K733" s="328"/>
      <c r="R733" s="325"/>
      <c r="S733" s="325"/>
      <c r="T733" s="325"/>
      <c r="U733" s="325"/>
      <c r="V733" s="325"/>
      <c r="W733" s="325"/>
      <c r="X733" s="325"/>
      <c r="Y733" s="325"/>
      <c r="Z733" s="325"/>
      <c r="AA733" s="325"/>
      <c r="AB733" s="325"/>
      <c r="AC733" s="325"/>
      <c r="AD733" s="325"/>
      <c r="AE733" s="327"/>
      <c r="AF733" s="327"/>
      <c r="AG733" s="327"/>
      <c r="AH733" s="327"/>
      <c r="AI733" s="327"/>
      <c r="AJ733" s="325"/>
      <c r="AK733" s="325"/>
      <c r="AL733" s="325"/>
      <c r="AM733" s="325"/>
      <c r="AN733" s="325"/>
      <c r="AO733" s="325"/>
      <c r="AP733" s="325"/>
      <c r="AQ733" s="325"/>
    </row>
    <row r="734" spans="5:43" ht="24.75" customHeight="1">
      <c r="E734" s="413"/>
      <c r="G734" s="326"/>
      <c r="H734" s="325"/>
      <c r="I734" s="327"/>
      <c r="K734" s="328"/>
      <c r="R734" s="325"/>
      <c r="S734" s="325"/>
      <c r="T734" s="325"/>
      <c r="U734" s="325"/>
      <c r="V734" s="325"/>
      <c r="W734" s="325"/>
      <c r="X734" s="325"/>
      <c r="Y734" s="325"/>
      <c r="Z734" s="325"/>
      <c r="AA734" s="325"/>
      <c r="AB734" s="325"/>
      <c r="AC734" s="325"/>
      <c r="AD734" s="325"/>
      <c r="AE734" s="327"/>
      <c r="AF734" s="327"/>
      <c r="AG734" s="327"/>
      <c r="AH734" s="327"/>
      <c r="AI734" s="327"/>
      <c r="AJ734" s="325"/>
      <c r="AK734" s="325"/>
      <c r="AL734" s="325"/>
      <c r="AM734" s="325"/>
      <c r="AN734" s="325"/>
      <c r="AO734" s="325"/>
      <c r="AP734" s="325"/>
      <c r="AQ734" s="325"/>
    </row>
    <row r="735" spans="5:43" ht="24.75" customHeight="1">
      <c r="E735" s="413"/>
      <c r="G735" s="326"/>
      <c r="H735" s="325"/>
      <c r="I735" s="327"/>
      <c r="K735" s="328"/>
      <c r="R735" s="325"/>
      <c r="S735" s="325"/>
      <c r="T735" s="325"/>
      <c r="U735" s="325"/>
      <c r="V735" s="325"/>
      <c r="W735" s="325"/>
      <c r="X735" s="325"/>
      <c r="Y735" s="325"/>
      <c r="Z735" s="325"/>
      <c r="AA735" s="325"/>
      <c r="AB735" s="325"/>
      <c r="AC735" s="325"/>
      <c r="AD735" s="325"/>
      <c r="AE735" s="327"/>
      <c r="AF735" s="327"/>
      <c r="AG735" s="327"/>
      <c r="AH735" s="327"/>
      <c r="AI735" s="327"/>
      <c r="AJ735" s="325"/>
      <c r="AK735" s="325"/>
      <c r="AL735" s="325"/>
      <c r="AM735" s="325"/>
      <c r="AN735" s="325"/>
      <c r="AO735" s="325"/>
      <c r="AP735" s="325"/>
      <c r="AQ735" s="325"/>
    </row>
    <row r="736" spans="5:43" ht="24.75" customHeight="1">
      <c r="E736" s="413"/>
      <c r="G736" s="326"/>
      <c r="H736" s="325"/>
      <c r="I736" s="327"/>
      <c r="K736" s="328"/>
      <c r="R736" s="325"/>
      <c r="S736" s="325"/>
      <c r="T736" s="325"/>
      <c r="U736" s="325"/>
      <c r="V736" s="325"/>
      <c r="W736" s="325"/>
      <c r="X736" s="325"/>
      <c r="Y736" s="325"/>
      <c r="Z736" s="325"/>
      <c r="AA736" s="325"/>
      <c r="AB736" s="325"/>
      <c r="AC736" s="325"/>
      <c r="AD736" s="325"/>
      <c r="AE736" s="327"/>
      <c r="AF736" s="327"/>
      <c r="AG736" s="327"/>
      <c r="AH736" s="327"/>
      <c r="AI736" s="327"/>
      <c r="AJ736" s="325"/>
      <c r="AK736" s="325"/>
      <c r="AL736" s="325"/>
      <c r="AM736" s="325"/>
      <c r="AN736" s="325"/>
      <c r="AO736" s="325"/>
      <c r="AP736" s="325"/>
      <c r="AQ736" s="325"/>
    </row>
    <row r="737" spans="5:43" ht="24.75" customHeight="1">
      <c r="E737" s="413"/>
      <c r="G737" s="326"/>
      <c r="H737" s="325"/>
      <c r="I737" s="327"/>
      <c r="K737" s="328"/>
      <c r="R737" s="325"/>
      <c r="S737" s="325"/>
      <c r="T737" s="325"/>
      <c r="U737" s="325"/>
      <c r="V737" s="325"/>
      <c r="W737" s="325"/>
      <c r="X737" s="325"/>
      <c r="Y737" s="325"/>
      <c r="Z737" s="325"/>
      <c r="AA737" s="325"/>
      <c r="AB737" s="325"/>
      <c r="AC737" s="325"/>
      <c r="AD737" s="325"/>
      <c r="AE737" s="327"/>
      <c r="AF737" s="327"/>
      <c r="AG737" s="327"/>
      <c r="AH737" s="327"/>
      <c r="AI737" s="327"/>
      <c r="AJ737" s="325"/>
      <c r="AK737" s="325"/>
      <c r="AL737" s="325"/>
      <c r="AM737" s="325"/>
      <c r="AN737" s="325"/>
      <c r="AO737" s="325"/>
      <c r="AP737" s="325"/>
      <c r="AQ737" s="325"/>
    </row>
    <row r="738" spans="5:43" ht="24.75" customHeight="1">
      <c r="E738" s="413"/>
      <c r="G738" s="326"/>
      <c r="H738" s="325"/>
      <c r="I738" s="327"/>
      <c r="K738" s="328"/>
      <c r="R738" s="325"/>
      <c r="S738" s="325"/>
      <c r="T738" s="325"/>
      <c r="U738" s="325"/>
      <c r="V738" s="325"/>
      <c r="W738" s="325"/>
      <c r="X738" s="325"/>
      <c r="Y738" s="325"/>
      <c r="Z738" s="325"/>
      <c r="AA738" s="325"/>
      <c r="AB738" s="325"/>
      <c r="AC738" s="325"/>
      <c r="AD738" s="325"/>
      <c r="AE738" s="327"/>
      <c r="AF738" s="327"/>
      <c r="AG738" s="327"/>
      <c r="AH738" s="327"/>
      <c r="AI738" s="327"/>
      <c r="AJ738" s="325"/>
      <c r="AK738" s="325"/>
      <c r="AL738" s="325"/>
      <c r="AM738" s="325"/>
      <c r="AN738" s="325"/>
      <c r="AO738" s="325"/>
      <c r="AP738" s="325"/>
      <c r="AQ738" s="325"/>
    </row>
    <row r="739" spans="5:43" ht="24.75" customHeight="1">
      <c r="E739" s="413"/>
      <c r="G739" s="326"/>
      <c r="H739" s="325"/>
      <c r="I739" s="327"/>
      <c r="K739" s="328"/>
      <c r="R739" s="325"/>
      <c r="S739" s="325"/>
      <c r="T739" s="325"/>
      <c r="U739" s="325"/>
      <c r="V739" s="325"/>
      <c r="W739" s="325"/>
      <c r="X739" s="325"/>
      <c r="Y739" s="325"/>
      <c r="Z739" s="325"/>
      <c r="AA739" s="325"/>
      <c r="AB739" s="325"/>
      <c r="AC739" s="325"/>
      <c r="AD739" s="325"/>
      <c r="AE739" s="327"/>
      <c r="AF739" s="327"/>
      <c r="AG739" s="327"/>
      <c r="AH739" s="327"/>
      <c r="AI739" s="327"/>
      <c r="AJ739" s="325"/>
      <c r="AK739" s="325"/>
      <c r="AL739" s="325"/>
      <c r="AM739" s="325"/>
      <c r="AN739" s="325"/>
      <c r="AO739" s="325"/>
      <c r="AP739" s="325"/>
      <c r="AQ739" s="325"/>
    </row>
    <row r="740" spans="5:43" ht="24.75" customHeight="1">
      <c r="E740" s="413"/>
      <c r="G740" s="326"/>
      <c r="H740" s="325"/>
      <c r="I740" s="327"/>
      <c r="K740" s="328"/>
      <c r="R740" s="325"/>
      <c r="S740" s="325"/>
      <c r="T740" s="325"/>
      <c r="U740" s="325"/>
      <c r="V740" s="325"/>
      <c r="W740" s="325"/>
      <c r="X740" s="325"/>
      <c r="Y740" s="325"/>
      <c r="Z740" s="325"/>
      <c r="AA740" s="325"/>
      <c r="AB740" s="325"/>
      <c r="AC740" s="325"/>
      <c r="AD740" s="325"/>
      <c r="AE740" s="327"/>
      <c r="AF740" s="327"/>
      <c r="AG740" s="327"/>
      <c r="AH740" s="327"/>
      <c r="AI740" s="327"/>
      <c r="AJ740" s="325"/>
      <c r="AK740" s="325"/>
      <c r="AL740" s="325"/>
      <c r="AM740" s="325"/>
      <c r="AN740" s="325"/>
      <c r="AO740" s="325"/>
      <c r="AP740" s="325"/>
      <c r="AQ740" s="325"/>
    </row>
    <row r="741" spans="5:43" ht="24.75" customHeight="1">
      <c r="E741" s="413"/>
      <c r="G741" s="326"/>
      <c r="H741" s="325"/>
      <c r="I741" s="327"/>
      <c r="K741" s="328"/>
      <c r="R741" s="325"/>
      <c r="S741" s="325"/>
      <c r="T741" s="325"/>
      <c r="U741" s="325"/>
      <c r="V741" s="325"/>
      <c r="W741" s="325"/>
      <c r="X741" s="325"/>
      <c r="Y741" s="325"/>
      <c r="Z741" s="325"/>
      <c r="AA741" s="325"/>
      <c r="AB741" s="325"/>
      <c r="AC741" s="325"/>
      <c r="AD741" s="325"/>
      <c r="AE741" s="327"/>
      <c r="AF741" s="327"/>
      <c r="AG741" s="327"/>
      <c r="AH741" s="327"/>
      <c r="AI741" s="327"/>
      <c r="AJ741" s="325"/>
      <c r="AK741" s="325"/>
      <c r="AL741" s="325"/>
      <c r="AM741" s="325"/>
      <c r="AN741" s="325"/>
      <c r="AO741" s="325"/>
      <c r="AP741" s="325"/>
      <c r="AQ741" s="325"/>
    </row>
    <row r="742" spans="5:43" ht="24.75" customHeight="1">
      <c r="E742" s="413"/>
      <c r="G742" s="326"/>
      <c r="H742" s="325"/>
      <c r="I742" s="327"/>
      <c r="K742" s="328"/>
      <c r="R742" s="325"/>
      <c r="S742" s="325"/>
      <c r="T742" s="325"/>
      <c r="U742" s="325"/>
      <c r="V742" s="325"/>
      <c r="W742" s="325"/>
      <c r="X742" s="325"/>
      <c r="Y742" s="325"/>
      <c r="Z742" s="325"/>
      <c r="AA742" s="325"/>
      <c r="AB742" s="325"/>
      <c r="AC742" s="325"/>
      <c r="AD742" s="325"/>
      <c r="AE742" s="327"/>
      <c r="AF742" s="327"/>
      <c r="AG742" s="327"/>
      <c r="AH742" s="327"/>
      <c r="AI742" s="327"/>
      <c r="AJ742" s="325"/>
      <c r="AK742" s="325"/>
      <c r="AL742" s="325"/>
      <c r="AM742" s="325"/>
      <c r="AN742" s="325"/>
      <c r="AO742" s="325"/>
      <c r="AP742" s="325"/>
      <c r="AQ742" s="325"/>
    </row>
    <row r="743" spans="5:43" ht="24.75" customHeight="1">
      <c r="E743" s="413"/>
      <c r="G743" s="326"/>
      <c r="H743" s="325"/>
      <c r="I743" s="327"/>
      <c r="K743" s="328"/>
      <c r="R743" s="325"/>
      <c r="S743" s="325"/>
      <c r="T743" s="325"/>
      <c r="U743" s="325"/>
      <c r="V743" s="325"/>
      <c r="W743" s="325"/>
      <c r="X743" s="325"/>
      <c r="Y743" s="325"/>
      <c r="Z743" s="325"/>
      <c r="AA743" s="325"/>
      <c r="AB743" s="325"/>
      <c r="AC743" s="325"/>
      <c r="AD743" s="325"/>
      <c r="AE743" s="327"/>
      <c r="AF743" s="327"/>
      <c r="AG743" s="327"/>
      <c r="AH743" s="327"/>
      <c r="AI743" s="327"/>
      <c r="AJ743" s="325"/>
      <c r="AK743" s="325"/>
      <c r="AL743" s="325"/>
      <c r="AM743" s="325"/>
      <c r="AN743" s="325"/>
      <c r="AO743" s="325"/>
      <c r="AP743" s="325"/>
      <c r="AQ743" s="325"/>
    </row>
    <row r="744" spans="5:43" ht="24.75" customHeight="1">
      <c r="E744" s="413"/>
      <c r="G744" s="326"/>
      <c r="H744" s="325"/>
      <c r="I744" s="327"/>
      <c r="K744" s="328"/>
      <c r="R744" s="325"/>
      <c r="S744" s="325"/>
      <c r="T744" s="325"/>
      <c r="U744" s="325"/>
      <c r="V744" s="325"/>
      <c r="W744" s="325"/>
      <c r="X744" s="325"/>
      <c r="Y744" s="325"/>
      <c r="Z744" s="325"/>
      <c r="AA744" s="325"/>
      <c r="AB744" s="325"/>
      <c r="AC744" s="325"/>
      <c r="AD744" s="325"/>
      <c r="AE744" s="327"/>
      <c r="AF744" s="327"/>
      <c r="AG744" s="327"/>
      <c r="AH744" s="327"/>
      <c r="AI744" s="327"/>
      <c r="AJ744" s="325"/>
      <c r="AK744" s="325"/>
      <c r="AL744" s="325"/>
      <c r="AM744" s="325"/>
      <c r="AN744" s="325"/>
      <c r="AO744" s="325"/>
      <c r="AP744" s="325"/>
      <c r="AQ744" s="325"/>
    </row>
    <row r="745" spans="5:43" ht="24.75" customHeight="1">
      <c r="E745" s="413"/>
      <c r="G745" s="326"/>
      <c r="H745" s="325"/>
      <c r="I745" s="327"/>
      <c r="K745" s="328"/>
      <c r="R745" s="325"/>
      <c r="S745" s="325"/>
      <c r="T745" s="325"/>
      <c r="U745" s="325"/>
      <c r="V745" s="325"/>
      <c r="W745" s="325"/>
      <c r="X745" s="325"/>
      <c r="Y745" s="325"/>
      <c r="Z745" s="325"/>
      <c r="AA745" s="325"/>
      <c r="AB745" s="325"/>
      <c r="AC745" s="325"/>
      <c r="AD745" s="325"/>
      <c r="AE745" s="327"/>
      <c r="AF745" s="327"/>
      <c r="AG745" s="327"/>
      <c r="AH745" s="327"/>
      <c r="AI745" s="327"/>
      <c r="AJ745" s="325"/>
      <c r="AK745" s="325"/>
      <c r="AL745" s="325"/>
      <c r="AM745" s="325"/>
      <c r="AN745" s="325"/>
      <c r="AO745" s="325"/>
      <c r="AP745" s="325"/>
      <c r="AQ745" s="325"/>
    </row>
    <row r="746" spans="5:43" ht="24.75" customHeight="1">
      <c r="E746" s="413"/>
      <c r="G746" s="326"/>
      <c r="H746" s="325"/>
      <c r="I746" s="327"/>
      <c r="K746" s="328"/>
      <c r="R746" s="325"/>
      <c r="S746" s="325"/>
      <c r="T746" s="325"/>
      <c r="U746" s="325"/>
      <c r="V746" s="325"/>
      <c r="W746" s="325"/>
      <c r="X746" s="325"/>
      <c r="Y746" s="325"/>
      <c r="Z746" s="325"/>
      <c r="AA746" s="325"/>
      <c r="AB746" s="325"/>
      <c r="AC746" s="325"/>
      <c r="AD746" s="325"/>
      <c r="AE746" s="327"/>
      <c r="AF746" s="327"/>
      <c r="AG746" s="327"/>
      <c r="AH746" s="327"/>
      <c r="AI746" s="327"/>
      <c r="AJ746" s="325"/>
      <c r="AK746" s="325"/>
      <c r="AL746" s="325"/>
      <c r="AM746" s="325"/>
      <c r="AN746" s="325"/>
      <c r="AO746" s="325"/>
      <c r="AP746" s="325"/>
      <c r="AQ746" s="325"/>
    </row>
    <row r="747" spans="5:43" ht="24.75" customHeight="1">
      <c r="E747" s="413"/>
      <c r="G747" s="326"/>
      <c r="H747" s="325"/>
      <c r="I747" s="327"/>
      <c r="K747" s="328"/>
      <c r="R747" s="325"/>
      <c r="S747" s="325"/>
      <c r="T747" s="325"/>
      <c r="U747" s="325"/>
      <c r="V747" s="325"/>
      <c r="W747" s="325"/>
      <c r="X747" s="325"/>
      <c r="Y747" s="325"/>
      <c r="Z747" s="325"/>
      <c r="AA747" s="325"/>
      <c r="AB747" s="325"/>
      <c r="AC747" s="325"/>
      <c r="AD747" s="325"/>
      <c r="AE747" s="327"/>
      <c r="AF747" s="327"/>
      <c r="AG747" s="327"/>
      <c r="AH747" s="327"/>
      <c r="AI747" s="327"/>
      <c r="AJ747" s="325"/>
      <c r="AK747" s="325"/>
      <c r="AL747" s="325"/>
      <c r="AM747" s="325"/>
      <c r="AN747" s="325"/>
      <c r="AO747" s="325"/>
      <c r="AP747" s="325"/>
      <c r="AQ747" s="325"/>
    </row>
    <row r="748" spans="5:43" ht="24.75" customHeight="1">
      <c r="E748" s="413"/>
      <c r="G748" s="326"/>
      <c r="H748" s="325"/>
      <c r="I748" s="327"/>
      <c r="K748" s="328"/>
      <c r="R748" s="325"/>
      <c r="S748" s="325"/>
      <c r="T748" s="325"/>
      <c r="U748" s="325"/>
      <c r="V748" s="325"/>
      <c r="W748" s="325"/>
      <c r="X748" s="325"/>
      <c r="Y748" s="325"/>
      <c r="Z748" s="325"/>
      <c r="AA748" s="325"/>
      <c r="AB748" s="325"/>
      <c r="AC748" s="325"/>
      <c r="AD748" s="325"/>
      <c r="AE748" s="327"/>
      <c r="AF748" s="327"/>
      <c r="AG748" s="327"/>
      <c r="AH748" s="327"/>
      <c r="AI748" s="327"/>
      <c r="AJ748" s="325"/>
      <c r="AK748" s="325"/>
      <c r="AL748" s="325"/>
      <c r="AM748" s="325"/>
      <c r="AN748" s="325"/>
      <c r="AO748" s="325"/>
      <c r="AP748" s="325"/>
      <c r="AQ748" s="325"/>
    </row>
    <row r="749" spans="5:43" ht="24.75" customHeight="1">
      <c r="E749" s="413"/>
      <c r="G749" s="326"/>
      <c r="H749" s="325"/>
      <c r="I749" s="327"/>
      <c r="K749" s="328"/>
      <c r="R749" s="325"/>
      <c r="S749" s="325"/>
      <c r="T749" s="325"/>
      <c r="U749" s="325"/>
      <c r="V749" s="325"/>
      <c r="W749" s="325"/>
      <c r="X749" s="325"/>
      <c r="Y749" s="325"/>
      <c r="Z749" s="325"/>
      <c r="AA749" s="325"/>
      <c r="AB749" s="325"/>
      <c r="AC749" s="325"/>
      <c r="AD749" s="325"/>
      <c r="AE749" s="327"/>
      <c r="AF749" s="327"/>
      <c r="AG749" s="327"/>
      <c r="AH749" s="327"/>
      <c r="AI749" s="327"/>
      <c r="AJ749" s="325"/>
      <c r="AK749" s="325"/>
      <c r="AL749" s="325"/>
      <c r="AM749" s="325"/>
      <c r="AN749" s="325"/>
      <c r="AO749" s="325"/>
      <c r="AP749" s="325"/>
      <c r="AQ749" s="325"/>
    </row>
    <row r="750" spans="5:43" ht="24.75" customHeight="1">
      <c r="E750" s="413"/>
      <c r="G750" s="326"/>
      <c r="H750" s="325"/>
      <c r="I750" s="327"/>
      <c r="K750" s="328"/>
      <c r="R750" s="325"/>
      <c r="S750" s="325"/>
      <c r="T750" s="325"/>
      <c r="U750" s="325"/>
      <c r="V750" s="325"/>
      <c r="W750" s="325"/>
      <c r="X750" s="325"/>
      <c r="Y750" s="325"/>
      <c r="Z750" s="325"/>
      <c r="AA750" s="325"/>
      <c r="AB750" s="325"/>
      <c r="AC750" s="325"/>
      <c r="AD750" s="325"/>
      <c r="AE750" s="327"/>
      <c r="AF750" s="327"/>
      <c r="AG750" s="327"/>
      <c r="AH750" s="327"/>
      <c r="AI750" s="327"/>
      <c r="AJ750" s="325"/>
      <c r="AK750" s="325"/>
      <c r="AL750" s="325"/>
      <c r="AM750" s="325"/>
      <c r="AN750" s="325"/>
      <c r="AO750" s="325"/>
      <c r="AP750" s="325"/>
      <c r="AQ750" s="325"/>
    </row>
    <row r="751" spans="5:43" ht="24.75" customHeight="1">
      <c r="E751" s="413"/>
      <c r="G751" s="326"/>
      <c r="H751" s="325"/>
      <c r="I751" s="327"/>
      <c r="K751" s="328"/>
      <c r="R751" s="325"/>
      <c r="S751" s="325"/>
      <c r="T751" s="325"/>
      <c r="U751" s="325"/>
      <c r="V751" s="325"/>
      <c r="W751" s="325"/>
      <c r="X751" s="325"/>
      <c r="Y751" s="325"/>
      <c r="Z751" s="325"/>
      <c r="AA751" s="325"/>
      <c r="AB751" s="325"/>
      <c r="AC751" s="325"/>
      <c r="AD751" s="325"/>
      <c r="AE751" s="327"/>
      <c r="AF751" s="327"/>
      <c r="AG751" s="327"/>
      <c r="AH751" s="327"/>
      <c r="AI751" s="327"/>
      <c r="AJ751" s="325"/>
      <c r="AK751" s="325"/>
      <c r="AL751" s="325"/>
      <c r="AM751" s="325"/>
      <c r="AN751" s="325"/>
      <c r="AO751" s="325"/>
      <c r="AP751" s="325"/>
      <c r="AQ751" s="325"/>
    </row>
    <row r="752" spans="5:43" ht="24.75" customHeight="1">
      <c r="E752" s="413"/>
      <c r="G752" s="326"/>
      <c r="H752" s="325"/>
      <c r="I752" s="327"/>
      <c r="K752" s="328"/>
      <c r="R752" s="325"/>
      <c r="S752" s="325"/>
      <c r="T752" s="325"/>
      <c r="U752" s="325"/>
      <c r="V752" s="325"/>
      <c r="W752" s="325"/>
      <c r="X752" s="325"/>
      <c r="Y752" s="325"/>
      <c r="Z752" s="325"/>
      <c r="AA752" s="325"/>
      <c r="AB752" s="325"/>
      <c r="AC752" s="325"/>
      <c r="AD752" s="325"/>
      <c r="AE752" s="327"/>
      <c r="AF752" s="327"/>
      <c r="AG752" s="327"/>
      <c r="AH752" s="327"/>
      <c r="AI752" s="327"/>
      <c r="AJ752" s="325"/>
      <c r="AK752" s="325"/>
      <c r="AL752" s="325"/>
      <c r="AM752" s="325"/>
      <c r="AN752" s="325"/>
      <c r="AO752" s="325"/>
      <c r="AP752" s="325"/>
      <c r="AQ752" s="325"/>
    </row>
    <row r="753" spans="5:43" ht="24.75" customHeight="1">
      <c r="E753" s="413"/>
      <c r="G753" s="326"/>
      <c r="H753" s="325"/>
      <c r="I753" s="327"/>
      <c r="K753" s="328"/>
      <c r="R753" s="325"/>
      <c r="S753" s="325"/>
      <c r="T753" s="325"/>
      <c r="U753" s="325"/>
      <c r="V753" s="325"/>
      <c r="W753" s="325"/>
      <c r="X753" s="325"/>
      <c r="Y753" s="325"/>
      <c r="Z753" s="325"/>
      <c r="AA753" s="325"/>
      <c r="AB753" s="325"/>
      <c r="AC753" s="325"/>
      <c r="AD753" s="325"/>
      <c r="AE753" s="327"/>
      <c r="AF753" s="327"/>
      <c r="AG753" s="327"/>
      <c r="AH753" s="327"/>
      <c r="AI753" s="327"/>
      <c r="AJ753" s="325"/>
      <c r="AK753" s="325"/>
      <c r="AL753" s="325"/>
      <c r="AM753" s="325"/>
      <c r="AN753" s="325"/>
      <c r="AO753" s="325"/>
      <c r="AP753" s="325"/>
      <c r="AQ753" s="325"/>
    </row>
    <row r="754" spans="5:43" ht="24.75" customHeight="1">
      <c r="E754" s="413"/>
      <c r="G754" s="326"/>
      <c r="H754" s="325"/>
      <c r="I754" s="327"/>
      <c r="K754" s="328"/>
      <c r="R754" s="325"/>
      <c r="S754" s="325"/>
      <c r="T754" s="325"/>
      <c r="U754" s="325"/>
      <c r="V754" s="325"/>
      <c r="W754" s="325"/>
      <c r="X754" s="325"/>
      <c r="Y754" s="325"/>
      <c r="Z754" s="325"/>
      <c r="AA754" s="325"/>
      <c r="AB754" s="325"/>
      <c r="AC754" s="325"/>
      <c r="AD754" s="325"/>
      <c r="AE754" s="327"/>
      <c r="AF754" s="327"/>
      <c r="AG754" s="327"/>
      <c r="AH754" s="327"/>
      <c r="AI754" s="327"/>
      <c r="AJ754" s="325"/>
      <c r="AK754" s="325"/>
      <c r="AL754" s="325"/>
      <c r="AM754" s="325"/>
      <c r="AN754" s="325"/>
      <c r="AO754" s="325"/>
      <c r="AP754" s="325"/>
      <c r="AQ754" s="325"/>
    </row>
    <row r="755" spans="5:43" ht="24.75" customHeight="1">
      <c r="E755" s="413"/>
      <c r="G755" s="326"/>
      <c r="H755" s="325"/>
      <c r="I755" s="327"/>
      <c r="K755" s="328"/>
      <c r="R755" s="325"/>
      <c r="S755" s="325"/>
      <c r="T755" s="325"/>
      <c r="U755" s="325"/>
      <c r="V755" s="325"/>
      <c r="W755" s="325"/>
      <c r="X755" s="325"/>
      <c r="Y755" s="325"/>
      <c r="Z755" s="325"/>
      <c r="AA755" s="325"/>
      <c r="AB755" s="325"/>
      <c r="AC755" s="325"/>
      <c r="AD755" s="325"/>
      <c r="AE755" s="327"/>
      <c r="AF755" s="327"/>
      <c r="AG755" s="327"/>
      <c r="AH755" s="327"/>
      <c r="AI755" s="327"/>
      <c r="AJ755" s="325"/>
      <c r="AK755" s="325"/>
      <c r="AL755" s="325"/>
      <c r="AM755" s="325"/>
      <c r="AN755" s="325"/>
      <c r="AO755" s="325"/>
      <c r="AP755" s="325"/>
      <c r="AQ755" s="325"/>
    </row>
    <row r="756" spans="5:43" ht="24.75" customHeight="1">
      <c r="E756" s="413"/>
      <c r="G756" s="326"/>
      <c r="H756" s="325"/>
      <c r="I756" s="327"/>
      <c r="K756" s="328"/>
      <c r="R756" s="325"/>
      <c r="S756" s="325"/>
      <c r="T756" s="325"/>
      <c r="U756" s="325"/>
      <c r="V756" s="325"/>
      <c r="W756" s="325"/>
      <c r="X756" s="325"/>
      <c r="Y756" s="325"/>
      <c r="Z756" s="325"/>
      <c r="AA756" s="325"/>
      <c r="AB756" s="325"/>
      <c r="AC756" s="325"/>
      <c r="AD756" s="325"/>
      <c r="AE756" s="327"/>
      <c r="AF756" s="327"/>
      <c r="AG756" s="327"/>
      <c r="AH756" s="327"/>
      <c r="AI756" s="327"/>
      <c r="AJ756" s="325"/>
      <c r="AK756" s="325"/>
      <c r="AL756" s="325"/>
      <c r="AM756" s="325"/>
      <c r="AN756" s="325"/>
      <c r="AO756" s="325"/>
      <c r="AP756" s="325"/>
      <c r="AQ756" s="325"/>
    </row>
    <row r="757" spans="5:43" ht="24.75" customHeight="1">
      <c r="E757" s="413"/>
      <c r="G757" s="326"/>
      <c r="H757" s="325"/>
      <c r="I757" s="327"/>
      <c r="K757" s="328"/>
      <c r="R757" s="325"/>
      <c r="S757" s="325"/>
      <c r="T757" s="325"/>
      <c r="U757" s="325"/>
      <c r="V757" s="325"/>
      <c r="W757" s="325"/>
      <c r="X757" s="325"/>
      <c r="Y757" s="325"/>
      <c r="Z757" s="325"/>
      <c r="AA757" s="325"/>
      <c r="AB757" s="325"/>
      <c r="AC757" s="325"/>
      <c r="AD757" s="325"/>
      <c r="AE757" s="327"/>
      <c r="AF757" s="327"/>
      <c r="AG757" s="327"/>
      <c r="AH757" s="327"/>
      <c r="AI757" s="327"/>
      <c r="AJ757" s="325"/>
      <c r="AK757" s="325"/>
      <c r="AL757" s="325"/>
      <c r="AM757" s="325"/>
      <c r="AN757" s="325"/>
      <c r="AO757" s="325"/>
      <c r="AP757" s="325"/>
      <c r="AQ757" s="325"/>
    </row>
    <row r="758" spans="5:43" ht="24.75" customHeight="1">
      <c r="E758" s="413"/>
      <c r="G758" s="326"/>
      <c r="H758" s="325"/>
      <c r="I758" s="327"/>
      <c r="K758" s="328"/>
      <c r="R758" s="325"/>
      <c r="S758" s="325"/>
      <c r="T758" s="325"/>
      <c r="U758" s="325"/>
      <c r="V758" s="325"/>
      <c r="W758" s="325"/>
      <c r="X758" s="325"/>
      <c r="Y758" s="325"/>
      <c r="Z758" s="325"/>
      <c r="AA758" s="325"/>
      <c r="AB758" s="325"/>
      <c r="AC758" s="325"/>
      <c r="AD758" s="325"/>
      <c r="AE758" s="327"/>
      <c r="AF758" s="327"/>
      <c r="AG758" s="327"/>
      <c r="AH758" s="327"/>
      <c r="AI758" s="327"/>
      <c r="AJ758" s="325"/>
      <c r="AK758" s="325"/>
      <c r="AL758" s="325"/>
      <c r="AM758" s="325"/>
      <c r="AN758" s="325"/>
      <c r="AO758" s="325"/>
      <c r="AP758" s="325"/>
      <c r="AQ758" s="325"/>
    </row>
    <row r="759" spans="5:43" ht="24.75" customHeight="1">
      <c r="E759" s="413"/>
      <c r="G759" s="326"/>
      <c r="H759" s="325"/>
      <c r="I759" s="327"/>
      <c r="K759" s="328"/>
      <c r="R759" s="325"/>
      <c r="S759" s="325"/>
      <c r="T759" s="325"/>
      <c r="U759" s="325"/>
      <c r="V759" s="325"/>
      <c r="W759" s="325"/>
      <c r="X759" s="325"/>
      <c r="Y759" s="325"/>
      <c r="Z759" s="325"/>
      <c r="AA759" s="325"/>
      <c r="AB759" s="325"/>
      <c r="AC759" s="325"/>
      <c r="AD759" s="325"/>
      <c r="AE759" s="327"/>
      <c r="AF759" s="327"/>
      <c r="AG759" s="327"/>
      <c r="AH759" s="327"/>
      <c r="AI759" s="327"/>
      <c r="AJ759" s="325"/>
      <c r="AK759" s="325"/>
      <c r="AL759" s="325"/>
      <c r="AM759" s="325"/>
      <c r="AN759" s="325"/>
      <c r="AO759" s="325"/>
      <c r="AP759" s="325"/>
      <c r="AQ759" s="325"/>
    </row>
    <row r="760" spans="5:43" ht="24.75" customHeight="1">
      <c r="E760" s="413"/>
      <c r="G760" s="326"/>
      <c r="H760" s="325"/>
      <c r="I760" s="327"/>
      <c r="K760" s="328"/>
      <c r="R760" s="325"/>
      <c r="S760" s="325"/>
      <c r="T760" s="325"/>
      <c r="U760" s="325"/>
      <c r="V760" s="325"/>
      <c r="W760" s="325"/>
      <c r="X760" s="325"/>
      <c r="Y760" s="325"/>
      <c r="Z760" s="325"/>
      <c r="AA760" s="325"/>
      <c r="AB760" s="325"/>
      <c r="AC760" s="325"/>
      <c r="AD760" s="325"/>
      <c r="AE760" s="327"/>
      <c r="AF760" s="327"/>
      <c r="AG760" s="327"/>
      <c r="AH760" s="327"/>
      <c r="AI760" s="327"/>
      <c r="AJ760" s="325"/>
      <c r="AK760" s="325"/>
      <c r="AL760" s="325"/>
      <c r="AM760" s="325"/>
      <c r="AN760" s="325"/>
      <c r="AO760" s="325"/>
      <c r="AP760" s="325"/>
      <c r="AQ760" s="325"/>
    </row>
    <row r="761" spans="5:43" ht="24.75" customHeight="1">
      <c r="E761" s="413"/>
      <c r="G761" s="326"/>
      <c r="H761" s="325"/>
      <c r="I761" s="327"/>
      <c r="K761" s="328"/>
      <c r="R761" s="325"/>
      <c r="S761" s="325"/>
      <c r="T761" s="325"/>
      <c r="U761" s="325"/>
      <c r="V761" s="325"/>
      <c r="W761" s="325"/>
      <c r="X761" s="325"/>
      <c r="Y761" s="325"/>
      <c r="Z761" s="325"/>
      <c r="AA761" s="325"/>
      <c r="AB761" s="325"/>
      <c r="AC761" s="325"/>
      <c r="AD761" s="325"/>
      <c r="AE761" s="327"/>
      <c r="AF761" s="327"/>
      <c r="AG761" s="327"/>
      <c r="AH761" s="327"/>
      <c r="AI761" s="327"/>
      <c r="AJ761" s="325"/>
      <c r="AK761" s="325"/>
      <c r="AL761" s="325"/>
      <c r="AM761" s="325"/>
      <c r="AN761" s="325"/>
      <c r="AO761" s="325"/>
      <c r="AP761" s="325"/>
      <c r="AQ761" s="325"/>
    </row>
    <row r="762" spans="5:43" ht="24.75" customHeight="1">
      <c r="E762" s="413"/>
      <c r="G762" s="326"/>
      <c r="H762" s="325"/>
      <c r="I762" s="327"/>
      <c r="K762" s="328"/>
      <c r="R762" s="325"/>
      <c r="S762" s="325"/>
      <c r="T762" s="325"/>
      <c r="U762" s="325"/>
      <c r="V762" s="325"/>
      <c r="W762" s="325"/>
      <c r="X762" s="325"/>
      <c r="Y762" s="325"/>
      <c r="Z762" s="325"/>
      <c r="AA762" s="325"/>
      <c r="AB762" s="325"/>
      <c r="AC762" s="325"/>
      <c r="AD762" s="325"/>
      <c r="AE762" s="327"/>
      <c r="AF762" s="327"/>
      <c r="AG762" s="327"/>
      <c r="AH762" s="327"/>
      <c r="AI762" s="327"/>
      <c r="AJ762" s="325"/>
      <c r="AK762" s="325"/>
      <c r="AL762" s="325"/>
      <c r="AM762" s="325"/>
      <c r="AN762" s="325"/>
      <c r="AO762" s="325"/>
      <c r="AP762" s="325"/>
      <c r="AQ762" s="325"/>
    </row>
    <row r="763" spans="5:43" ht="24.75" customHeight="1">
      <c r="E763" s="413"/>
      <c r="G763" s="326"/>
      <c r="H763" s="325"/>
      <c r="I763" s="327"/>
      <c r="K763" s="328"/>
      <c r="R763" s="325"/>
      <c r="S763" s="325"/>
      <c r="T763" s="325"/>
      <c r="U763" s="325"/>
      <c r="V763" s="325"/>
      <c r="W763" s="325"/>
      <c r="X763" s="325"/>
      <c r="Y763" s="325"/>
      <c r="Z763" s="325"/>
      <c r="AA763" s="325"/>
      <c r="AB763" s="325"/>
      <c r="AC763" s="325"/>
      <c r="AD763" s="325"/>
      <c r="AE763" s="327"/>
      <c r="AF763" s="327"/>
      <c r="AG763" s="327"/>
      <c r="AH763" s="327"/>
      <c r="AI763" s="327"/>
      <c r="AJ763" s="325"/>
      <c r="AK763" s="325"/>
      <c r="AL763" s="325"/>
      <c r="AM763" s="325"/>
      <c r="AN763" s="325"/>
      <c r="AO763" s="325"/>
      <c r="AP763" s="325"/>
      <c r="AQ763" s="325"/>
    </row>
    <row r="764" spans="5:43" ht="24.75" customHeight="1">
      <c r="E764" s="413"/>
      <c r="G764" s="326"/>
      <c r="H764" s="325"/>
      <c r="I764" s="327"/>
      <c r="K764" s="328"/>
      <c r="R764" s="325"/>
      <c r="S764" s="325"/>
      <c r="T764" s="325"/>
      <c r="U764" s="325"/>
      <c r="V764" s="325"/>
      <c r="W764" s="325"/>
      <c r="X764" s="325"/>
      <c r="Y764" s="325"/>
      <c r="Z764" s="325"/>
      <c r="AA764" s="325"/>
      <c r="AB764" s="325"/>
      <c r="AC764" s="325"/>
      <c r="AD764" s="325"/>
      <c r="AE764" s="327"/>
      <c r="AF764" s="327"/>
      <c r="AG764" s="327"/>
      <c r="AH764" s="327"/>
      <c r="AI764" s="327"/>
      <c r="AJ764" s="325"/>
      <c r="AK764" s="325"/>
      <c r="AL764" s="325"/>
      <c r="AM764" s="325"/>
      <c r="AN764" s="325"/>
      <c r="AO764" s="325"/>
      <c r="AP764" s="325"/>
      <c r="AQ764" s="325"/>
    </row>
    <row r="765" spans="5:43" ht="24.75" customHeight="1">
      <c r="E765" s="413"/>
      <c r="G765" s="326"/>
      <c r="H765" s="325"/>
      <c r="I765" s="327"/>
      <c r="K765" s="328"/>
      <c r="R765" s="325"/>
      <c r="S765" s="325"/>
      <c r="T765" s="325"/>
      <c r="U765" s="325"/>
      <c r="V765" s="325"/>
      <c r="W765" s="325"/>
      <c r="X765" s="325"/>
      <c r="Y765" s="325"/>
      <c r="Z765" s="325"/>
      <c r="AA765" s="325"/>
      <c r="AB765" s="325"/>
      <c r="AC765" s="325"/>
      <c r="AD765" s="325"/>
      <c r="AE765" s="327"/>
      <c r="AF765" s="327"/>
      <c r="AG765" s="327"/>
      <c r="AH765" s="327"/>
      <c r="AI765" s="327"/>
      <c r="AJ765" s="325"/>
      <c r="AK765" s="325"/>
      <c r="AL765" s="325"/>
      <c r="AM765" s="325"/>
      <c r="AN765" s="325"/>
      <c r="AO765" s="325"/>
      <c r="AP765" s="325"/>
      <c r="AQ765" s="325"/>
    </row>
    <row r="766" spans="5:43" ht="24.75" customHeight="1">
      <c r="E766" s="413"/>
      <c r="G766" s="326"/>
      <c r="H766" s="325"/>
      <c r="I766" s="327"/>
      <c r="K766" s="328"/>
      <c r="R766" s="325"/>
      <c r="S766" s="325"/>
      <c r="T766" s="325"/>
      <c r="U766" s="325"/>
      <c r="V766" s="325"/>
      <c r="W766" s="325"/>
      <c r="X766" s="325"/>
      <c r="Y766" s="325"/>
      <c r="Z766" s="325"/>
      <c r="AA766" s="325"/>
      <c r="AB766" s="325"/>
      <c r="AC766" s="325"/>
      <c r="AD766" s="325"/>
      <c r="AE766" s="327"/>
      <c r="AF766" s="327"/>
      <c r="AG766" s="327"/>
      <c r="AH766" s="327"/>
      <c r="AI766" s="327"/>
      <c r="AJ766" s="325"/>
      <c r="AK766" s="325"/>
      <c r="AL766" s="325"/>
      <c r="AM766" s="325"/>
      <c r="AN766" s="325"/>
      <c r="AO766" s="325"/>
      <c r="AP766" s="325"/>
      <c r="AQ766" s="325"/>
    </row>
    <row r="767" spans="5:43" ht="24.75" customHeight="1">
      <c r="E767" s="413"/>
      <c r="G767" s="326"/>
      <c r="H767" s="325"/>
      <c r="I767" s="327"/>
      <c r="K767" s="328"/>
      <c r="R767" s="325"/>
      <c r="S767" s="325"/>
      <c r="T767" s="325"/>
      <c r="U767" s="325"/>
      <c r="V767" s="325"/>
      <c r="W767" s="325"/>
      <c r="X767" s="325"/>
      <c r="Y767" s="325"/>
      <c r="Z767" s="325"/>
      <c r="AA767" s="325"/>
      <c r="AB767" s="325"/>
      <c r="AC767" s="325"/>
      <c r="AD767" s="325"/>
      <c r="AE767" s="327"/>
      <c r="AF767" s="327"/>
      <c r="AG767" s="327"/>
      <c r="AH767" s="327"/>
      <c r="AI767" s="327"/>
      <c r="AJ767" s="325"/>
      <c r="AK767" s="325"/>
      <c r="AL767" s="325"/>
      <c r="AM767" s="325"/>
      <c r="AN767" s="325"/>
      <c r="AO767" s="325"/>
      <c r="AP767" s="325"/>
      <c r="AQ767" s="325"/>
    </row>
    <row r="768" spans="5:43" ht="24.75" customHeight="1">
      <c r="E768" s="413"/>
      <c r="G768" s="326"/>
      <c r="H768" s="325"/>
      <c r="I768" s="327"/>
      <c r="K768" s="328"/>
      <c r="R768" s="325"/>
      <c r="S768" s="325"/>
      <c r="T768" s="325"/>
      <c r="U768" s="325"/>
      <c r="V768" s="325"/>
      <c r="W768" s="325"/>
      <c r="X768" s="325"/>
      <c r="Y768" s="325"/>
      <c r="Z768" s="325"/>
      <c r="AA768" s="325"/>
      <c r="AB768" s="325"/>
      <c r="AC768" s="325"/>
      <c r="AD768" s="325"/>
      <c r="AE768" s="327"/>
      <c r="AF768" s="327"/>
      <c r="AG768" s="327"/>
      <c r="AH768" s="327"/>
      <c r="AI768" s="327"/>
      <c r="AJ768" s="325"/>
      <c r="AK768" s="325"/>
      <c r="AL768" s="325"/>
      <c r="AM768" s="325"/>
      <c r="AN768" s="325"/>
      <c r="AO768" s="325"/>
      <c r="AP768" s="325"/>
      <c r="AQ768" s="325"/>
    </row>
    <row r="769" spans="5:43" ht="24.75" customHeight="1">
      <c r="E769" s="413"/>
      <c r="G769" s="326"/>
      <c r="H769" s="325"/>
      <c r="I769" s="327"/>
      <c r="K769" s="328"/>
      <c r="R769" s="325"/>
      <c r="S769" s="325"/>
      <c r="T769" s="325"/>
      <c r="U769" s="325"/>
      <c r="V769" s="325"/>
      <c r="W769" s="325"/>
      <c r="X769" s="325"/>
      <c r="Y769" s="325"/>
      <c r="Z769" s="325"/>
      <c r="AA769" s="325"/>
      <c r="AB769" s="325"/>
      <c r="AC769" s="325"/>
      <c r="AD769" s="325"/>
      <c r="AE769" s="327"/>
      <c r="AF769" s="327"/>
      <c r="AG769" s="327"/>
      <c r="AH769" s="327"/>
      <c r="AI769" s="327"/>
      <c r="AJ769" s="325"/>
      <c r="AK769" s="325"/>
      <c r="AL769" s="325"/>
      <c r="AM769" s="325"/>
      <c r="AN769" s="325"/>
      <c r="AO769" s="325"/>
      <c r="AP769" s="325"/>
      <c r="AQ769" s="325"/>
    </row>
    <row r="770" spans="5:43" ht="24.75" customHeight="1">
      <c r="E770" s="413"/>
      <c r="G770" s="326"/>
      <c r="H770" s="325"/>
      <c r="I770" s="327"/>
      <c r="K770" s="328"/>
      <c r="R770" s="325"/>
      <c r="S770" s="325"/>
      <c r="T770" s="325"/>
      <c r="U770" s="325"/>
      <c r="V770" s="325"/>
      <c r="W770" s="325"/>
      <c r="X770" s="325"/>
      <c r="Y770" s="325"/>
      <c r="Z770" s="325"/>
      <c r="AA770" s="325"/>
      <c r="AB770" s="325"/>
      <c r="AC770" s="325"/>
      <c r="AD770" s="325"/>
      <c r="AE770" s="327"/>
      <c r="AF770" s="327"/>
      <c r="AG770" s="327"/>
      <c r="AH770" s="327"/>
      <c r="AI770" s="327"/>
      <c r="AJ770" s="325"/>
      <c r="AK770" s="325"/>
      <c r="AL770" s="325"/>
      <c r="AM770" s="325"/>
      <c r="AN770" s="325"/>
      <c r="AO770" s="325"/>
      <c r="AP770" s="325"/>
      <c r="AQ770" s="325"/>
    </row>
    <row r="771" spans="5:43" ht="24.75" customHeight="1">
      <c r="E771" s="413"/>
      <c r="G771" s="326"/>
      <c r="H771" s="325"/>
      <c r="I771" s="327"/>
      <c r="K771" s="328"/>
      <c r="R771" s="325"/>
      <c r="S771" s="325"/>
      <c r="T771" s="325"/>
      <c r="U771" s="325"/>
      <c r="V771" s="325"/>
      <c r="W771" s="325"/>
      <c r="X771" s="325"/>
      <c r="Y771" s="325"/>
      <c r="Z771" s="325"/>
      <c r="AA771" s="325"/>
      <c r="AB771" s="325"/>
      <c r="AC771" s="325"/>
      <c r="AD771" s="325"/>
      <c r="AE771" s="327"/>
      <c r="AF771" s="327"/>
      <c r="AG771" s="327"/>
      <c r="AH771" s="327"/>
      <c r="AI771" s="327"/>
      <c r="AJ771" s="325"/>
      <c r="AK771" s="325"/>
      <c r="AL771" s="325"/>
      <c r="AM771" s="325"/>
      <c r="AN771" s="325"/>
      <c r="AO771" s="325"/>
      <c r="AP771" s="325"/>
      <c r="AQ771" s="325"/>
    </row>
    <row r="772" spans="5:43" ht="24.75" customHeight="1">
      <c r="E772" s="413"/>
      <c r="G772" s="326"/>
      <c r="H772" s="325"/>
      <c r="I772" s="327"/>
      <c r="K772" s="328"/>
      <c r="R772" s="325"/>
      <c r="S772" s="325"/>
      <c r="T772" s="325"/>
      <c r="U772" s="325"/>
      <c r="V772" s="325"/>
      <c r="W772" s="325"/>
      <c r="X772" s="325"/>
      <c r="Y772" s="325"/>
      <c r="Z772" s="325"/>
      <c r="AA772" s="325"/>
      <c r="AB772" s="325"/>
      <c r="AC772" s="325"/>
      <c r="AD772" s="325"/>
      <c r="AE772" s="327"/>
      <c r="AF772" s="327"/>
      <c r="AG772" s="327"/>
      <c r="AH772" s="327"/>
      <c r="AI772" s="327"/>
      <c r="AJ772" s="325"/>
      <c r="AK772" s="325"/>
      <c r="AL772" s="325"/>
      <c r="AM772" s="325"/>
      <c r="AN772" s="325"/>
      <c r="AO772" s="325"/>
      <c r="AP772" s="325"/>
      <c r="AQ772" s="325"/>
    </row>
    <row r="773" spans="5:43" ht="24.75" customHeight="1">
      <c r="E773" s="413"/>
      <c r="G773" s="326"/>
      <c r="H773" s="325"/>
      <c r="I773" s="327"/>
      <c r="K773" s="328"/>
      <c r="R773" s="325"/>
      <c r="S773" s="325"/>
      <c r="T773" s="325"/>
      <c r="U773" s="325"/>
      <c r="V773" s="325"/>
      <c r="W773" s="325"/>
      <c r="X773" s="325"/>
      <c r="Y773" s="325"/>
      <c r="Z773" s="325"/>
      <c r="AA773" s="325"/>
      <c r="AB773" s="325"/>
      <c r="AC773" s="325"/>
      <c r="AD773" s="325"/>
      <c r="AE773" s="327"/>
      <c r="AF773" s="327"/>
      <c r="AG773" s="327"/>
      <c r="AH773" s="327"/>
      <c r="AI773" s="327"/>
      <c r="AJ773" s="325"/>
      <c r="AK773" s="325"/>
      <c r="AL773" s="325"/>
      <c r="AM773" s="325"/>
      <c r="AN773" s="325"/>
      <c r="AO773" s="325"/>
      <c r="AP773" s="325"/>
      <c r="AQ773" s="325"/>
    </row>
    <row r="774" spans="5:43" ht="24.75" customHeight="1">
      <c r="E774" s="413"/>
      <c r="G774" s="326"/>
      <c r="H774" s="325"/>
      <c r="I774" s="327"/>
      <c r="K774" s="328"/>
      <c r="R774" s="325"/>
      <c r="S774" s="325"/>
      <c r="T774" s="325"/>
      <c r="U774" s="325"/>
      <c r="V774" s="325"/>
      <c r="W774" s="325"/>
      <c r="X774" s="325"/>
      <c r="Y774" s="325"/>
      <c r="Z774" s="325"/>
      <c r="AA774" s="325"/>
      <c r="AB774" s="325"/>
      <c r="AC774" s="325"/>
      <c r="AD774" s="325"/>
      <c r="AE774" s="327"/>
      <c r="AF774" s="327"/>
      <c r="AG774" s="327"/>
      <c r="AH774" s="327"/>
      <c r="AI774" s="327"/>
      <c r="AJ774" s="325"/>
      <c r="AK774" s="325"/>
      <c r="AL774" s="325"/>
      <c r="AM774" s="325"/>
      <c r="AN774" s="325"/>
      <c r="AO774" s="325"/>
      <c r="AP774" s="325"/>
      <c r="AQ774" s="325"/>
    </row>
    <row r="775" spans="5:43" ht="24.75" customHeight="1">
      <c r="E775" s="413"/>
      <c r="G775" s="326"/>
      <c r="H775" s="325"/>
      <c r="I775" s="327"/>
      <c r="K775" s="328"/>
      <c r="R775" s="325"/>
      <c r="S775" s="325"/>
      <c r="T775" s="325"/>
      <c r="U775" s="325"/>
      <c r="V775" s="325"/>
      <c r="W775" s="325"/>
      <c r="X775" s="325"/>
      <c r="Y775" s="325"/>
      <c r="Z775" s="325"/>
      <c r="AA775" s="325"/>
      <c r="AB775" s="325"/>
      <c r="AC775" s="325"/>
      <c r="AD775" s="325"/>
      <c r="AE775" s="327"/>
      <c r="AF775" s="327"/>
      <c r="AG775" s="327"/>
      <c r="AH775" s="327"/>
      <c r="AI775" s="327"/>
      <c r="AJ775" s="325"/>
      <c r="AK775" s="325"/>
      <c r="AL775" s="325"/>
      <c r="AM775" s="325"/>
      <c r="AN775" s="325"/>
      <c r="AO775" s="325"/>
      <c r="AP775" s="325"/>
      <c r="AQ775" s="325"/>
    </row>
    <row r="776" spans="5:43" ht="24.75" customHeight="1">
      <c r="E776" s="413"/>
      <c r="G776" s="326"/>
      <c r="H776" s="325"/>
      <c r="I776" s="327"/>
      <c r="K776" s="328"/>
      <c r="R776" s="325"/>
      <c r="S776" s="325"/>
      <c r="T776" s="325"/>
      <c r="U776" s="325"/>
      <c r="V776" s="325"/>
      <c r="W776" s="325"/>
      <c r="X776" s="325"/>
      <c r="Y776" s="325"/>
      <c r="Z776" s="325"/>
      <c r="AA776" s="325"/>
      <c r="AB776" s="325"/>
      <c r="AC776" s="325"/>
      <c r="AD776" s="325"/>
      <c r="AE776" s="327"/>
      <c r="AF776" s="327"/>
      <c r="AG776" s="327"/>
      <c r="AH776" s="327"/>
      <c r="AI776" s="327"/>
      <c r="AJ776" s="325"/>
      <c r="AK776" s="325"/>
      <c r="AL776" s="325"/>
      <c r="AM776" s="325"/>
      <c r="AN776" s="325"/>
      <c r="AO776" s="325"/>
      <c r="AP776" s="325"/>
      <c r="AQ776" s="325"/>
    </row>
    <row r="777" spans="5:43" ht="24.75" customHeight="1">
      <c r="E777" s="413"/>
      <c r="G777" s="326"/>
      <c r="H777" s="325"/>
      <c r="I777" s="327"/>
      <c r="K777" s="328"/>
      <c r="R777" s="325"/>
      <c r="S777" s="325"/>
      <c r="T777" s="325"/>
      <c r="U777" s="325"/>
      <c r="V777" s="325"/>
      <c r="W777" s="325"/>
      <c r="X777" s="325"/>
      <c r="Y777" s="325"/>
      <c r="Z777" s="325"/>
      <c r="AA777" s="325"/>
      <c r="AB777" s="325"/>
      <c r="AC777" s="325"/>
      <c r="AD777" s="325"/>
      <c r="AE777" s="327"/>
      <c r="AF777" s="327"/>
      <c r="AG777" s="327"/>
      <c r="AH777" s="327"/>
      <c r="AI777" s="327"/>
      <c r="AJ777" s="325"/>
      <c r="AK777" s="325"/>
      <c r="AL777" s="325"/>
      <c r="AM777" s="325"/>
      <c r="AN777" s="325"/>
      <c r="AO777" s="325"/>
      <c r="AP777" s="325"/>
      <c r="AQ777" s="325"/>
    </row>
    <row r="778" spans="5:43" ht="24.75" customHeight="1">
      <c r="E778" s="413"/>
      <c r="G778" s="326"/>
      <c r="H778" s="325"/>
      <c r="I778" s="327"/>
      <c r="K778" s="328"/>
      <c r="R778" s="325"/>
      <c r="S778" s="325"/>
      <c r="T778" s="325"/>
      <c r="U778" s="325"/>
      <c r="V778" s="325"/>
      <c r="W778" s="325"/>
      <c r="X778" s="325"/>
      <c r="Y778" s="325"/>
      <c r="Z778" s="325"/>
      <c r="AA778" s="325"/>
      <c r="AB778" s="325"/>
      <c r="AC778" s="325"/>
      <c r="AD778" s="325"/>
      <c r="AE778" s="327"/>
      <c r="AF778" s="327"/>
      <c r="AG778" s="327"/>
      <c r="AH778" s="327"/>
      <c r="AI778" s="327"/>
      <c r="AJ778" s="325"/>
      <c r="AK778" s="325"/>
      <c r="AL778" s="325"/>
      <c r="AM778" s="325"/>
      <c r="AN778" s="325"/>
      <c r="AO778" s="325"/>
      <c r="AP778" s="325"/>
      <c r="AQ778" s="325"/>
    </row>
    <row r="779" spans="5:43" ht="24.75" customHeight="1">
      <c r="E779" s="413"/>
      <c r="G779" s="326"/>
      <c r="H779" s="325"/>
      <c r="I779" s="327"/>
      <c r="K779" s="328"/>
      <c r="R779" s="325"/>
      <c r="S779" s="325"/>
      <c r="T779" s="325"/>
      <c r="U779" s="325"/>
      <c r="V779" s="325"/>
      <c r="W779" s="325"/>
      <c r="X779" s="325"/>
      <c r="Y779" s="325"/>
      <c r="Z779" s="325"/>
      <c r="AA779" s="325"/>
      <c r="AB779" s="325"/>
      <c r="AC779" s="325"/>
      <c r="AD779" s="325"/>
      <c r="AE779" s="327"/>
      <c r="AF779" s="327"/>
      <c r="AG779" s="327"/>
      <c r="AH779" s="327"/>
      <c r="AI779" s="327"/>
      <c r="AJ779" s="325"/>
      <c r="AK779" s="325"/>
      <c r="AL779" s="325"/>
      <c r="AM779" s="325"/>
      <c r="AN779" s="325"/>
      <c r="AO779" s="325"/>
      <c r="AP779" s="325"/>
      <c r="AQ779" s="325"/>
    </row>
    <row r="780" spans="5:43" ht="24.75" customHeight="1">
      <c r="E780" s="413"/>
      <c r="G780" s="326"/>
      <c r="H780" s="325"/>
      <c r="I780" s="327"/>
      <c r="K780" s="328"/>
      <c r="R780" s="325"/>
      <c r="S780" s="325"/>
      <c r="T780" s="325"/>
      <c r="U780" s="325"/>
      <c r="V780" s="325"/>
      <c r="W780" s="325"/>
      <c r="X780" s="325"/>
      <c r="Y780" s="325"/>
      <c r="Z780" s="325"/>
      <c r="AA780" s="325"/>
      <c r="AB780" s="325"/>
      <c r="AC780" s="325"/>
      <c r="AD780" s="325"/>
      <c r="AE780" s="327"/>
      <c r="AF780" s="327"/>
      <c r="AG780" s="327"/>
      <c r="AH780" s="327"/>
      <c r="AI780" s="327"/>
      <c r="AJ780" s="325"/>
      <c r="AK780" s="325"/>
      <c r="AL780" s="325"/>
      <c r="AM780" s="325"/>
      <c r="AN780" s="325"/>
      <c r="AO780" s="325"/>
      <c r="AP780" s="325"/>
      <c r="AQ780" s="325"/>
    </row>
    <row r="781" spans="5:43" ht="24.75" customHeight="1">
      <c r="E781" s="413"/>
      <c r="G781" s="326"/>
      <c r="H781" s="325"/>
      <c r="I781" s="327"/>
      <c r="K781" s="328"/>
      <c r="R781" s="325"/>
      <c r="S781" s="325"/>
      <c r="T781" s="325"/>
      <c r="U781" s="325"/>
      <c r="V781" s="325"/>
      <c r="W781" s="325"/>
      <c r="X781" s="325"/>
      <c r="Y781" s="325"/>
      <c r="Z781" s="325"/>
      <c r="AA781" s="325"/>
      <c r="AB781" s="325"/>
      <c r="AC781" s="325"/>
      <c r="AD781" s="325"/>
      <c r="AE781" s="327"/>
      <c r="AF781" s="327"/>
      <c r="AG781" s="327"/>
      <c r="AH781" s="327"/>
      <c r="AI781" s="327"/>
      <c r="AJ781" s="325"/>
      <c r="AK781" s="325"/>
      <c r="AL781" s="325"/>
      <c r="AM781" s="325"/>
      <c r="AN781" s="325"/>
      <c r="AO781" s="325"/>
      <c r="AP781" s="325"/>
      <c r="AQ781" s="325"/>
    </row>
    <row r="782" spans="5:43" ht="24.75" customHeight="1">
      <c r="E782" s="413"/>
      <c r="G782" s="326"/>
      <c r="H782" s="325"/>
      <c r="I782" s="327"/>
      <c r="K782" s="328"/>
      <c r="R782" s="325"/>
      <c r="S782" s="325"/>
      <c r="T782" s="325"/>
      <c r="U782" s="325"/>
      <c r="V782" s="325"/>
      <c r="W782" s="325"/>
      <c r="X782" s="325"/>
      <c r="Y782" s="325"/>
      <c r="Z782" s="325"/>
      <c r="AA782" s="325"/>
      <c r="AB782" s="325"/>
      <c r="AC782" s="325"/>
      <c r="AD782" s="325"/>
      <c r="AE782" s="327"/>
      <c r="AF782" s="327"/>
      <c r="AG782" s="327"/>
      <c r="AH782" s="327"/>
      <c r="AI782" s="327"/>
      <c r="AJ782" s="325"/>
      <c r="AK782" s="325"/>
      <c r="AL782" s="325"/>
      <c r="AM782" s="325"/>
      <c r="AN782" s="325"/>
      <c r="AO782" s="325"/>
      <c r="AP782" s="325"/>
      <c r="AQ782" s="325"/>
    </row>
    <row r="783" spans="5:43" ht="24.75" customHeight="1">
      <c r="E783" s="413"/>
      <c r="G783" s="326"/>
      <c r="H783" s="325"/>
      <c r="I783" s="327"/>
      <c r="K783" s="328"/>
      <c r="R783" s="325"/>
      <c r="S783" s="325"/>
      <c r="T783" s="325"/>
      <c r="U783" s="325"/>
      <c r="V783" s="325"/>
      <c r="W783" s="325"/>
      <c r="X783" s="325"/>
      <c r="Y783" s="325"/>
      <c r="Z783" s="325"/>
      <c r="AA783" s="325"/>
      <c r="AB783" s="325"/>
      <c r="AC783" s="325"/>
      <c r="AD783" s="325"/>
      <c r="AE783" s="327"/>
      <c r="AF783" s="327"/>
      <c r="AG783" s="327"/>
      <c r="AH783" s="327"/>
      <c r="AI783" s="327"/>
      <c r="AJ783" s="325"/>
      <c r="AK783" s="325"/>
      <c r="AL783" s="325"/>
      <c r="AM783" s="325"/>
      <c r="AN783" s="325"/>
      <c r="AO783" s="325"/>
      <c r="AP783" s="325"/>
      <c r="AQ783" s="325"/>
    </row>
    <row r="784" spans="5:43" ht="24.75" customHeight="1">
      <c r="E784" s="413"/>
      <c r="G784" s="326"/>
      <c r="H784" s="325"/>
      <c r="I784" s="327"/>
      <c r="K784" s="328"/>
      <c r="R784" s="325"/>
      <c r="S784" s="325"/>
      <c r="T784" s="325"/>
      <c r="U784" s="325"/>
      <c r="V784" s="325"/>
      <c r="W784" s="325"/>
      <c r="X784" s="325"/>
      <c r="Y784" s="325"/>
      <c r="Z784" s="325"/>
      <c r="AA784" s="325"/>
      <c r="AB784" s="325"/>
      <c r="AC784" s="325"/>
      <c r="AD784" s="325"/>
      <c r="AE784" s="327"/>
      <c r="AF784" s="327"/>
      <c r="AG784" s="327"/>
      <c r="AH784" s="327"/>
      <c r="AI784" s="327"/>
      <c r="AJ784" s="325"/>
      <c r="AK784" s="325"/>
      <c r="AL784" s="325"/>
      <c r="AM784" s="325"/>
      <c r="AN784" s="325"/>
      <c r="AO784" s="325"/>
      <c r="AP784" s="325"/>
      <c r="AQ784" s="325"/>
    </row>
    <row r="785" spans="5:43" ht="24.75" customHeight="1">
      <c r="E785" s="413"/>
      <c r="G785" s="326"/>
      <c r="H785" s="325"/>
      <c r="I785" s="327"/>
      <c r="K785" s="328"/>
      <c r="R785" s="325"/>
      <c r="S785" s="325"/>
      <c r="T785" s="325"/>
      <c r="U785" s="325"/>
      <c r="V785" s="325"/>
      <c r="W785" s="325"/>
      <c r="X785" s="325"/>
      <c r="Y785" s="325"/>
      <c r="Z785" s="325"/>
      <c r="AA785" s="325"/>
      <c r="AB785" s="325"/>
      <c r="AC785" s="325"/>
      <c r="AD785" s="325"/>
      <c r="AE785" s="327"/>
      <c r="AF785" s="327"/>
      <c r="AG785" s="327"/>
      <c r="AH785" s="327"/>
      <c r="AI785" s="327"/>
      <c r="AJ785" s="325"/>
      <c r="AK785" s="325"/>
      <c r="AL785" s="325"/>
      <c r="AM785" s="325"/>
      <c r="AN785" s="325"/>
      <c r="AO785" s="325"/>
      <c r="AP785" s="325"/>
      <c r="AQ785" s="325"/>
    </row>
    <row r="786" spans="5:43" ht="24.75" customHeight="1">
      <c r="E786" s="413"/>
      <c r="G786" s="326"/>
      <c r="H786" s="325"/>
      <c r="I786" s="327"/>
      <c r="K786" s="328"/>
      <c r="R786" s="325"/>
      <c r="S786" s="325"/>
      <c r="T786" s="325"/>
      <c r="U786" s="325"/>
      <c r="V786" s="325"/>
      <c r="W786" s="325"/>
      <c r="X786" s="325"/>
      <c r="Y786" s="325"/>
      <c r="Z786" s="325"/>
      <c r="AA786" s="325"/>
      <c r="AB786" s="325"/>
      <c r="AC786" s="325"/>
      <c r="AD786" s="325"/>
      <c r="AE786" s="327"/>
      <c r="AF786" s="327"/>
      <c r="AG786" s="327"/>
      <c r="AH786" s="327"/>
      <c r="AI786" s="327"/>
      <c r="AJ786" s="325"/>
      <c r="AK786" s="325"/>
      <c r="AL786" s="325"/>
      <c r="AM786" s="325"/>
      <c r="AN786" s="325"/>
      <c r="AO786" s="325"/>
      <c r="AP786" s="325"/>
      <c r="AQ786" s="325"/>
    </row>
    <row r="787" spans="5:43" ht="24.75" customHeight="1">
      <c r="E787" s="413"/>
      <c r="G787" s="326"/>
      <c r="H787" s="325"/>
      <c r="I787" s="327"/>
      <c r="K787" s="328"/>
      <c r="R787" s="325"/>
      <c r="S787" s="325"/>
      <c r="T787" s="325"/>
      <c r="U787" s="325"/>
      <c r="V787" s="325"/>
      <c r="W787" s="325"/>
      <c r="X787" s="325"/>
      <c r="Y787" s="325"/>
      <c r="Z787" s="325"/>
      <c r="AA787" s="325"/>
      <c r="AB787" s="325"/>
      <c r="AC787" s="325"/>
      <c r="AD787" s="325"/>
      <c r="AE787" s="327"/>
      <c r="AF787" s="327"/>
      <c r="AG787" s="327"/>
      <c r="AH787" s="327"/>
      <c r="AI787" s="327"/>
      <c r="AJ787" s="325"/>
      <c r="AK787" s="325"/>
      <c r="AL787" s="325"/>
      <c r="AM787" s="325"/>
      <c r="AN787" s="325"/>
      <c r="AO787" s="325"/>
      <c r="AP787" s="325"/>
      <c r="AQ787" s="325"/>
    </row>
    <row r="788" spans="5:43" ht="24.75" customHeight="1">
      <c r="E788" s="413"/>
      <c r="G788" s="326"/>
      <c r="H788" s="325"/>
      <c r="I788" s="327"/>
      <c r="K788" s="328"/>
      <c r="R788" s="325"/>
      <c r="S788" s="325"/>
      <c r="T788" s="325"/>
      <c r="U788" s="325"/>
      <c r="V788" s="325"/>
      <c r="W788" s="325"/>
      <c r="X788" s="325"/>
      <c r="Y788" s="325"/>
      <c r="Z788" s="325"/>
      <c r="AA788" s="325"/>
      <c r="AB788" s="325"/>
      <c r="AC788" s="325"/>
      <c r="AD788" s="325"/>
      <c r="AE788" s="327"/>
      <c r="AF788" s="327"/>
      <c r="AG788" s="327"/>
      <c r="AH788" s="327"/>
      <c r="AI788" s="327"/>
      <c r="AJ788" s="325"/>
      <c r="AK788" s="325"/>
      <c r="AL788" s="325"/>
      <c r="AM788" s="325"/>
      <c r="AN788" s="325"/>
      <c r="AO788" s="325"/>
      <c r="AP788" s="325"/>
      <c r="AQ788" s="325"/>
    </row>
    <row r="789" spans="5:43" ht="24.75" customHeight="1">
      <c r="E789" s="413"/>
      <c r="G789" s="326"/>
      <c r="H789" s="325"/>
      <c r="I789" s="327"/>
      <c r="K789" s="328"/>
      <c r="R789" s="325"/>
      <c r="S789" s="325"/>
      <c r="T789" s="325"/>
      <c r="U789" s="325"/>
      <c r="V789" s="325"/>
      <c r="W789" s="325"/>
      <c r="X789" s="325"/>
      <c r="Y789" s="325"/>
      <c r="Z789" s="325"/>
      <c r="AA789" s="325"/>
      <c r="AB789" s="325"/>
      <c r="AC789" s="325"/>
      <c r="AD789" s="325"/>
      <c r="AE789" s="327"/>
      <c r="AF789" s="327"/>
      <c r="AG789" s="327"/>
      <c r="AH789" s="327"/>
      <c r="AI789" s="327"/>
      <c r="AJ789" s="325"/>
      <c r="AK789" s="325"/>
      <c r="AL789" s="325"/>
      <c r="AM789" s="325"/>
      <c r="AN789" s="325"/>
      <c r="AO789" s="325"/>
      <c r="AP789" s="325"/>
      <c r="AQ789" s="325"/>
    </row>
    <row r="790" spans="5:43" ht="24.75" customHeight="1">
      <c r="E790" s="413"/>
      <c r="G790" s="326"/>
      <c r="H790" s="325"/>
      <c r="I790" s="327"/>
      <c r="K790" s="328"/>
      <c r="R790" s="325"/>
      <c r="S790" s="325"/>
      <c r="T790" s="325"/>
      <c r="U790" s="325"/>
      <c r="V790" s="325"/>
      <c r="W790" s="325"/>
      <c r="X790" s="325"/>
      <c r="Y790" s="325"/>
      <c r="Z790" s="325"/>
      <c r="AA790" s="325"/>
      <c r="AB790" s="325"/>
      <c r="AC790" s="325"/>
      <c r="AD790" s="325"/>
      <c r="AE790" s="327"/>
      <c r="AF790" s="327"/>
      <c r="AG790" s="327"/>
      <c r="AH790" s="327"/>
      <c r="AI790" s="327"/>
      <c r="AJ790" s="325"/>
      <c r="AK790" s="325"/>
      <c r="AL790" s="325"/>
      <c r="AM790" s="325"/>
      <c r="AN790" s="325"/>
      <c r="AO790" s="325"/>
      <c r="AP790" s="325"/>
      <c r="AQ790" s="325"/>
    </row>
    <row r="791" spans="5:43" ht="24.75" customHeight="1">
      <c r="E791" s="413"/>
      <c r="G791" s="326"/>
      <c r="H791" s="325"/>
      <c r="I791" s="327"/>
      <c r="K791" s="328"/>
      <c r="R791" s="325"/>
      <c r="S791" s="325"/>
      <c r="T791" s="325"/>
      <c r="U791" s="325"/>
      <c r="V791" s="325"/>
      <c r="W791" s="325"/>
      <c r="X791" s="325"/>
      <c r="Y791" s="325"/>
      <c r="Z791" s="325"/>
      <c r="AA791" s="325"/>
      <c r="AB791" s="325"/>
      <c r="AC791" s="325"/>
      <c r="AD791" s="325"/>
      <c r="AE791" s="327"/>
      <c r="AF791" s="327"/>
      <c r="AG791" s="327"/>
      <c r="AH791" s="327"/>
      <c r="AI791" s="327"/>
      <c r="AJ791" s="325"/>
      <c r="AK791" s="325"/>
      <c r="AL791" s="325"/>
      <c r="AM791" s="325"/>
      <c r="AN791" s="325"/>
      <c r="AO791" s="325"/>
      <c r="AP791" s="325"/>
      <c r="AQ791" s="325"/>
    </row>
    <row r="792" spans="5:43" ht="24.75" customHeight="1">
      <c r="E792" s="413"/>
      <c r="G792" s="326"/>
      <c r="H792" s="325"/>
      <c r="I792" s="327"/>
      <c r="K792" s="328"/>
      <c r="R792" s="325"/>
      <c r="S792" s="325"/>
      <c r="T792" s="325"/>
      <c r="U792" s="325"/>
      <c r="V792" s="325"/>
      <c r="W792" s="325"/>
      <c r="X792" s="325"/>
      <c r="Y792" s="325"/>
      <c r="Z792" s="325"/>
      <c r="AA792" s="325"/>
      <c r="AB792" s="325"/>
      <c r="AC792" s="325"/>
      <c r="AD792" s="325"/>
      <c r="AE792" s="327"/>
      <c r="AF792" s="327"/>
      <c r="AG792" s="327"/>
      <c r="AH792" s="327"/>
      <c r="AI792" s="327"/>
      <c r="AJ792" s="325"/>
      <c r="AK792" s="325"/>
      <c r="AL792" s="325"/>
      <c r="AM792" s="325"/>
      <c r="AN792" s="325"/>
      <c r="AO792" s="325"/>
      <c r="AP792" s="325"/>
      <c r="AQ792" s="325"/>
    </row>
    <row r="793" spans="5:43" ht="24.75" customHeight="1">
      <c r="E793" s="413"/>
      <c r="G793" s="326"/>
      <c r="H793" s="325"/>
      <c r="I793" s="327"/>
      <c r="K793" s="328"/>
      <c r="R793" s="325"/>
      <c r="S793" s="325"/>
      <c r="T793" s="325"/>
      <c r="U793" s="325"/>
      <c r="V793" s="325"/>
      <c r="W793" s="325"/>
      <c r="X793" s="325"/>
      <c r="Y793" s="325"/>
      <c r="Z793" s="325"/>
      <c r="AA793" s="325"/>
      <c r="AB793" s="325"/>
      <c r="AC793" s="325"/>
      <c r="AD793" s="325"/>
      <c r="AE793" s="327"/>
      <c r="AF793" s="327"/>
      <c r="AG793" s="327"/>
      <c r="AH793" s="327"/>
      <c r="AI793" s="327"/>
      <c r="AJ793" s="325"/>
      <c r="AK793" s="325"/>
      <c r="AL793" s="325"/>
      <c r="AM793" s="325"/>
      <c r="AN793" s="325"/>
      <c r="AO793" s="325"/>
      <c r="AP793" s="325"/>
      <c r="AQ793" s="325"/>
    </row>
    <row r="794" spans="5:43" ht="24.75" customHeight="1">
      <c r="E794" s="413"/>
      <c r="G794" s="326"/>
      <c r="H794" s="325"/>
      <c r="I794" s="327"/>
      <c r="K794" s="328"/>
      <c r="R794" s="325"/>
      <c r="S794" s="325"/>
      <c r="T794" s="325"/>
      <c r="U794" s="325"/>
      <c r="V794" s="325"/>
      <c r="W794" s="325"/>
      <c r="X794" s="325"/>
      <c r="Y794" s="325"/>
      <c r="Z794" s="325"/>
      <c r="AA794" s="325"/>
      <c r="AB794" s="325"/>
      <c r="AC794" s="325"/>
      <c r="AD794" s="325"/>
      <c r="AE794" s="327"/>
      <c r="AF794" s="327"/>
      <c r="AG794" s="327"/>
      <c r="AH794" s="327"/>
      <c r="AI794" s="327"/>
      <c r="AJ794" s="325"/>
      <c r="AK794" s="325"/>
      <c r="AL794" s="325"/>
      <c r="AM794" s="325"/>
      <c r="AN794" s="325"/>
      <c r="AO794" s="325"/>
      <c r="AP794" s="325"/>
      <c r="AQ794" s="325"/>
    </row>
    <row r="795" spans="5:43" ht="24.75" customHeight="1">
      <c r="E795" s="413"/>
      <c r="G795" s="326"/>
      <c r="H795" s="325"/>
      <c r="I795" s="327"/>
      <c r="K795" s="328"/>
      <c r="R795" s="325"/>
      <c r="S795" s="325"/>
      <c r="T795" s="325"/>
      <c r="U795" s="325"/>
      <c r="V795" s="325"/>
      <c r="W795" s="325"/>
      <c r="X795" s="325"/>
      <c r="Y795" s="325"/>
      <c r="Z795" s="325"/>
      <c r="AA795" s="325"/>
      <c r="AB795" s="325"/>
      <c r="AC795" s="325"/>
      <c r="AD795" s="325"/>
      <c r="AE795" s="327"/>
      <c r="AF795" s="327"/>
      <c r="AG795" s="327"/>
      <c r="AH795" s="327"/>
      <c r="AI795" s="327"/>
      <c r="AJ795" s="325"/>
      <c r="AK795" s="325"/>
      <c r="AL795" s="325"/>
      <c r="AM795" s="325"/>
      <c r="AN795" s="325"/>
      <c r="AO795" s="325"/>
      <c r="AP795" s="325"/>
      <c r="AQ795" s="325"/>
    </row>
    <row r="796" spans="5:43" ht="24.75" customHeight="1">
      <c r="E796" s="413"/>
      <c r="G796" s="326"/>
      <c r="H796" s="325"/>
      <c r="I796" s="327"/>
      <c r="K796" s="328"/>
      <c r="R796" s="325"/>
      <c r="S796" s="325"/>
      <c r="T796" s="325"/>
      <c r="U796" s="325"/>
      <c r="V796" s="325"/>
      <c r="W796" s="325"/>
      <c r="X796" s="325"/>
      <c r="Y796" s="325"/>
      <c r="Z796" s="325"/>
      <c r="AA796" s="325"/>
      <c r="AB796" s="325"/>
      <c r="AC796" s="325"/>
      <c r="AD796" s="325"/>
      <c r="AE796" s="327"/>
      <c r="AF796" s="327"/>
      <c r="AG796" s="327"/>
      <c r="AH796" s="327"/>
      <c r="AI796" s="327"/>
      <c r="AJ796" s="325"/>
      <c r="AK796" s="325"/>
      <c r="AL796" s="325"/>
      <c r="AM796" s="325"/>
      <c r="AN796" s="325"/>
      <c r="AO796" s="325"/>
      <c r="AP796" s="325"/>
      <c r="AQ796" s="325"/>
    </row>
    <row r="797" spans="5:43" ht="24.75" customHeight="1">
      <c r="E797" s="413"/>
      <c r="G797" s="326"/>
      <c r="H797" s="325"/>
      <c r="I797" s="327"/>
      <c r="K797" s="328"/>
      <c r="R797" s="325"/>
      <c r="S797" s="325"/>
      <c r="T797" s="325"/>
      <c r="U797" s="325"/>
      <c r="V797" s="325"/>
      <c r="W797" s="325"/>
      <c r="X797" s="325"/>
      <c r="Y797" s="325"/>
      <c r="Z797" s="325"/>
      <c r="AA797" s="325"/>
      <c r="AB797" s="325"/>
      <c r="AC797" s="325"/>
      <c r="AD797" s="325"/>
      <c r="AE797" s="327"/>
      <c r="AF797" s="327"/>
      <c r="AG797" s="327"/>
      <c r="AH797" s="327"/>
      <c r="AI797" s="327"/>
      <c r="AJ797" s="325"/>
      <c r="AK797" s="325"/>
      <c r="AL797" s="325"/>
      <c r="AM797" s="325"/>
      <c r="AN797" s="325"/>
      <c r="AO797" s="325"/>
      <c r="AP797" s="325"/>
      <c r="AQ797" s="325"/>
    </row>
    <row r="798" spans="5:43" ht="24.75" customHeight="1">
      <c r="E798" s="413"/>
      <c r="G798" s="326"/>
      <c r="H798" s="325"/>
      <c r="I798" s="327"/>
      <c r="K798" s="328"/>
      <c r="R798" s="325"/>
      <c r="S798" s="325"/>
      <c r="T798" s="325"/>
      <c r="U798" s="325"/>
      <c r="V798" s="325"/>
      <c r="W798" s="325"/>
      <c r="X798" s="325"/>
      <c r="Y798" s="325"/>
      <c r="Z798" s="325"/>
      <c r="AA798" s="325"/>
      <c r="AB798" s="325"/>
      <c r="AC798" s="325"/>
      <c r="AD798" s="325"/>
      <c r="AE798" s="327"/>
      <c r="AF798" s="327"/>
      <c r="AG798" s="327"/>
      <c r="AH798" s="327"/>
      <c r="AI798" s="327"/>
      <c r="AJ798" s="325"/>
      <c r="AK798" s="325"/>
      <c r="AL798" s="325"/>
      <c r="AM798" s="325"/>
      <c r="AN798" s="325"/>
      <c r="AO798" s="325"/>
      <c r="AP798" s="325"/>
      <c r="AQ798" s="325"/>
    </row>
    <row r="799" spans="5:43" ht="24.75" customHeight="1">
      <c r="E799" s="413"/>
      <c r="G799" s="326"/>
      <c r="H799" s="325"/>
      <c r="I799" s="327"/>
      <c r="K799" s="328"/>
      <c r="R799" s="325"/>
      <c r="S799" s="325"/>
      <c r="T799" s="325"/>
      <c r="U799" s="325"/>
      <c r="V799" s="325"/>
      <c r="W799" s="325"/>
      <c r="X799" s="325"/>
      <c r="Y799" s="325"/>
      <c r="Z799" s="325"/>
      <c r="AA799" s="325"/>
      <c r="AB799" s="325"/>
      <c r="AC799" s="325"/>
      <c r="AD799" s="325"/>
      <c r="AE799" s="327"/>
      <c r="AF799" s="327"/>
      <c r="AG799" s="327"/>
      <c r="AH799" s="327"/>
      <c r="AI799" s="327"/>
      <c r="AJ799" s="325"/>
      <c r="AK799" s="325"/>
      <c r="AL799" s="325"/>
      <c r="AM799" s="325"/>
      <c r="AN799" s="325"/>
      <c r="AO799" s="325"/>
      <c r="AP799" s="325"/>
      <c r="AQ799" s="325"/>
    </row>
    <row r="800" spans="5:43" ht="24.75" customHeight="1">
      <c r="E800" s="413"/>
      <c r="G800" s="326"/>
      <c r="H800" s="325"/>
      <c r="I800" s="327"/>
      <c r="K800" s="328"/>
      <c r="R800" s="325"/>
      <c r="S800" s="325"/>
      <c r="T800" s="325"/>
      <c r="U800" s="325"/>
      <c r="V800" s="325"/>
      <c r="W800" s="325"/>
      <c r="X800" s="325"/>
      <c r="Y800" s="325"/>
      <c r="Z800" s="325"/>
      <c r="AA800" s="325"/>
      <c r="AB800" s="325"/>
      <c r="AC800" s="325"/>
      <c r="AD800" s="325"/>
      <c r="AE800" s="327"/>
      <c r="AF800" s="327"/>
      <c r="AG800" s="327"/>
      <c r="AH800" s="327"/>
      <c r="AI800" s="327"/>
      <c r="AJ800" s="325"/>
      <c r="AK800" s="325"/>
      <c r="AL800" s="325"/>
      <c r="AM800" s="325"/>
      <c r="AN800" s="325"/>
      <c r="AO800" s="325"/>
      <c r="AP800" s="325"/>
      <c r="AQ800" s="325"/>
    </row>
    <row r="801" spans="5:43" ht="24.75" customHeight="1">
      <c r="E801" s="413"/>
      <c r="G801" s="326"/>
      <c r="H801" s="325"/>
      <c r="I801" s="327"/>
      <c r="K801" s="328"/>
      <c r="R801" s="325"/>
      <c r="S801" s="325"/>
      <c r="T801" s="325"/>
      <c r="U801" s="325"/>
      <c r="V801" s="325"/>
      <c r="W801" s="325"/>
      <c r="X801" s="325"/>
      <c r="Y801" s="325"/>
      <c r="Z801" s="325"/>
      <c r="AA801" s="325"/>
      <c r="AB801" s="325"/>
      <c r="AC801" s="325"/>
      <c r="AD801" s="325"/>
      <c r="AE801" s="327"/>
      <c r="AF801" s="327"/>
      <c r="AG801" s="327"/>
      <c r="AH801" s="327"/>
      <c r="AI801" s="327"/>
      <c r="AJ801" s="325"/>
      <c r="AK801" s="325"/>
      <c r="AL801" s="325"/>
      <c r="AM801" s="325"/>
      <c r="AN801" s="325"/>
      <c r="AO801" s="325"/>
      <c r="AP801" s="325"/>
      <c r="AQ801" s="325"/>
    </row>
    <row r="802" spans="5:43" ht="24.75" customHeight="1">
      <c r="E802" s="413"/>
      <c r="G802" s="326"/>
      <c r="H802" s="325"/>
      <c r="I802" s="327"/>
      <c r="K802" s="328"/>
      <c r="R802" s="325"/>
      <c r="S802" s="325"/>
      <c r="T802" s="325"/>
      <c r="U802" s="325"/>
      <c r="V802" s="325"/>
      <c r="W802" s="325"/>
      <c r="X802" s="325"/>
      <c r="Y802" s="325"/>
      <c r="Z802" s="325"/>
      <c r="AA802" s="325"/>
      <c r="AB802" s="325"/>
      <c r="AC802" s="325"/>
      <c r="AD802" s="325"/>
      <c r="AE802" s="327"/>
      <c r="AF802" s="327"/>
      <c r="AG802" s="327"/>
      <c r="AH802" s="327"/>
      <c r="AI802" s="327"/>
      <c r="AJ802" s="325"/>
      <c r="AK802" s="325"/>
      <c r="AL802" s="325"/>
      <c r="AM802" s="325"/>
      <c r="AN802" s="325"/>
      <c r="AO802" s="325"/>
      <c r="AP802" s="325"/>
      <c r="AQ802" s="325"/>
    </row>
    <row r="803" spans="5:43" ht="24.75" customHeight="1">
      <c r="E803" s="413"/>
      <c r="G803" s="326"/>
      <c r="H803" s="325"/>
      <c r="I803" s="327"/>
      <c r="K803" s="328"/>
      <c r="R803" s="325"/>
      <c r="S803" s="325"/>
      <c r="T803" s="325"/>
      <c r="U803" s="325"/>
      <c r="V803" s="325"/>
      <c r="W803" s="325"/>
      <c r="X803" s="325"/>
      <c r="Y803" s="325"/>
      <c r="Z803" s="325"/>
      <c r="AA803" s="325"/>
      <c r="AB803" s="325"/>
      <c r="AC803" s="325"/>
      <c r="AD803" s="325"/>
      <c r="AE803" s="327"/>
      <c r="AF803" s="327"/>
      <c r="AG803" s="327"/>
      <c r="AH803" s="327"/>
      <c r="AI803" s="327"/>
      <c r="AJ803" s="325"/>
      <c r="AK803" s="325"/>
      <c r="AL803" s="325"/>
      <c r="AM803" s="325"/>
      <c r="AN803" s="325"/>
      <c r="AO803" s="325"/>
      <c r="AP803" s="325"/>
      <c r="AQ803" s="325"/>
    </row>
    <row r="804" spans="5:43" ht="24.75" customHeight="1">
      <c r="E804" s="413"/>
      <c r="G804" s="326"/>
      <c r="H804" s="325"/>
      <c r="I804" s="327"/>
      <c r="K804" s="328"/>
      <c r="R804" s="325"/>
      <c r="S804" s="325"/>
      <c r="T804" s="325"/>
      <c r="U804" s="325"/>
      <c r="V804" s="325"/>
      <c r="W804" s="325"/>
      <c r="X804" s="325"/>
      <c r="Y804" s="325"/>
      <c r="Z804" s="325"/>
      <c r="AA804" s="325"/>
      <c r="AB804" s="325"/>
      <c r="AC804" s="325"/>
      <c r="AD804" s="325"/>
      <c r="AE804" s="327"/>
      <c r="AF804" s="327"/>
      <c r="AG804" s="327"/>
      <c r="AH804" s="327"/>
      <c r="AI804" s="327"/>
      <c r="AJ804" s="325"/>
      <c r="AK804" s="325"/>
      <c r="AL804" s="325"/>
      <c r="AM804" s="325"/>
      <c r="AN804" s="325"/>
      <c r="AO804" s="325"/>
      <c r="AP804" s="325"/>
      <c r="AQ804" s="325"/>
    </row>
    <row r="805" spans="5:43" ht="24.75" customHeight="1">
      <c r="E805" s="413"/>
      <c r="G805" s="326"/>
      <c r="H805" s="325"/>
      <c r="I805" s="327"/>
      <c r="K805" s="328"/>
      <c r="R805" s="325"/>
      <c r="S805" s="325"/>
      <c r="T805" s="325"/>
      <c r="U805" s="325"/>
      <c r="V805" s="325"/>
      <c r="W805" s="325"/>
      <c r="X805" s="325"/>
      <c r="Y805" s="325"/>
      <c r="Z805" s="325"/>
      <c r="AA805" s="325"/>
      <c r="AB805" s="325"/>
      <c r="AC805" s="325"/>
      <c r="AD805" s="325"/>
      <c r="AE805" s="327"/>
      <c r="AF805" s="327"/>
      <c r="AG805" s="327"/>
      <c r="AH805" s="327"/>
      <c r="AI805" s="327"/>
      <c r="AJ805" s="325"/>
      <c r="AK805" s="325"/>
      <c r="AL805" s="325"/>
      <c r="AM805" s="325"/>
      <c r="AN805" s="325"/>
      <c r="AO805" s="325"/>
      <c r="AP805" s="325"/>
      <c r="AQ805" s="325"/>
    </row>
    <row r="806" spans="5:43" ht="24.75" customHeight="1">
      <c r="E806" s="413"/>
      <c r="G806" s="326"/>
      <c r="H806" s="325"/>
      <c r="I806" s="327"/>
      <c r="K806" s="328"/>
      <c r="R806" s="325"/>
      <c r="S806" s="325"/>
      <c r="T806" s="325"/>
      <c r="U806" s="325"/>
      <c r="V806" s="325"/>
      <c r="W806" s="325"/>
      <c r="X806" s="325"/>
      <c r="Y806" s="325"/>
      <c r="Z806" s="325"/>
      <c r="AA806" s="325"/>
      <c r="AB806" s="325"/>
      <c r="AC806" s="325"/>
      <c r="AD806" s="325"/>
      <c r="AE806" s="327"/>
      <c r="AF806" s="327"/>
      <c r="AG806" s="327"/>
      <c r="AH806" s="327"/>
      <c r="AI806" s="327"/>
      <c r="AJ806" s="325"/>
      <c r="AK806" s="325"/>
      <c r="AL806" s="325"/>
      <c r="AM806" s="325"/>
      <c r="AN806" s="325"/>
      <c r="AO806" s="325"/>
      <c r="AP806" s="325"/>
      <c r="AQ806" s="325"/>
    </row>
    <row r="807" spans="5:43" ht="24.75" customHeight="1">
      <c r="E807" s="413"/>
      <c r="G807" s="326"/>
      <c r="H807" s="325"/>
      <c r="I807" s="327"/>
      <c r="K807" s="328"/>
      <c r="R807" s="325"/>
      <c r="S807" s="325"/>
      <c r="T807" s="325"/>
      <c r="U807" s="325"/>
      <c r="V807" s="325"/>
      <c r="W807" s="325"/>
      <c r="X807" s="325"/>
      <c r="Y807" s="325"/>
      <c r="Z807" s="325"/>
      <c r="AA807" s="325"/>
      <c r="AB807" s="325"/>
      <c r="AC807" s="325"/>
      <c r="AD807" s="325"/>
      <c r="AE807" s="327"/>
      <c r="AF807" s="327"/>
      <c r="AG807" s="327"/>
      <c r="AH807" s="327"/>
      <c r="AI807" s="327"/>
      <c r="AJ807" s="325"/>
      <c r="AK807" s="325"/>
      <c r="AL807" s="325"/>
      <c r="AM807" s="325"/>
      <c r="AN807" s="325"/>
      <c r="AO807" s="325"/>
      <c r="AP807" s="325"/>
      <c r="AQ807" s="325"/>
    </row>
    <row r="808" spans="5:43" ht="24.75" customHeight="1">
      <c r="E808" s="413"/>
      <c r="G808" s="326"/>
      <c r="H808" s="325"/>
      <c r="I808" s="327"/>
      <c r="K808" s="328"/>
      <c r="R808" s="325"/>
      <c r="S808" s="325"/>
      <c r="T808" s="325"/>
      <c r="U808" s="325"/>
      <c r="V808" s="325"/>
      <c r="W808" s="325"/>
      <c r="X808" s="325"/>
      <c r="Y808" s="325"/>
      <c r="Z808" s="325"/>
      <c r="AA808" s="325"/>
      <c r="AB808" s="325"/>
      <c r="AC808" s="325"/>
      <c r="AD808" s="325"/>
      <c r="AE808" s="327"/>
      <c r="AF808" s="327"/>
      <c r="AG808" s="327"/>
      <c r="AH808" s="327"/>
      <c r="AI808" s="327"/>
      <c r="AJ808" s="325"/>
      <c r="AK808" s="325"/>
      <c r="AL808" s="325"/>
      <c r="AM808" s="325"/>
      <c r="AN808" s="325"/>
      <c r="AO808" s="325"/>
      <c r="AP808" s="325"/>
      <c r="AQ808" s="325"/>
    </row>
    <row r="809" spans="5:43" ht="24.75" customHeight="1">
      <c r="E809" s="413"/>
      <c r="G809" s="326"/>
      <c r="H809" s="325"/>
      <c r="I809" s="327"/>
      <c r="K809" s="328"/>
      <c r="R809" s="325"/>
      <c r="S809" s="325"/>
      <c r="T809" s="325"/>
      <c r="U809" s="325"/>
      <c r="V809" s="325"/>
      <c r="W809" s="325"/>
      <c r="X809" s="325"/>
      <c r="Y809" s="325"/>
      <c r="Z809" s="325"/>
      <c r="AA809" s="325"/>
      <c r="AB809" s="325"/>
      <c r="AC809" s="325"/>
      <c r="AD809" s="325"/>
      <c r="AE809" s="327"/>
      <c r="AF809" s="327"/>
      <c r="AG809" s="327"/>
      <c r="AH809" s="327"/>
      <c r="AI809" s="327"/>
      <c r="AJ809" s="325"/>
      <c r="AK809" s="325"/>
      <c r="AL809" s="325"/>
      <c r="AM809" s="325"/>
      <c r="AN809" s="325"/>
      <c r="AO809" s="325"/>
      <c r="AP809" s="325"/>
      <c r="AQ809" s="325"/>
    </row>
    <row r="810" spans="5:43" ht="24.75" customHeight="1">
      <c r="E810" s="413"/>
      <c r="G810" s="326"/>
      <c r="H810" s="325"/>
      <c r="I810" s="327"/>
      <c r="K810" s="328"/>
      <c r="R810" s="325"/>
      <c r="S810" s="325"/>
      <c r="T810" s="325"/>
      <c r="U810" s="325"/>
      <c r="V810" s="325"/>
      <c r="W810" s="325"/>
      <c r="X810" s="325"/>
      <c r="Y810" s="325"/>
      <c r="Z810" s="325"/>
      <c r="AA810" s="325"/>
      <c r="AB810" s="325"/>
      <c r="AC810" s="325"/>
      <c r="AD810" s="325"/>
      <c r="AE810" s="327"/>
      <c r="AF810" s="327"/>
      <c r="AG810" s="327"/>
      <c r="AH810" s="327"/>
      <c r="AI810" s="327"/>
      <c r="AJ810" s="325"/>
      <c r="AK810" s="325"/>
      <c r="AL810" s="325"/>
      <c r="AM810" s="325"/>
      <c r="AN810" s="325"/>
      <c r="AO810" s="325"/>
      <c r="AP810" s="325"/>
      <c r="AQ810" s="325"/>
    </row>
    <row r="811" spans="5:43" ht="24.75" customHeight="1">
      <c r="E811" s="413"/>
      <c r="G811" s="326"/>
      <c r="H811" s="325"/>
      <c r="I811" s="327"/>
      <c r="K811" s="328"/>
      <c r="R811" s="325"/>
      <c r="S811" s="325"/>
      <c r="T811" s="325"/>
      <c r="U811" s="325"/>
      <c r="V811" s="325"/>
      <c r="W811" s="325"/>
      <c r="X811" s="325"/>
      <c r="Y811" s="325"/>
      <c r="Z811" s="325"/>
      <c r="AA811" s="325"/>
      <c r="AB811" s="325"/>
      <c r="AC811" s="325"/>
      <c r="AD811" s="325"/>
      <c r="AE811" s="327"/>
      <c r="AF811" s="327"/>
      <c r="AG811" s="327"/>
      <c r="AH811" s="327"/>
      <c r="AI811" s="327"/>
      <c r="AJ811" s="325"/>
      <c r="AK811" s="325"/>
      <c r="AL811" s="325"/>
      <c r="AM811" s="325"/>
      <c r="AN811" s="325"/>
      <c r="AO811" s="325"/>
      <c r="AP811" s="325"/>
      <c r="AQ811" s="325"/>
    </row>
    <row r="812" spans="5:43" ht="24.75" customHeight="1">
      <c r="E812" s="413"/>
      <c r="G812" s="326"/>
      <c r="H812" s="325"/>
      <c r="I812" s="327"/>
      <c r="K812" s="328"/>
      <c r="R812" s="325"/>
      <c r="S812" s="325"/>
      <c r="T812" s="325"/>
      <c r="U812" s="325"/>
      <c r="V812" s="325"/>
      <c r="W812" s="325"/>
      <c r="X812" s="325"/>
      <c r="Y812" s="325"/>
      <c r="Z812" s="325"/>
      <c r="AA812" s="325"/>
      <c r="AB812" s="325"/>
      <c r="AC812" s="325"/>
      <c r="AD812" s="325"/>
      <c r="AE812" s="327"/>
      <c r="AF812" s="327"/>
      <c r="AG812" s="327"/>
      <c r="AH812" s="327"/>
      <c r="AI812" s="327"/>
      <c r="AJ812" s="325"/>
      <c r="AK812" s="325"/>
      <c r="AL812" s="325"/>
      <c r="AM812" s="325"/>
      <c r="AN812" s="325"/>
      <c r="AO812" s="325"/>
      <c r="AP812" s="325"/>
      <c r="AQ812" s="325"/>
    </row>
    <row r="813" spans="5:43" ht="24.75" customHeight="1">
      <c r="E813" s="413"/>
      <c r="G813" s="326"/>
      <c r="H813" s="325"/>
      <c r="I813" s="327"/>
      <c r="K813" s="328"/>
      <c r="R813" s="325"/>
      <c r="S813" s="325"/>
      <c r="T813" s="325"/>
      <c r="U813" s="325"/>
      <c r="V813" s="325"/>
      <c r="W813" s="325"/>
      <c r="X813" s="325"/>
      <c r="Y813" s="325"/>
      <c r="Z813" s="325"/>
      <c r="AA813" s="325"/>
      <c r="AB813" s="325"/>
      <c r="AC813" s="325"/>
      <c r="AD813" s="325"/>
      <c r="AE813" s="327"/>
      <c r="AF813" s="327"/>
      <c r="AG813" s="327"/>
      <c r="AH813" s="327"/>
      <c r="AI813" s="327"/>
      <c r="AJ813" s="325"/>
      <c r="AK813" s="325"/>
      <c r="AL813" s="325"/>
      <c r="AM813" s="325"/>
      <c r="AN813" s="325"/>
      <c r="AO813" s="325"/>
      <c r="AP813" s="325"/>
      <c r="AQ813" s="325"/>
    </row>
    <row r="814" spans="5:43" ht="24.75" customHeight="1">
      <c r="E814" s="413"/>
      <c r="G814" s="326"/>
      <c r="H814" s="325"/>
      <c r="I814" s="327"/>
      <c r="K814" s="328"/>
      <c r="R814" s="325"/>
      <c r="S814" s="325"/>
      <c r="T814" s="325"/>
      <c r="U814" s="325"/>
      <c r="V814" s="325"/>
      <c r="W814" s="325"/>
      <c r="X814" s="325"/>
      <c r="Y814" s="325"/>
      <c r="Z814" s="325"/>
      <c r="AA814" s="325"/>
      <c r="AB814" s="325"/>
      <c r="AC814" s="325"/>
      <c r="AD814" s="325"/>
      <c r="AE814" s="327"/>
      <c r="AF814" s="327"/>
      <c r="AG814" s="327"/>
      <c r="AH814" s="327"/>
      <c r="AI814" s="327"/>
      <c r="AJ814" s="325"/>
      <c r="AK814" s="325"/>
      <c r="AL814" s="325"/>
      <c r="AM814" s="325"/>
      <c r="AN814" s="325"/>
      <c r="AO814" s="325"/>
      <c r="AP814" s="325"/>
      <c r="AQ814" s="325"/>
    </row>
    <row r="815" spans="5:43" ht="24.75" customHeight="1">
      <c r="E815" s="413"/>
      <c r="G815" s="326"/>
      <c r="H815" s="325"/>
      <c r="I815" s="327"/>
      <c r="K815" s="328"/>
      <c r="R815" s="325"/>
      <c r="S815" s="325"/>
      <c r="T815" s="325"/>
      <c r="U815" s="325"/>
      <c r="V815" s="325"/>
      <c r="W815" s="325"/>
      <c r="X815" s="325"/>
      <c r="Y815" s="325"/>
      <c r="Z815" s="325"/>
      <c r="AA815" s="325"/>
      <c r="AB815" s="325"/>
      <c r="AC815" s="325"/>
      <c r="AD815" s="325"/>
      <c r="AE815" s="327"/>
      <c r="AF815" s="327"/>
      <c r="AG815" s="327"/>
      <c r="AH815" s="327"/>
      <c r="AI815" s="327"/>
      <c r="AJ815" s="325"/>
      <c r="AK815" s="325"/>
      <c r="AL815" s="325"/>
      <c r="AM815" s="325"/>
      <c r="AN815" s="325"/>
      <c r="AO815" s="325"/>
      <c r="AP815" s="325"/>
      <c r="AQ815" s="325"/>
    </row>
    <row r="816" spans="5:43" ht="24.75" customHeight="1">
      <c r="E816" s="413"/>
      <c r="G816" s="326"/>
      <c r="H816" s="325"/>
      <c r="I816" s="327"/>
      <c r="K816" s="328"/>
      <c r="R816" s="325"/>
      <c r="S816" s="325"/>
      <c r="T816" s="325"/>
      <c r="U816" s="325"/>
      <c r="V816" s="325"/>
      <c r="W816" s="325"/>
      <c r="X816" s="325"/>
      <c r="Y816" s="325"/>
      <c r="Z816" s="325"/>
      <c r="AA816" s="325"/>
      <c r="AB816" s="325"/>
      <c r="AC816" s="325"/>
      <c r="AD816" s="325"/>
      <c r="AE816" s="327"/>
      <c r="AF816" s="327"/>
      <c r="AG816" s="327"/>
      <c r="AH816" s="327"/>
      <c r="AI816" s="327"/>
      <c r="AJ816" s="325"/>
      <c r="AK816" s="325"/>
      <c r="AL816" s="325"/>
      <c r="AM816" s="325"/>
      <c r="AN816" s="325"/>
      <c r="AO816" s="325"/>
      <c r="AP816" s="325"/>
      <c r="AQ816" s="325"/>
    </row>
    <row r="817" spans="5:43" ht="24.75" customHeight="1">
      <c r="E817" s="413"/>
      <c r="G817" s="326"/>
      <c r="H817" s="325"/>
      <c r="I817" s="327"/>
      <c r="K817" s="328"/>
      <c r="R817" s="325"/>
      <c r="S817" s="325"/>
      <c r="T817" s="325"/>
      <c r="U817" s="325"/>
      <c r="V817" s="325"/>
      <c r="W817" s="325"/>
      <c r="X817" s="325"/>
      <c r="Y817" s="325"/>
      <c r="Z817" s="325"/>
      <c r="AA817" s="325"/>
      <c r="AB817" s="325"/>
      <c r="AC817" s="325"/>
      <c r="AD817" s="325"/>
      <c r="AE817" s="327"/>
      <c r="AF817" s="327"/>
      <c r="AG817" s="327"/>
      <c r="AH817" s="327"/>
      <c r="AI817" s="327"/>
      <c r="AJ817" s="325"/>
      <c r="AK817" s="325"/>
      <c r="AL817" s="325"/>
      <c r="AM817" s="325"/>
      <c r="AN817" s="325"/>
      <c r="AO817" s="325"/>
      <c r="AP817" s="325"/>
      <c r="AQ817" s="325"/>
    </row>
    <row r="818" spans="5:43" ht="24.75" customHeight="1">
      <c r="E818" s="413"/>
      <c r="G818" s="326"/>
      <c r="H818" s="325"/>
      <c r="I818" s="327"/>
      <c r="K818" s="328"/>
      <c r="R818" s="325"/>
      <c r="S818" s="325"/>
      <c r="T818" s="325"/>
      <c r="U818" s="325"/>
      <c r="V818" s="325"/>
      <c r="W818" s="325"/>
      <c r="X818" s="325"/>
      <c r="Y818" s="325"/>
      <c r="Z818" s="325"/>
      <c r="AA818" s="325"/>
      <c r="AB818" s="325"/>
      <c r="AC818" s="325"/>
      <c r="AD818" s="325"/>
      <c r="AE818" s="327"/>
      <c r="AF818" s="327"/>
      <c r="AG818" s="327"/>
      <c r="AH818" s="327"/>
      <c r="AI818" s="327"/>
      <c r="AJ818" s="325"/>
      <c r="AK818" s="325"/>
      <c r="AL818" s="325"/>
      <c r="AM818" s="325"/>
      <c r="AN818" s="325"/>
      <c r="AO818" s="325"/>
      <c r="AP818" s="325"/>
      <c r="AQ818" s="325"/>
    </row>
    <row r="819" spans="5:43" ht="24.75" customHeight="1">
      <c r="E819" s="413"/>
      <c r="G819" s="326"/>
      <c r="H819" s="325"/>
      <c r="I819" s="327"/>
      <c r="K819" s="328"/>
      <c r="R819" s="325"/>
      <c r="S819" s="325"/>
      <c r="T819" s="325"/>
      <c r="U819" s="325"/>
      <c r="V819" s="325"/>
      <c r="W819" s="325"/>
      <c r="X819" s="325"/>
      <c r="Y819" s="325"/>
      <c r="Z819" s="325"/>
      <c r="AA819" s="325"/>
      <c r="AB819" s="325"/>
      <c r="AC819" s="325"/>
      <c r="AD819" s="325"/>
      <c r="AE819" s="327"/>
      <c r="AF819" s="327"/>
      <c r="AG819" s="327"/>
      <c r="AH819" s="327"/>
      <c r="AI819" s="327"/>
      <c r="AJ819" s="325"/>
      <c r="AK819" s="325"/>
      <c r="AL819" s="325"/>
      <c r="AM819" s="325"/>
      <c r="AN819" s="325"/>
      <c r="AO819" s="325"/>
      <c r="AP819" s="325"/>
      <c r="AQ819" s="325"/>
    </row>
    <row r="820" spans="5:43" ht="24.75" customHeight="1">
      <c r="E820" s="413"/>
      <c r="G820" s="326"/>
      <c r="H820" s="325"/>
      <c r="I820" s="327"/>
      <c r="K820" s="328"/>
      <c r="R820" s="325"/>
      <c r="S820" s="325"/>
      <c r="T820" s="325"/>
      <c r="U820" s="325"/>
      <c r="V820" s="325"/>
      <c r="W820" s="325"/>
      <c r="X820" s="325"/>
      <c r="Y820" s="325"/>
      <c r="Z820" s="325"/>
      <c r="AA820" s="325"/>
      <c r="AB820" s="325"/>
      <c r="AC820" s="325"/>
      <c r="AD820" s="325"/>
      <c r="AE820" s="327"/>
      <c r="AF820" s="327"/>
      <c r="AG820" s="327"/>
      <c r="AH820" s="327"/>
      <c r="AI820" s="327"/>
      <c r="AJ820" s="325"/>
      <c r="AK820" s="325"/>
      <c r="AL820" s="325"/>
      <c r="AM820" s="325"/>
      <c r="AN820" s="325"/>
      <c r="AO820" s="325"/>
      <c r="AP820" s="325"/>
      <c r="AQ820" s="325"/>
    </row>
    <row r="821" spans="5:43" ht="24.75" customHeight="1">
      <c r="E821" s="413"/>
      <c r="G821" s="326"/>
      <c r="H821" s="325"/>
      <c r="I821" s="327"/>
      <c r="K821" s="328"/>
      <c r="R821" s="325"/>
      <c r="S821" s="325"/>
      <c r="T821" s="325"/>
      <c r="U821" s="325"/>
      <c r="V821" s="325"/>
      <c r="W821" s="325"/>
      <c r="X821" s="325"/>
      <c r="Y821" s="325"/>
      <c r="Z821" s="325"/>
      <c r="AA821" s="325"/>
      <c r="AB821" s="325"/>
      <c r="AC821" s="325"/>
      <c r="AD821" s="325"/>
      <c r="AE821" s="327"/>
      <c r="AF821" s="327"/>
      <c r="AG821" s="327"/>
      <c r="AH821" s="327"/>
      <c r="AI821" s="327"/>
      <c r="AJ821" s="325"/>
      <c r="AK821" s="325"/>
      <c r="AL821" s="325"/>
      <c r="AM821" s="325"/>
      <c r="AN821" s="325"/>
      <c r="AO821" s="325"/>
      <c r="AP821" s="325"/>
      <c r="AQ821" s="325"/>
    </row>
    <row r="822" spans="5:43" ht="24.75" customHeight="1">
      <c r="E822" s="413"/>
      <c r="G822" s="326"/>
      <c r="H822" s="325"/>
      <c r="I822" s="327"/>
      <c r="K822" s="328"/>
      <c r="R822" s="325"/>
      <c r="S822" s="325"/>
      <c r="T822" s="325"/>
      <c r="U822" s="325"/>
      <c r="V822" s="325"/>
      <c r="W822" s="325"/>
      <c r="X822" s="325"/>
      <c r="Y822" s="325"/>
      <c r="Z822" s="325"/>
      <c r="AA822" s="325"/>
      <c r="AB822" s="325"/>
      <c r="AC822" s="325"/>
      <c r="AD822" s="325"/>
      <c r="AE822" s="327"/>
      <c r="AF822" s="327"/>
      <c r="AG822" s="327"/>
      <c r="AH822" s="327"/>
      <c r="AI822" s="327"/>
      <c r="AJ822" s="325"/>
      <c r="AK822" s="325"/>
      <c r="AL822" s="325"/>
      <c r="AM822" s="325"/>
      <c r="AN822" s="325"/>
      <c r="AO822" s="325"/>
      <c r="AP822" s="325"/>
      <c r="AQ822" s="325"/>
    </row>
    <row r="823" spans="5:43" ht="24.75" customHeight="1">
      <c r="E823" s="413"/>
      <c r="G823" s="326"/>
      <c r="H823" s="325"/>
      <c r="I823" s="327"/>
      <c r="K823" s="328"/>
      <c r="R823" s="325"/>
      <c r="S823" s="325"/>
      <c r="T823" s="325"/>
      <c r="U823" s="325"/>
      <c r="V823" s="325"/>
      <c r="W823" s="325"/>
      <c r="X823" s="325"/>
      <c r="Y823" s="325"/>
      <c r="Z823" s="325"/>
      <c r="AA823" s="325"/>
      <c r="AB823" s="325"/>
      <c r="AC823" s="325"/>
      <c r="AD823" s="325"/>
      <c r="AE823" s="327"/>
      <c r="AF823" s="327"/>
      <c r="AG823" s="327"/>
      <c r="AH823" s="327"/>
      <c r="AI823" s="327"/>
      <c r="AJ823" s="325"/>
      <c r="AK823" s="325"/>
      <c r="AL823" s="325"/>
      <c r="AM823" s="325"/>
      <c r="AN823" s="325"/>
      <c r="AO823" s="325"/>
      <c r="AP823" s="325"/>
      <c r="AQ823" s="325"/>
    </row>
    <row r="824" spans="5:43" ht="24.75" customHeight="1">
      <c r="E824" s="413"/>
      <c r="G824" s="326"/>
      <c r="H824" s="325"/>
      <c r="I824" s="327"/>
      <c r="K824" s="328"/>
      <c r="R824" s="325"/>
      <c r="S824" s="325"/>
      <c r="T824" s="325"/>
      <c r="U824" s="325"/>
      <c r="V824" s="325"/>
      <c r="W824" s="325"/>
      <c r="X824" s="325"/>
      <c r="Y824" s="325"/>
      <c r="Z824" s="325"/>
      <c r="AA824" s="325"/>
      <c r="AB824" s="325"/>
      <c r="AC824" s="325"/>
      <c r="AD824" s="325"/>
      <c r="AE824" s="327"/>
      <c r="AF824" s="327"/>
      <c r="AG824" s="327"/>
      <c r="AH824" s="327"/>
      <c r="AI824" s="327"/>
      <c r="AJ824" s="325"/>
      <c r="AK824" s="325"/>
      <c r="AL824" s="325"/>
      <c r="AM824" s="325"/>
      <c r="AN824" s="325"/>
      <c r="AO824" s="325"/>
      <c r="AP824" s="325"/>
      <c r="AQ824" s="325"/>
    </row>
    <row r="825" spans="5:43" ht="24.75" customHeight="1">
      <c r="E825" s="413"/>
      <c r="G825" s="326"/>
      <c r="H825" s="325"/>
      <c r="I825" s="327"/>
      <c r="K825" s="328"/>
      <c r="R825" s="325"/>
      <c r="S825" s="325"/>
      <c r="T825" s="325"/>
      <c r="U825" s="325"/>
      <c r="V825" s="325"/>
      <c r="W825" s="325"/>
      <c r="X825" s="325"/>
      <c r="Y825" s="325"/>
      <c r="Z825" s="325"/>
      <c r="AA825" s="325"/>
      <c r="AB825" s="325"/>
      <c r="AC825" s="325"/>
      <c r="AD825" s="325"/>
      <c r="AE825" s="327"/>
      <c r="AF825" s="327"/>
      <c r="AG825" s="327"/>
      <c r="AH825" s="327"/>
      <c r="AI825" s="327"/>
      <c r="AJ825" s="325"/>
      <c r="AK825" s="325"/>
      <c r="AL825" s="325"/>
      <c r="AM825" s="325"/>
      <c r="AN825" s="325"/>
      <c r="AO825" s="325"/>
      <c r="AP825" s="325"/>
      <c r="AQ825" s="325"/>
    </row>
    <row r="826" spans="5:43" ht="24.75" customHeight="1">
      <c r="E826" s="413"/>
      <c r="G826" s="326"/>
      <c r="H826" s="325"/>
      <c r="I826" s="327"/>
      <c r="K826" s="328"/>
      <c r="R826" s="325"/>
      <c r="S826" s="325"/>
      <c r="T826" s="325"/>
      <c r="U826" s="325"/>
      <c r="V826" s="325"/>
      <c r="W826" s="325"/>
      <c r="X826" s="325"/>
      <c r="Y826" s="325"/>
      <c r="Z826" s="325"/>
      <c r="AA826" s="325"/>
      <c r="AB826" s="325"/>
      <c r="AC826" s="325"/>
      <c r="AD826" s="325"/>
      <c r="AE826" s="327"/>
      <c r="AF826" s="327"/>
      <c r="AG826" s="327"/>
      <c r="AH826" s="327"/>
      <c r="AI826" s="327"/>
      <c r="AJ826" s="325"/>
      <c r="AK826" s="325"/>
      <c r="AL826" s="325"/>
      <c r="AM826" s="325"/>
      <c r="AN826" s="325"/>
      <c r="AO826" s="325"/>
      <c r="AP826" s="325"/>
      <c r="AQ826" s="325"/>
    </row>
    <row r="827" spans="5:43" ht="24.75" customHeight="1">
      <c r="E827" s="413"/>
      <c r="G827" s="326"/>
      <c r="H827" s="325"/>
      <c r="I827" s="327"/>
      <c r="K827" s="328"/>
      <c r="R827" s="325"/>
      <c r="S827" s="325"/>
      <c r="T827" s="325"/>
      <c r="U827" s="325"/>
      <c r="V827" s="325"/>
      <c r="W827" s="325"/>
      <c r="X827" s="325"/>
      <c r="Y827" s="325"/>
      <c r="Z827" s="325"/>
      <c r="AA827" s="325"/>
      <c r="AB827" s="325"/>
      <c r="AC827" s="325"/>
      <c r="AD827" s="325"/>
      <c r="AE827" s="327"/>
      <c r="AF827" s="327"/>
      <c r="AG827" s="327"/>
      <c r="AH827" s="327"/>
      <c r="AI827" s="327"/>
      <c r="AJ827" s="325"/>
      <c r="AK827" s="325"/>
      <c r="AL827" s="325"/>
      <c r="AM827" s="325"/>
      <c r="AN827" s="325"/>
      <c r="AO827" s="325"/>
      <c r="AP827" s="325"/>
      <c r="AQ827" s="325"/>
    </row>
    <row r="828" spans="5:43" ht="24.75" customHeight="1">
      <c r="E828" s="413"/>
      <c r="G828" s="326"/>
      <c r="H828" s="325"/>
      <c r="I828" s="327"/>
      <c r="K828" s="328"/>
      <c r="R828" s="325"/>
      <c r="S828" s="325"/>
      <c r="T828" s="325"/>
      <c r="U828" s="325"/>
      <c r="V828" s="325"/>
      <c r="W828" s="325"/>
      <c r="X828" s="325"/>
      <c r="Y828" s="325"/>
      <c r="Z828" s="325"/>
      <c r="AA828" s="325"/>
      <c r="AB828" s="325"/>
      <c r="AC828" s="325"/>
      <c r="AD828" s="325"/>
      <c r="AE828" s="327"/>
      <c r="AF828" s="327"/>
      <c r="AG828" s="327"/>
      <c r="AH828" s="327"/>
      <c r="AI828" s="327"/>
      <c r="AJ828" s="325"/>
      <c r="AK828" s="325"/>
      <c r="AL828" s="325"/>
      <c r="AM828" s="325"/>
      <c r="AN828" s="325"/>
      <c r="AO828" s="325"/>
      <c r="AP828" s="325"/>
      <c r="AQ828" s="325"/>
    </row>
    <row r="829" spans="5:43" ht="24.75" customHeight="1">
      <c r="E829" s="413"/>
      <c r="G829" s="326"/>
      <c r="H829" s="325"/>
      <c r="I829" s="327"/>
      <c r="K829" s="328"/>
      <c r="R829" s="325"/>
      <c r="S829" s="325"/>
      <c r="T829" s="325"/>
      <c r="U829" s="325"/>
      <c r="V829" s="325"/>
      <c r="W829" s="325"/>
      <c r="X829" s="325"/>
      <c r="Y829" s="325"/>
      <c r="Z829" s="325"/>
      <c r="AA829" s="325"/>
      <c r="AB829" s="325"/>
      <c r="AC829" s="325"/>
      <c r="AD829" s="325"/>
      <c r="AE829" s="327"/>
      <c r="AF829" s="327"/>
      <c r="AG829" s="327"/>
      <c r="AH829" s="327"/>
      <c r="AI829" s="327"/>
      <c r="AJ829" s="325"/>
      <c r="AK829" s="325"/>
      <c r="AL829" s="325"/>
      <c r="AM829" s="325"/>
      <c r="AN829" s="325"/>
      <c r="AO829" s="325"/>
      <c r="AP829" s="325"/>
      <c r="AQ829" s="325"/>
    </row>
    <row r="830" spans="5:43" ht="24.75" customHeight="1">
      <c r="E830" s="413"/>
      <c r="G830" s="326"/>
      <c r="H830" s="325"/>
      <c r="I830" s="327"/>
      <c r="K830" s="328"/>
      <c r="R830" s="325"/>
      <c r="S830" s="325"/>
      <c r="T830" s="325"/>
      <c r="U830" s="325"/>
      <c r="V830" s="325"/>
      <c r="W830" s="325"/>
      <c r="X830" s="325"/>
      <c r="Y830" s="325"/>
      <c r="Z830" s="325"/>
      <c r="AA830" s="325"/>
      <c r="AB830" s="325"/>
      <c r="AC830" s="325"/>
      <c r="AD830" s="325"/>
      <c r="AE830" s="327"/>
      <c r="AF830" s="327"/>
      <c r="AG830" s="327"/>
      <c r="AH830" s="327"/>
      <c r="AI830" s="327"/>
      <c r="AJ830" s="325"/>
      <c r="AK830" s="325"/>
      <c r="AL830" s="325"/>
      <c r="AM830" s="325"/>
      <c r="AN830" s="325"/>
      <c r="AO830" s="325"/>
      <c r="AP830" s="325"/>
      <c r="AQ830" s="325"/>
    </row>
    <row r="831" spans="5:43" ht="24.75" customHeight="1">
      <c r="E831" s="413"/>
      <c r="G831" s="326"/>
      <c r="H831" s="325"/>
      <c r="I831" s="327"/>
      <c r="K831" s="328"/>
      <c r="R831" s="325"/>
      <c r="S831" s="325"/>
      <c r="T831" s="325"/>
      <c r="U831" s="325"/>
      <c r="V831" s="325"/>
      <c r="W831" s="325"/>
      <c r="X831" s="325"/>
      <c r="Y831" s="325"/>
      <c r="Z831" s="325"/>
      <c r="AA831" s="325"/>
      <c r="AB831" s="325"/>
      <c r="AC831" s="325"/>
      <c r="AD831" s="325"/>
      <c r="AE831" s="327"/>
      <c r="AF831" s="327"/>
      <c r="AG831" s="327"/>
      <c r="AH831" s="327"/>
      <c r="AI831" s="327"/>
      <c r="AJ831" s="325"/>
      <c r="AK831" s="325"/>
      <c r="AL831" s="325"/>
      <c r="AM831" s="325"/>
      <c r="AN831" s="325"/>
      <c r="AO831" s="325"/>
      <c r="AP831" s="325"/>
      <c r="AQ831" s="325"/>
    </row>
    <row r="832" spans="5:43" ht="24.75" customHeight="1">
      <c r="E832" s="413"/>
      <c r="G832" s="326"/>
      <c r="H832" s="325"/>
      <c r="I832" s="327"/>
      <c r="K832" s="328"/>
      <c r="R832" s="325"/>
      <c r="S832" s="325"/>
      <c r="T832" s="325"/>
      <c r="U832" s="325"/>
      <c r="V832" s="325"/>
      <c r="W832" s="325"/>
      <c r="X832" s="325"/>
      <c r="Y832" s="325"/>
      <c r="Z832" s="325"/>
      <c r="AA832" s="325"/>
      <c r="AB832" s="325"/>
      <c r="AC832" s="325"/>
      <c r="AD832" s="325"/>
      <c r="AE832" s="327"/>
      <c r="AF832" s="327"/>
      <c r="AG832" s="327"/>
      <c r="AH832" s="327"/>
      <c r="AI832" s="327"/>
      <c r="AJ832" s="325"/>
      <c r="AK832" s="325"/>
      <c r="AL832" s="325"/>
      <c r="AM832" s="325"/>
      <c r="AN832" s="325"/>
      <c r="AO832" s="325"/>
      <c r="AP832" s="325"/>
      <c r="AQ832" s="325"/>
    </row>
    <row r="833" spans="5:43" ht="24.75" customHeight="1">
      <c r="E833" s="413"/>
      <c r="G833" s="326"/>
      <c r="H833" s="325"/>
      <c r="I833" s="327"/>
      <c r="K833" s="328"/>
      <c r="R833" s="325"/>
      <c r="S833" s="325"/>
      <c r="T833" s="325"/>
      <c r="U833" s="325"/>
      <c r="V833" s="325"/>
      <c r="W833" s="325"/>
      <c r="X833" s="325"/>
      <c r="Y833" s="325"/>
      <c r="Z833" s="325"/>
      <c r="AA833" s="325"/>
      <c r="AB833" s="325"/>
      <c r="AC833" s="325"/>
      <c r="AD833" s="325"/>
      <c r="AE833" s="327"/>
      <c r="AF833" s="327"/>
      <c r="AG833" s="327"/>
      <c r="AH833" s="327"/>
      <c r="AI833" s="327"/>
      <c r="AJ833" s="325"/>
      <c r="AK833" s="325"/>
      <c r="AL833" s="325"/>
      <c r="AM833" s="325"/>
      <c r="AN833" s="325"/>
      <c r="AO833" s="325"/>
      <c r="AP833" s="325"/>
      <c r="AQ833" s="325"/>
    </row>
    <row r="834" spans="5:43" ht="24.75" customHeight="1">
      <c r="E834" s="413"/>
      <c r="G834" s="326"/>
      <c r="H834" s="325"/>
      <c r="I834" s="327"/>
      <c r="K834" s="328"/>
      <c r="R834" s="325"/>
      <c r="S834" s="325"/>
      <c r="T834" s="325"/>
      <c r="U834" s="325"/>
      <c r="V834" s="325"/>
      <c r="W834" s="325"/>
      <c r="X834" s="325"/>
      <c r="Y834" s="325"/>
      <c r="Z834" s="325"/>
      <c r="AA834" s="325"/>
      <c r="AB834" s="325"/>
      <c r="AC834" s="325"/>
      <c r="AD834" s="325"/>
      <c r="AE834" s="327"/>
      <c r="AF834" s="327"/>
      <c r="AG834" s="327"/>
      <c r="AH834" s="327"/>
      <c r="AI834" s="327"/>
      <c r="AJ834" s="325"/>
      <c r="AK834" s="325"/>
      <c r="AL834" s="325"/>
      <c r="AM834" s="325"/>
      <c r="AN834" s="325"/>
      <c r="AO834" s="325"/>
      <c r="AP834" s="325"/>
      <c r="AQ834" s="325"/>
    </row>
    <row r="835" spans="5:43" ht="24.75" customHeight="1">
      <c r="E835" s="413"/>
      <c r="G835" s="326"/>
      <c r="H835" s="325"/>
      <c r="I835" s="327"/>
      <c r="K835" s="328"/>
      <c r="R835" s="325"/>
      <c r="S835" s="325"/>
      <c r="T835" s="325"/>
      <c r="U835" s="325"/>
      <c r="V835" s="325"/>
      <c r="W835" s="325"/>
      <c r="X835" s="325"/>
      <c r="Y835" s="325"/>
      <c r="Z835" s="325"/>
      <c r="AA835" s="325"/>
      <c r="AB835" s="325"/>
      <c r="AC835" s="325"/>
      <c r="AD835" s="325"/>
      <c r="AE835" s="327"/>
      <c r="AF835" s="327"/>
      <c r="AG835" s="327"/>
      <c r="AH835" s="327"/>
      <c r="AI835" s="327"/>
      <c r="AJ835" s="325"/>
      <c r="AK835" s="325"/>
      <c r="AL835" s="325"/>
      <c r="AM835" s="325"/>
      <c r="AN835" s="325"/>
      <c r="AO835" s="325"/>
      <c r="AP835" s="325"/>
      <c r="AQ835" s="325"/>
    </row>
    <row r="836" spans="5:43" ht="24.75" customHeight="1">
      <c r="E836" s="413"/>
      <c r="G836" s="326"/>
      <c r="H836" s="325"/>
      <c r="I836" s="327"/>
      <c r="K836" s="328"/>
      <c r="R836" s="325"/>
      <c r="S836" s="325"/>
      <c r="T836" s="325"/>
      <c r="U836" s="325"/>
      <c r="V836" s="325"/>
      <c r="W836" s="325"/>
      <c r="X836" s="325"/>
      <c r="Y836" s="325"/>
      <c r="Z836" s="325"/>
      <c r="AA836" s="325"/>
      <c r="AB836" s="325"/>
      <c r="AC836" s="325"/>
      <c r="AD836" s="325"/>
      <c r="AE836" s="327"/>
      <c r="AF836" s="327"/>
      <c r="AG836" s="327"/>
      <c r="AH836" s="327"/>
      <c r="AI836" s="327"/>
      <c r="AJ836" s="325"/>
      <c r="AK836" s="325"/>
      <c r="AL836" s="325"/>
      <c r="AM836" s="325"/>
      <c r="AN836" s="325"/>
      <c r="AO836" s="325"/>
      <c r="AP836" s="325"/>
      <c r="AQ836" s="325"/>
    </row>
    <row r="837" spans="5:43" ht="24.75" customHeight="1">
      <c r="E837" s="413"/>
      <c r="G837" s="326"/>
      <c r="H837" s="325"/>
      <c r="I837" s="327"/>
      <c r="K837" s="328"/>
      <c r="R837" s="325"/>
      <c r="S837" s="325"/>
      <c r="T837" s="325"/>
      <c r="U837" s="325"/>
      <c r="V837" s="325"/>
      <c r="W837" s="325"/>
      <c r="X837" s="325"/>
      <c r="Y837" s="325"/>
      <c r="Z837" s="325"/>
      <c r="AA837" s="325"/>
      <c r="AB837" s="325"/>
      <c r="AC837" s="325"/>
      <c r="AD837" s="325"/>
      <c r="AE837" s="327"/>
      <c r="AF837" s="327"/>
      <c r="AG837" s="327"/>
      <c r="AH837" s="327"/>
      <c r="AI837" s="327"/>
      <c r="AJ837" s="325"/>
      <c r="AK837" s="325"/>
      <c r="AL837" s="325"/>
      <c r="AM837" s="325"/>
      <c r="AN837" s="325"/>
      <c r="AO837" s="325"/>
      <c r="AP837" s="325"/>
      <c r="AQ837" s="325"/>
    </row>
    <row r="838" spans="5:43" ht="24.75" customHeight="1">
      <c r="E838" s="413"/>
      <c r="G838" s="326"/>
      <c r="H838" s="325"/>
      <c r="I838" s="327"/>
      <c r="K838" s="328"/>
      <c r="R838" s="325"/>
      <c r="S838" s="325"/>
      <c r="T838" s="325"/>
      <c r="U838" s="325"/>
      <c r="V838" s="325"/>
      <c r="W838" s="325"/>
      <c r="X838" s="325"/>
      <c r="Y838" s="325"/>
      <c r="Z838" s="325"/>
      <c r="AA838" s="325"/>
      <c r="AB838" s="325"/>
      <c r="AC838" s="325"/>
      <c r="AD838" s="325"/>
      <c r="AE838" s="327"/>
      <c r="AF838" s="327"/>
      <c r="AG838" s="327"/>
      <c r="AH838" s="327"/>
      <c r="AI838" s="327"/>
      <c r="AJ838" s="325"/>
      <c r="AK838" s="325"/>
      <c r="AL838" s="325"/>
      <c r="AM838" s="325"/>
      <c r="AN838" s="325"/>
      <c r="AO838" s="325"/>
      <c r="AP838" s="325"/>
      <c r="AQ838" s="325"/>
    </row>
    <row r="839" spans="5:43" ht="24.75" customHeight="1">
      <c r="E839" s="413"/>
      <c r="G839" s="326"/>
      <c r="H839" s="325"/>
      <c r="I839" s="327"/>
      <c r="K839" s="328"/>
      <c r="R839" s="325"/>
      <c r="S839" s="325"/>
      <c r="T839" s="325"/>
      <c r="U839" s="325"/>
      <c r="V839" s="325"/>
      <c r="W839" s="325"/>
      <c r="X839" s="325"/>
      <c r="Y839" s="325"/>
      <c r="Z839" s="325"/>
      <c r="AA839" s="325"/>
      <c r="AB839" s="325"/>
      <c r="AC839" s="325"/>
      <c r="AD839" s="325"/>
      <c r="AE839" s="327"/>
      <c r="AF839" s="327"/>
      <c r="AG839" s="327"/>
      <c r="AH839" s="327"/>
      <c r="AI839" s="327"/>
      <c r="AJ839" s="325"/>
      <c r="AK839" s="325"/>
      <c r="AL839" s="325"/>
      <c r="AM839" s="325"/>
      <c r="AN839" s="325"/>
      <c r="AO839" s="325"/>
      <c r="AP839" s="325"/>
      <c r="AQ839" s="325"/>
    </row>
    <row r="840" spans="5:43" ht="24.75" customHeight="1">
      <c r="E840" s="413"/>
      <c r="G840" s="326"/>
      <c r="H840" s="325"/>
      <c r="I840" s="327"/>
      <c r="K840" s="328"/>
      <c r="R840" s="325"/>
      <c r="S840" s="325"/>
      <c r="T840" s="325"/>
      <c r="U840" s="325"/>
      <c r="V840" s="325"/>
      <c r="W840" s="325"/>
      <c r="X840" s="325"/>
      <c r="Y840" s="325"/>
      <c r="Z840" s="325"/>
      <c r="AA840" s="325"/>
      <c r="AB840" s="325"/>
      <c r="AC840" s="325"/>
      <c r="AD840" s="325"/>
      <c r="AE840" s="327"/>
      <c r="AF840" s="327"/>
      <c r="AG840" s="327"/>
      <c r="AH840" s="327"/>
      <c r="AI840" s="327"/>
      <c r="AJ840" s="325"/>
      <c r="AK840" s="325"/>
      <c r="AL840" s="325"/>
      <c r="AM840" s="325"/>
      <c r="AN840" s="325"/>
      <c r="AO840" s="325"/>
      <c r="AP840" s="325"/>
      <c r="AQ840" s="325"/>
    </row>
    <row r="841" spans="5:43" ht="24.75" customHeight="1">
      <c r="E841" s="413"/>
      <c r="G841" s="326"/>
      <c r="H841" s="325"/>
      <c r="I841" s="327"/>
      <c r="K841" s="328"/>
      <c r="R841" s="325"/>
      <c r="S841" s="325"/>
      <c r="T841" s="325"/>
      <c r="U841" s="325"/>
      <c r="V841" s="325"/>
      <c r="W841" s="325"/>
      <c r="X841" s="325"/>
      <c r="Y841" s="325"/>
      <c r="Z841" s="325"/>
      <c r="AA841" s="325"/>
      <c r="AB841" s="325"/>
      <c r="AC841" s="325"/>
      <c r="AD841" s="325"/>
      <c r="AE841" s="327"/>
      <c r="AF841" s="327"/>
      <c r="AG841" s="327"/>
      <c r="AH841" s="327"/>
      <c r="AI841" s="327"/>
      <c r="AJ841" s="325"/>
      <c r="AK841" s="325"/>
      <c r="AL841" s="325"/>
      <c r="AM841" s="325"/>
      <c r="AN841" s="325"/>
      <c r="AO841" s="325"/>
      <c r="AP841" s="325"/>
      <c r="AQ841" s="325"/>
    </row>
    <row r="842" spans="5:43" ht="24.75" customHeight="1">
      <c r="E842" s="413"/>
      <c r="G842" s="326"/>
      <c r="H842" s="325"/>
      <c r="I842" s="327"/>
      <c r="K842" s="328"/>
      <c r="R842" s="325"/>
      <c r="S842" s="325"/>
      <c r="T842" s="325"/>
      <c r="U842" s="325"/>
      <c r="V842" s="325"/>
      <c r="W842" s="325"/>
      <c r="X842" s="325"/>
      <c r="Y842" s="325"/>
      <c r="Z842" s="325"/>
      <c r="AA842" s="325"/>
      <c r="AB842" s="325"/>
      <c r="AC842" s="325"/>
      <c r="AD842" s="325"/>
      <c r="AE842" s="327"/>
      <c r="AF842" s="327"/>
      <c r="AG842" s="327"/>
      <c r="AH842" s="327"/>
      <c r="AI842" s="327"/>
      <c r="AJ842" s="325"/>
      <c r="AK842" s="325"/>
      <c r="AL842" s="325"/>
      <c r="AM842" s="325"/>
      <c r="AN842" s="325"/>
      <c r="AO842" s="325"/>
      <c r="AP842" s="325"/>
      <c r="AQ842" s="325"/>
    </row>
    <row r="843" spans="5:43" ht="24.75" customHeight="1">
      <c r="E843" s="413"/>
      <c r="G843" s="326"/>
      <c r="H843" s="325"/>
      <c r="I843" s="327"/>
      <c r="K843" s="328"/>
      <c r="R843" s="325"/>
      <c r="S843" s="325"/>
      <c r="T843" s="325"/>
      <c r="U843" s="325"/>
      <c r="V843" s="325"/>
      <c r="W843" s="325"/>
      <c r="X843" s="325"/>
      <c r="Y843" s="325"/>
      <c r="Z843" s="325"/>
      <c r="AA843" s="325"/>
      <c r="AB843" s="325"/>
      <c r="AC843" s="325"/>
      <c r="AD843" s="325"/>
      <c r="AE843" s="327"/>
      <c r="AF843" s="327"/>
      <c r="AG843" s="327"/>
      <c r="AH843" s="327"/>
      <c r="AI843" s="327"/>
      <c r="AJ843" s="325"/>
      <c r="AK843" s="325"/>
      <c r="AL843" s="325"/>
      <c r="AM843" s="325"/>
      <c r="AN843" s="325"/>
      <c r="AO843" s="325"/>
      <c r="AP843" s="325"/>
      <c r="AQ843" s="325"/>
    </row>
    <row r="844" spans="5:43" ht="24.75" customHeight="1">
      <c r="E844" s="413"/>
      <c r="G844" s="326"/>
      <c r="H844" s="325"/>
      <c r="I844" s="327"/>
      <c r="K844" s="328"/>
      <c r="R844" s="325"/>
      <c r="S844" s="325"/>
      <c r="T844" s="325"/>
      <c r="U844" s="325"/>
      <c r="V844" s="325"/>
      <c r="W844" s="325"/>
      <c r="X844" s="325"/>
      <c r="Y844" s="325"/>
      <c r="Z844" s="325"/>
      <c r="AA844" s="325"/>
      <c r="AB844" s="325"/>
      <c r="AC844" s="325"/>
      <c r="AD844" s="325"/>
      <c r="AE844" s="327"/>
      <c r="AF844" s="327"/>
      <c r="AG844" s="327"/>
      <c r="AH844" s="327"/>
      <c r="AI844" s="327"/>
      <c r="AJ844" s="325"/>
      <c r="AK844" s="325"/>
      <c r="AL844" s="325"/>
      <c r="AM844" s="325"/>
      <c r="AN844" s="325"/>
      <c r="AO844" s="325"/>
      <c r="AP844" s="325"/>
      <c r="AQ844" s="325"/>
    </row>
    <row r="845" spans="5:43" ht="24.75" customHeight="1">
      <c r="E845" s="413"/>
      <c r="G845" s="326"/>
      <c r="H845" s="325"/>
      <c r="I845" s="327"/>
      <c r="K845" s="328"/>
      <c r="R845" s="325"/>
      <c r="S845" s="325"/>
      <c r="T845" s="325"/>
      <c r="U845" s="325"/>
      <c r="V845" s="325"/>
      <c r="W845" s="325"/>
      <c r="X845" s="325"/>
      <c r="Y845" s="325"/>
      <c r="Z845" s="325"/>
      <c r="AA845" s="325"/>
      <c r="AB845" s="325"/>
      <c r="AC845" s="325"/>
      <c r="AD845" s="325"/>
      <c r="AE845" s="327"/>
      <c r="AF845" s="327"/>
      <c r="AG845" s="327"/>
      <c r="AH845" s="327"/>
      <c r="AI845" s="327"/>
      <c r="AJ845" s="325"/>
      <c r="AK845" s="325"/>
      <c r="AL845" s="325"/>
      <c r="AM845" s="325"/>
      <c r="AN845" s="325"/>
      <c r="AO845" s="325"/>
      <c r="AP845" s="325"/>
      <c r="AQ845" s="325"/>
    </row>
    <row r="846" spans="5:43" ht="24.75" customHeight="1">
      <c r="E846" s="413"/>
      <c r="G846" s="326"/>
      <c r="H846" s="325"/>
      <c r="I846" s="327"/>
      <c r="K846" s="328"/>
      <c r="R846" s="325"/>
      <c r="S846" s="325"/>
      <c r="T846" s="325"/>
      <c r="U846" s="325"/>
      <c r="V846" s="325"/>
      <c r="W846" s="325"/>
      <c r="X846" s="325"/>
      <c r="Y846" s="325"/>
      <c r="Z846" s="325"/>
      <c r="AA846" s="325"/>
      <c r="AB846" s="325"/>
      <c r="AC846" s="325"/>
      <c r="AD846" s="325"/>
      <c r="AE846" s="327"/>
      <c r="AF846" s="327"/>
      <c r="AG846" s="327"/>
      <c r="AH846" s="327"/>
      <c r="AI846" s="327"/>
      <c r="AJ846" s="325"/>
      <c r="AK846" s="325"/>
      <c r="AL846" s="325"/>
      <c r="AM846" s="325"/>
      <c r="AN846" s="325"/>
      <c r="AO846" s="325"/>
      <c r="AP846" s="325"/>
      <c r="AQ846" s="325"/>
    </row>
    <row r="847" spans="5:43" ht="24.75" customHeight="1">
      <c r="E847" s="413"/>
      <c r="G847" s="326"/>
      <c r="H847" s="325"/>
      <c r="I847" s="327"/>
      <c r="K847" s="328"/>
      <c r="R847" s="325"/>
      <c r="S847" s="325"/>
      <c r="T847" s="325"/>
      <c r="U847" s="325"/>
      <c r="V847" s="325"/>
      <c r="W847" s="325"/>
      <c r="X847" s="325"/>
      <c r="Y847" s="325"/>
      <c r="Z847" s="325"/>
      <c r="AA847" s="325"/>
      <c r="AB847" s="325"/>
      <c r="AC847" s="325"/>
      <c r="AD847" s="325"/>
      <c r="AE847" s="327"/>
      <c r="AF847" s="327"/>
      <c r="AG847" s="327"/>
      <c r="AH847" s="327"/>
      <c r="AI847" s="327"/>
      <c r="AJ847" s="325"/>
      <c r="AK847" s="325"/>
      <c r="AL847" s="325"/>
      <c r="AM847" s="325"/>
      <c r="AN847" s="325"/>
      <c r="AO847" s="325"/>
      <c r="AP847" s="325"/>
      <c r="AQ847" s="325"/>
    </row>
    <row r="848" spans="5:43" ht="24.75" customHeight="1">
      <c r="E848" s="413"/>
      <c r="G848" s="326"/>
      <c r="H848" s="325"/>
      <c r="I848" s="327"/>
      <c r="K848" s="328"/>
      <c r="R848" s="325"/>
      <c r="S848" s="325"/>
      <c r="T848" s="325"/>
      <c r="U848" s="325"/>
      <c r="V848" s="325"/>
      <c r="W848" s="325"/>
      <c r="X848" s="325"/>
      <c r="Y848" s="325"/>
      <c r="Z848" s="325"/>
      <c r="AA848" s="325"/>
      <c r="AB848" s="325"/>
      <c r="AC848" s="325"/>
      <c r="AD848" s="325"/>
      <c r="AE848" s="327"/>
      <c r="AF848" s="327"/>
      <c r="AG848" s="327"/>
      <c r="AH848" s="327"/>
      <c r="AI848" s="327"/>
      <c r="AJ848" s="325"/>
      <c r="AK848" s="325"/>
      <c r="AL848" s="325"/>
      <c r="AM848" s="325"/>
      <c r="AN848" s="325"/>
      <c r="AO848" s="325"/>
      <c r="AP848" s="325"/>
      <c r="AQ848" s="325"/>
    </row>
    <row r="849" spans="5:43" ht="24.75" customHeight="1">
      <c r="E849" s="413"/>
      <c r="G849" s="326"/>
      <c r="H849" s="325"/>
      <c r="I849" s="327"/>
      <c r="K849" s="328"/>
      <c r="R849" s="325"/>
      <c r="S849" s="325"/>
      <c r="T849" s="325"/>
      <c r="U849" s="325"/>
      <c r="V849" s="325"/>
      <c r="W849" s="325"/>
      <c r="X849" s="325"/>
      <c r="Y849" s="325"/>
      <c r="Z849" s="325"/>
      <c r="AA849" s="325"/>
      <c r="AB849" s="325"/>
      <c r="AC849" s="325"/>
      <c r="AD849" s="325"/>
      <c r="AE849" s="327"/>
      <c r="AF849" s="327"/>
      <c r="AG849" s="327"/>
      <c r="AH849" s="327"/>
      <c r="AI849" s="327"/>
      <c r="AJ849" s="325"/>
      <c r="AK849" s="325"/>
      <c r="AL849" s="325"/>
      <c r="AM849" s="325"/>
      <c r="AN849" s="325"/>
      <c r="AO849" s="325"/>
      <c r="AP849" s="325"/>
      <c r="AQ849" s="325"/>
    </row>
    <row r="850" spans="5:43" ht="24.75" customHeight="1">
      <c r="E850" s="413"/>
      <c r="G850" s="326"/>
      <c r="H850" s="325"/>
      <c r="I850" s="327"/>
      <c r="K850" s="328"/>
      <c r="R850" s="325"/>
      <c r="S850" s="325"/>
      <c r="T850" s="325"/>
      <c r="U850" s="325"/>
      <c r="V850" s="325"/>
      <c r="W850" s="325"/>
      <c r="X850" s="325"/>
      <c r="Y850" s="325"/>
      <c r="Z850" s="325"/>
      <c r="AA850" s="325"/>
      <c r="AB850" s="325"/>
      <c r="AC850" s="325"/>
      <c r="AD850" s="325"/>
      <c r="AE850" s="327"/>
      <c r="AF850" s="327"/>
      <c r="AG850" s="327"/>
      <c r="AH850" s="327"/>
      <c r="AI850" s="327"/>
      <c r="AJ850" s="325"/>
      <c r="AK850" s="325"/>
      <c r="AL850" s="325"/>
      <c r="AM850" s="325"/>
      <c r="AN850" s="325"/>
      <c r="AO850" s="325"/>
      <c r="AP850" s="325"/>
      <c r="AQ850" s="325"/>
    </row>
    <row r="851" spans="5:43" ht="24.75" customHeight="1">
      <c r="E851" s="413"/>
      <c r="G851" s="326"/>
      <c r="H851" s="325"/>
      <c r="I851" s="327"/>
      <c r="K851" s="328"/>
      <c r="R851" s="325"/>
      <c r="S851" s="325"/>
      <c r="T851" s="325"/>
      <c r="U851" s="325"/>
      <c r="V851" s="325"/>
      <c r="W851" s="325"/>
      <c r="X851" s="325"/>
      <c r="Y851" s="325"/>
      <c r="Z851" s="325"/>
      <c r="AA851" s="325"/>
      <c r="AB851" s="325"/>
      <c r="AC851" s="325"/>
      <c r="AD851" s="325"/>
      <c r="AE851" s="327"/>
      <c r="AF851" s="327"/>
      <c r="AG851" s="327"/>
      <c r="AH851" s="327"/>
      <c r="AI851" s="327"/>
      <c r="AJ851" s="325"/>
      <c r="AK851" s="325"/>
      <c r="AL851" s="325"/>
      <c r="AM851" s="325"/>
      <c r="AN851" s="325"/>
      <c r="AO851" s="325"/>
      <c r="AP851" s="325"/>
      <c r="AQ851" s="325"/>
    </row>
    <row r="852" spans="5:43" ht="24.75" customHeight="1">
      <c r="E852" s="413"/>
      <c r="G852" s="326"/>
      <c r="H852" s="325"/>
      <c r="I852" s="327"/>
      <c r="K852" s="328"/>
      <c r="R852" s="325"/>
      <c r="S852" s="325"/>
      <c r="T852" s="325"/>
      <c r="U852" s="325"/>
      <c r="V852" s="325"/>
      <c r="W852" s="325"/>
      <c r="X852" s="325"/>
      <c r="Y852" s="325"/>
      <c r="Z852" s="325"/>
      <c r="AA852" s="325"/>
      <c r="AB852" s="325"/>
      <c r="AC852" s="325"/>
      <c r="AD852" s="325"/>
      <c r="AE852" s="327"/>
      <c r="AF852" s="327"/>
      <c r="AG852" s="327"/>
      <c r="AH852" s="327"/>
      <c r="AI852" s="327"/>
      <c r="AJ852" s="325"/>
      <c r="AK852" s="325"/>
      <c r="AL852" s="325"/>
      <c r="AM852" s="325"/>
      <c r="AN852" s="325"/>
      <c r="AO852" s="325"/>
      <c r="AP852" s="325"/>
      <c r="AQ852" s="325"/>
    </row>
    <row r="853" spans="5:43" ht="24.75" customHeight="1">
      <c r="E853" s="413"/>
      <c r="G853" s="326"/>
      <c r="H853" s="325"/>
      <c r="I853" s="327"/>
      <c r="K853" s="328"/>
      <c r="R853" s="325"/>
      <c r="S853" s="325"/>
      <c r="T853" s="325"/>
      <c r="U853" s="325"/>
      <c r="V853" s="325"/>
      <c r="W853" s="325"/>
      <c r="X853" s="325"/>
      <c r="Y853" s="325"/>
      <c r="Z853" s="325"/>
      <c r="AA853" s="325"/>
      <c r="AB853" s="325"/>
      <c r="AC853" s="325"/>
      <c r="AD853" s="325"/>
      <c r="AE853" s="327"/>
      <c r="AF853" s="327"/>
      <c r="AG853" s="327"/>
      <c r="AH853" s="327"/>
      <c r="AI853" s="327"/>
      <c r="AJ853" s="325"/>
      <c r="AK853" s="325"/>
      <c r="AL853" s="325"/>
      <c r="AM853" s="325"/>
      <c r="AN853" s="325"/>
      <c r="AO853" s="325"/>
      <c r="AP853" s="325"/>
      <c r="AQ853" s="325"/>
    </row>
    <row r="854" spans="5:43" ht="24.75" customHeight="1">
      <c r="E854" s="413"/>
      <c r="G854" s="326"/>
      <c r="H854" s="325"/>
      <c r="I854" s="327"/>
      <c r="K854" s="328"/>
      <c r="R854" s="325"/>
      <c r="S854" s="325"/>
      <c r="T854" s="325"/>
      <c r="U854" s="325"/>
      <c r="V854" s="325"/>
      <c r="W854" s="325"/>
      <c r="X854" s="325"/>
      <c r="Y854" s="325"/>
      <c r="Z854" s="325"/>
      <c r="AA854" s="325"/>
      <c r="AB854" s="325"/>
      <c r="AC854" s="325"/>
      <c r="AD854" s="325"/>
      <c r="AE854" s="327"/>
      <c r="AF854" s="327"/>
      <c r="AG854" s="327"/>
      <c r="AH854" s="327"/>
      <c r="AI854" s="327"/>
      <c r="AJ854" s="325"/>
      <c r="AK854" s="325"/>
      <c r="AL854" s="325"/>
      <c r="AM854" s="325"/>
      <c r="AN854" s="325"/>
      <c r="AO854" s="325"/>
      <c r="AP854" s="325"/>
      <c r="AQ854" s="325"/>
    </row>
    <row r="855" spans="5:43" ht="24.75" customHeight="1">
      <c r="E855" s="413"/>
      <c r="G855" s="326"/>
      <c r="H855" s="325"/>
      <c r="I855" s="327"/>
      <c r="K855" s="328"/>
      <c r="R855" s="325"/>
      <c r="S855" s="325"/>
      <c r="T855" s="325"/>
      <c r="U855" s="325"/>
      <c r="V855" s="325"/>
      <c r="W855" s="325"/>
      <c r="X855" s="325"/>
      <c r="Y855" s="325"/>
      <c r="Z855" s="325"/>
      <c r="AA855" s="325"/>
      <c r="AB855" s="325"/>
      <c r="AC855" s="325"/>
      <c r="AD855" s="325"/>
      <c r="AE855" s="327"/>
      <c r="AF855" s="327"/>
      <c r="AG855" s="327"/>
      <c r="AH855" s="327"/>
      <c r="AI855" s="327"/>
      <c r="AJ855" s="325"/>
      <c r="AK855" s="325"/>
      <c r="AL855" s="325"/>
      <c r="AM855" s="325"/>
      <c r="AN855" s="325"/>
      <c r="AO855" s="325"/>
      <c r="AP855" s="325"/>
      <c r="AQ855" s="325"/>
    </row>
    <row r="856" spans="5:43" ht="24.75" customHeight="1">
      <c r="E856" s="413"/>
      <c r="G856" s="326"/>
      <c r="H856" s="325"/>
      <c r="I856" s="327"/>
      <c r="K856" s="328"/>
      <c r="R856" s="325"/>
      <c r="S856" s="325"/>
      <c r="T856" s="325"/>
      <c r="U856" s="325"/>
      <c r="V856" s="325"/>
      <c r="W856" s="325"/>
      <c r="X856" s="325"/>
      <c r="Y856" s="325"/>
      <c r="Z856" s="325"/>
      <c r="AA856" s="325"/>
      <c r="AB856" s="325"/>
      <c r="AC856" s="325"/>
      <c r="AD856" s="325"/>
      <c r="AE856" s="327"/>
      <c r="AF856" s="327"/>
      <c r="AG856" s="327"/>
      <c r="AH856" s="327"/>
      <c r="AI856" s="327"/>
      <c r="AJ856" s="325"/>
      <c r="AK856" s="325"/>
      <c r="AL856" s="325"/>
      <c r="AM856" s="325"/>
      <c r="AN856" s="325"/>
      <c r="AO856" s="325"/>
      <c r="AP856" s="325"/>
      <c r="AQ856" s="325"/>
    </row>
    <row r="857" spans="5:43" ht="24.75" customHeight="1">
      <c r="E857" s="413"/>
      <c r="G857" s="326"/>
      <c r="H857" s="325"/>
      <c r="I857" s="327"/>
      <c r="K857" s="328"/>
      <c r="R857" s="325"/>
      <c r="S857" s="325"/>
      <c r="T857" s="325"/>
      <c r="U857" s="325"/>
      <c r="V857" s="325"/>
      <c r="W857" s="325"/>
      <c r="X857" s="325"/>
      <c r="Y857" s="325"/>
      <c r="Z857" s="325"/>
      <c r="AA857" s="325"/>
      <c r="AB857" s="325"/>
      <c r="AC857" s="325"/>
      <c r="AD857" s="325"/>
      <c r="AE857" s="327"/>
      <c r="AF857" s="327"/>
      <c r="AG857" s="327"/>
      <c r="AH857" s="327"/>
      <c r="AI857" s="327"/>
      <c r="AJ857" s="325"/>
      <c r="AK857" s="325"/>
      <c r="AL857" s="325"/>
      <c r="AM857" s="325"/>
      <c r="AN857" s="325"/>
      <c r="AO857" s="325"/>
      <c r="AP857" s="325"/>
      <c r="AQ857" s="325"/>
    </row>
    <row r="858" spans="5:43" ht="24.75" customHeight="1">
      <c r="E858" s="413"/>
      <c r="G858" s="326"/>
      <c r="H858" s="325"/>
      <c r="I858" s="327"/>
      <c r="K858" s="328"/>
      <c r="R858" s="325"/>
      <c r="S858" s="325"/>
      <c r="T858" s="325"/>
      <c r="U858" s="325"/>
      <c r="V858" s="325"/>
      <c r="W858" s="325"/>
      <c r="X858" s="325"/>
      <c r="Y858" s="325"/>
      <c r="Z858" s="325"/>
      <c r="AA858" s="325"/>
      <c r="AB858" s="325"/>
      <c r="AC858" s="325"/>
      <c r="AD858" s="325"/>
      <c r="AE858" s="327"/>
      <c r="AF858" s="327"/>
      <c r="AG858" s="327"/>
      <c r="AH858" s="327"/>
      <c r="AI858" s="327"/>
      <c r="AJ858" s="325"/>
      <c r="AK858" s="325"/>
      <c r="AL858" s="325"/>
      <c r="AM858" s="325"/>
      <c r="AN858" s="325"/>
      <c r="AO858" s="325"/>
      <c r="AP858" s="325"/>
      <c r="AQ858" s="325"/>
    </row>
    <row r="859" spans="5:43" ht="24.75" customHeight="1">
      <c r="E859" s="413"/>
      <c r="G859" s="326"/>
      <c r="H859" s="325"/>
      <c r="I859" s="327"/>
      <c r="K859" s="328"/>
      <c r="R859" s="325"/>
      <c r="S859" s="325"/>
      <c r="T859" s="325"/>
      <c r="U859" s="325"/>
      <c r="V859" s="325"/>
      <c r="W859" s="325"/>
      <c r="X859" s="325"/>
      <c r="Y859" s="325"/>
      <c r="Z859" s="325"/>
      <c r="AA859" s="325"/>
      <c r="AB859" s="325"/>
      <c r="AC859" s="325"/>
      <c r="AD859" s="325"/>
      <c r="AE859" s="327"/>
      <c r="AF859" s="327"/>
      <c r="AG859" s="327"/>
      <c r="AH859" s="327"/>
      <c r="AI859" s="327"/>
      <c r="AJ859" s="325"/>
      <c r="AK859" s="325"/>
      <c r="AL859" s="325"/>
      <c r="AM859" s="325"/>
      <c r="AN859" s="325"/>
      <c r="AO859" s="325"/>
      <c r="AP859" s="325"/>
      <c r="AQ859" s="325"/>
    </row>
    <row r="860" spans="5:43" ht="24.75" customHeight="1">
      <c r="E860" s="413"/>
      <c r="G860" s="326"/>
      <c r="H860" s="325"/>
      <c r="I860" s="327"/>
      <c r="K860" s="328"/>
      <c r="R860" s="325"/>
      <c r="S860" s="325"/>
      <c r="T860" s="325"/>
      <c r="U860" s="325"/>
      <c r="V860" s="325"/>
      <c r="W860" s="325"/>
      <c r="X860" s="325"/>
      <c r="Y860" s="325"/>
      <c r="Z860" s="325"/>
      <c r="AA860" s="325"/>
      <c r="AB860" s="325"/>
      <c r="AC860" s="325"/>
      <c r="AD860" s="325"/>
      <c r="AE860" s="327"/>
      <c r="AF860" s="327"/>
      <c r="AG860" s="327"/>
      <c r="AH860" s="327"/>
      <c r="AI860" s="327"/>
      <c r="AJ860" s="325"/>
      <c r="AK860" s="325"/>
      <c r="AL860" s="325"/>
      <c r="AM860" s="325"/>
      <c r="AN860" s="325"/>
      <c r="AO860" s="325"/>
      <c r="AP860" s="325"/>
      <c r="AQ860" s="325"/>
    </row>
    <row r="861" spans="5:43" ht="24.75" customHeight="1">
      <c r="E861" s="413"/>
      <c r="G861" s="326"/>
      <c r="H861" s="325"/>
      <c r="I861" s="327"/>
      <c r="K861" s="328"/>
      <c r="R861" s="325"/>
      <c r="S861" s="325"/>
      <c r="T861" s="325"/>
      <c r="U861" s="325"/>
      <c r="V861" s="325"/>
      <c r="W861" s="325"/>
      <c r="X861" s="325"/>
      <c r="Y861" s="325"/>
      <c r="Z861" s="325"/>
      <c r="AA861" s="325"/>
      <c r="AB861" s="325"/>
      <c r="AC861" s="325"/>
      <c r="AD861" s="325"/>
      <c r="AE861" s="327"/>
      <c r="AF861" s="327"/>
      <c r="AG861" s="327"/>
      <c r="AH861" s="327"/>
      <c r="AI861" s="327"/>
      <c r="AJ861" s="325"/>
      <c r="AK861" s="325"/>
      <c r="AL861" s="325"/>
      <c r="AM861" s="325"/>
      <c r="AN861" s="325"/>
      <c r="AO861" s="325"/>
      <c r="AP861" s="325"/>
      <c r="AQ861" s="325"/>
    </row>
    <row r="862" spans="5:43" ht="24.75" customHeight="1">
      <c r="E862" s="413"/>
      <c r="G862" s="326"/>
      <c r="H862" s="325"/>
      <c r="I862" s="327"/>
      <c r="K862" s="328"/>
      <c r="R862" s="325"/>
      <c r="S862" s="325"/>
      <c r="T862" s="325"/>
      <c r="U862" s="325"/>
      <c r="V862" s="325"/>
      <c r="W862" s="325"/>
      <c r="X862" s="325"/>
      <c r="Y862" s="325"/>
      <c r="Z862" s="325"/>
      <c r="AA862" s="325"/>
      <c r="AB862" s="325"/>
      <c r="AC862" s="325"/>
      <c r="AD862" s="325"/>
      <c r="AE862" s="327"/>
      <c r="AF862" s="327"/>
      <c r="AG862" s="327"/>
      <c r="AH862" s="327"/>
      <c r="AI862" s="327"/>
      <c r="AJ862" s="325"/>
      <c r="AK862" s="325"/>
      <c r="AL862" s="325"/>
      <c r="AM862" s="325"/>
      <c r="AN862" s="325"/>
      <c r="AO862" s="325"/>
      <c r="AP862" s="325"/>
      <c r="AQ862" s="325"/>
    </row>
    <row r="863" spans="5:43" ht="24.75" customHeight="1">
      <c r="E863" s="413"/>
      <c r="G863" s="326"/>
      <c r="H863" s="325"/>
      <c r="I863" s="327"/>
      <c r="K863" s="328"/>
      <c r="R863" s="325"/>
      <c r="S863" s="325"/>
      <c r="T863" s="325"/>
      <c r="U863" s="325"/>
      <c r="V863" s="325"/>
      <c r="W863" s="325"/>
      <c r="X863" s="325"/>
      <c r="Y863" s="325"/>
      <c r="Z863" s="325"/>
      <c r="AA863" s="325"/>
      <c r="AB863" s="325"/>
      <c r="AC863" s="325"/>
      <c r="AD863" s="325"/>
      <c r="AE863" s="327"/>
      <c r="AF863" s="327"/>
      <c r="AG863" s="327"/>
      <c r="AH863" s="327"/>
      <c r="AI863" s="327"/>
      <c r="AJ863" s="325"/>
      <c r="AK863" s="325"/>
      <c r="AL863" s="325"/>
      <c r="AM863" s="325"/>
      <c r="AN863" s="325"/>
      <c r="AO863" s="325"/>
      <c r="AP863" s="325"/>
      <c r="AQ863" s="325"/>
    </row>
    <row r="864" spans="5:43" ht="24.75" customHeight="1">
      <c r="E864" s="413"/>
      <c r="G864" s="326"/>
      <c r="H864" s="325"/>
      <c r="I864" s="327"/>
      <c r="K864" s="328"/>
      <c r="R864" s="325"/>
      <c r="S864" s="325"/>
      <c r="T864" s="325"/>
      <c r="U864" s="325"/>
      <c r="V864" s="325"/>
      <c r="W864" s="325"/>
      <c r="X864" s="325"/>
      <c r="Y864" s="325"/>
      <c r="Z864" s="325"/>
      <c r="AA864" s="325"/>
      <c r="AB864" s="325"/>
      <c r="AC864" s="325"/>
      <c r="AD864" s="325"/>
      <c r="AE864" s="327"/>
      <c r="AF864" s="327"/>
      <c r="AG864" s="327"/>
      <c r="AH864" s="327"/>
      <c r="AI864" s="327"/>
      <c r="AJ864" s="325"/>
      <c r="AK864" s="325"/>
      <c r="AL864" s="325"/>
      <c r="AM864" s="325"/>
      <c r="AN864" s="325"/>
      <c r="AO864" s="325"/>
      <c r="AP864" s="325"/>
      <c r="AQ864" s="325"/>
    </row>
    <row r="865" spans="5:43" ht="24.75" customHeight="1">
      <c r="E865" s="413"/>
      <c r="G865" s="326"/>
      <c r="H865" s="325"/>
      <c r="I865" s="327"/>
      <c r="K865" s="328"/>
      <c r="R865" s="325"/>
      <c r="S865" s="325"/>
      <c r="T865" s="325"/>
      <c r="U865" s="325"/>
      <c r="V865" s="325"/>
      <c r="W865" s="325"/>
      <c r="X865" s="325"/>
      <c r="Y865" s="325"/>
      <c r="Z865" s="325"/>
      <c r="AA865" s="325"/>
      <c r="AB865" s="325"/>
      <c r="AC865" s="325"/>
      <c r="AD865" s="325"/>
      <c r="AE865" s="327"/>
      <c r="AF865" s="327"/>
      <c r="AG865" s="327"/>
      <c r="AH865" s="327"/>
      <c r="AI865" s="327"/>
      <c r="AJ865" s="325"/>
      <c r="AK865" s="325"/>
      <c r="AL865" s="325"/>
      <c r="AM865" s="325"/>
      <c r="AN865" s="325"/>
      <c r="AO865" s="325"/>
      <c r="AP865" s="325"/>
      <c r="AQ865" s="325"/>
    </row>
    <row r="866" spans="5:43" ht="24.75" customHeight="1">
      <c r="E866" s="413"/>
      <c r="G866" s="326"/>
      <c r="H866" s="325"/>
      <c r="I866" s="327"/>
      <c r="K866" s="328"/>
      <c r="R866" s="325"/>
      <c r="S866" s="325"/>
      <c r="T866" s="325"/>
      <c r="U866" s="325"/>
      <c r="V866" s="325"/>
      <c r="W866" s="325"/>
      <c r="X866" s="325"/>
      <c r="Y866" s="325"/>
      <c r="Z866" s="325"/>
      <c r="AA866" s="325"/>
      <c r="AB866" s="325"/>
      <c r="AC866" s="325"/>
      <c r="AD866" s="325"/>
      <c r="AE866" s="327"/>
      <c r="AF866" s="327"/>
      <c r="AG866" s="327"/>
      <c r="AH866" s="327"/>
      <c r="AI866" s="327"/>
      <c r="AJ866" s="325"/>
      <c r="AK866" s="325"/>
      <c r="AL866" s="325"/>
      <c r="AM866" s="325"/>
      <c r="AN866" s="325"/>
      <c r="AO866" s="325"/>
      <c r="AP866" s="325"/>
      <c r="AQ866" s="325"/>
    </row>
    <row r="867" spans="5:43" ht="24.75" customHeight="1">
      <c r="E867" s="413"/>
      <c r="G867" s="326"/>
      <c r="H867" s="325"/>
      <c r="I867" s="327"/>
      <c r="K867" s="328"/>
      <c r="R867" s="325"/>
      <c r="S867" s="325"/>
      <c r="T867" s="325"/>
      <c r="U867" s="325"/>
      <c r="V867" s="325"/>
      <c r="W867" s="325"/>
      <c r="X867" s="325"/>
      <c r="Y867" s="325"/>
      <c r="Z867" s="325"/>
      <c r="AA867" s="325"/>
      <c r="AB867" s="325"/>
      <c r="AC867" s="325"/>
      <c r="AD867" s="325"/>
      <c r="AE867" s="327"/>
      <c r="AF867" s="327"/>
      <c r="AG867" s="327"/>
      <c r="AH867" s="327"/>
      <c r="AI867" s="327"/>
      <c r="AJ867" s="325"/>
      <c r="AK867" s="325"/>
      <c r="AL867" s="325"/>
      <c r="AM867" s="325"/>
      <c r="AN867" s="325"/>
      <c r="AO867" s="325"/>
      <c r="AP867" s="325"/>
      <c r="AQ867" s="325"/>
    </row>
    <row r="868" spans="5:43" ht="24.75" customHeight="1">
      <c r="E868" s="413"/>
      <c r="G868" s="326"/>
      <c r="H868" s="325"/>
      <c r="I868" s="327"/>
      <c r="K868" s="328"/>
      <c r="R868" s="325"/>
      <c r="S868" s="325"/>
      <c r="T868" s="325"/>
      <c r="U868" s="325"/>
      <c r="V868" s="325"/>
      <c r="W868" s="325"/>
      <c r="X868" s="325"/>
      <c r="Y868" s="325"/>
      <c r="Z868" s="325"/>
      <c r="AA868" s="325"/>
      <c r="AB868" s="325"/>
      <c r="AC868" s="325"/>
      <c r="AD868" s="325"/>
      <c r="AE868" s="327"/>
      <c r="AF868" s="327"/>
      <c r="AG868" s="327"/>
      <c r="AH868" s="327"/>
      <c r="AI868" s="327"/>
      <c r="AJ868" s="325"/>
      <c r="AK868" s="325"/>
      <c r="AL868" s="325"/>
      <c r="AM868" s="325"/>
      <c r="AN868" s="325"/>
      <c r="AO868" s="325"/>
      <c r="AP868" s="325"/>
      <c r="AQ868" s="325"/>
    </row>
    <row r="869" spans="5:43" ht="24.75" customHeight="1">
      <c r="E869" s="413"/>
      <c r="G869" s="326"/>
      <c r="H869" s="325"/>
      <c r="I869" s="327"/>
      <c r="K869" s="328"/>
      <c r="R869" s="325"/>
      <c r="S869" s="325"/>
      <c r="T869" s="325"/>
      <c r="U869" s="325"/>
      <c r="V869" s="325"/>
      <c r="W869" s="325"/>
      <c r="X869" s="325"/>
      <c r="Y869" s="325"/>
      <c r="Z869" s="325"/>
      <c r="AA869" s="325"/>
      <c r="AB869" s="325"/>
      <c r="AC869" s="325"/>
      <c r="AD869" s="325"/>
      <c r="AE869" s="327"/>
      <c r="AF869" s="327"/>
      <c r="AG869" s="327"/>
      <c r="AH869" s="327"/>
      <c r="AI869" s="327"/>
      <c r="AJ869" s="325"/>
      <c r="AK869" s="325"/>
      <c r="AL869" s="325"/>
      <c r="AM869" s="325"/>
      <c r="AN869" s="325"/>
      <c r="AO869" s="325"/>
      <c r="AP869" s="325"/>
      <c r="AQ869" s="325"/>
    </row>
    <row r="870" spans="5:43" ht="24.75" customHeight="1">
      <c r="E870" s="413"/>
      <c r="G870" s="326"/>
      <c r="H870" s="325"/>
      <c r="I870" s="327"/>
      <c r="K870" s="328"/>
      <c r="R870" s="325"/>
      <c r="S870" s="325"/>
      <c r="T870" s="325"/>
      <c r="U870" s="325"/>
      <c r="V870" s="325"/>
      <c r="W870" s="325"/>
      <c r="X870" s="325"/>
      <c r="Y870" s="325"/>
      <c r="Z870" s="325"/>
      <c r="AA870" s="325"/>
      <c r="AB870" s="325"/>
      <c r="AC870" s="325"/>
      <c r="AD870" s="325"/>
      <c r="AE870" s="327"/>
      <c r="AF870" s="327"/>
      <c r="AG870" s="327"/>
      <c r="AH870" s="327"/>
      <c r="AI870" s="327"/>
      <c r="AJ870" s="325"/>
      <c r="AK870" s="325"/>
      <c r="AL870" s="325"/>
      <c r="AM870" s="325"/>
      <c r="AN870" s="325"/>
      <c r="AO870" s="325"/>
      <c r="AP870" s="325"/>
      <c r="AQ870" s="325"/>
    </row>
    <row r="871" spans="5:43" ht="24.75" customHeight="1">
      <c r="E871" s="413"/>
      <c r="G871" s="326"/>
      <c r="H871" s="325"/>
      <c r="I871" s="327"/>
      <c r="K871" s="328"/>
      <c r="R871" s="325"/>
      <c r="S871" s="325"/>
      <c r="T871" s="325"/>
      <c r="U871" s="325"/>
      <c r="V871" s="325"/>
      <c r="W871" s="325"/>
      <c r="X871" s="325"/>
      <c r="Y871" s="325"/>
      <c r="Z871" s="325"/>
      <c r="AA871" s="325"/>
      <c r="AB871" s="325"/>
      <c r="AC871" s="325"/>
      <c r="AD871" s="325"/>
      <c r="AE871" s="327"/>
      <c r="AF871" s="327"/>
      <c r="AG871" s="327"/>
      <c r="AH871" s="327"/>
      <c r="AI871" s="327"/>
      <c r="AJ871" s="325"/>
      <c r="AK871" s="325"/>
      <c r="AL871" s="325"/>
      <c r="AM871" s="325"/>
      <c r="AN871" s="325"/>
      <c r="AO871" s="325"/>
      <c r="AP871" s="325"/>
      <c r="AQ871" s="325"/>
    </row>
    <row r="872" spans="5:43" ht="24.75" customHeight="1">
      <c r="E872" s="413"/>
      <c r="G872" s="326"/>
      <c r="H872" s="325"/>
      <c r="I872" s="327"/>
      <c r="K872" s="328"/>
      <c r="R872" s="325"/>
      <c r="S872" s="325"/>
      <c r="T872" s="325"/>
      <c r="U872" s="325"/>
      <c r="V872" s="325"/>
      <c r="W872" s="325"/>
      <c r="X872" s="325"/>
      <c r="Y872" s="325"/>
      <c r="Z872" s="325"/>
      <c r="AA872" s="325"/>
      <c r="AB872" s="325"/>
      <c r="AC872" s="325"/>
      <c r="AD872" s="325"/>
      <c r="AE872" s="327"/>
      <c r="AF872" s="327"/>
      <c r="AG872" s="327"/>
      <c r="AH872" s="327"/>
      <c r="AI872" s="327"/>
      <c r="AJ872" s="325"/>
      <c r="AK872" s="325"/>
      <c r="AL872" s="325"/>
      <c r="AM872" s="325"/>
      <c r="AN872" s="325"/>
      <c r="AO872" s="325"/>
      <c r="AP872" s="325"/>
      <c r="AQ872" s="325"/>
    </row>
    <row r="873" spans="5:43" ht="24.75" customHeight="1">
      <c r="E873" s="413"/>
      <c r="G873" s="326"/>
      <c r="H873" s="325"/>
      <c r="I873" s="327"/>
      <c r="K873" s="328"/>
      <c r="R873" s="325"/>
      <c r="S873" s="325"/>
      <c r="T873" s="325"/>
      <c r="U873" s="325"/>
      <c r="V873" s="325"/>
      <c r="W873" s="325"/>
      <c r="X873" s="325"/>
      <c r="Y873" s="325"/>
      <c r="Z873" s="325"/>
      <c r="AA873" s="325"/>
      <c r="AB873" s="325"/>
      <c r="AC873" s="325"/>
      <c r="AD873" s="325"/>
      <c r="AE873" s="327"/>
      <c r="AF873" s="327"/>
      <c r="AG873" s="327"/>
      <c r="AH873" s="327"/>
      <c r="AI873" s="327"/>
      <c r="AJ873" s="325"/>
      <c r="AK873" s="325"/>
      <c r="AL873" s="325"/>
      <c r="AM873" s="325"/>
      <c r="AN873" s="325"/>
      <c r="AO873" s="325"/>
      <c r="AP873" s="325"/>
      <c r="AQ873" s="325"/>
    </row>
    <row r="874" spans="5:43" ht="24.75" customHeight="1">
      <c r="E874" s="413"/>
      <c r="G874" s="326"/>
      <c r="H874" s="325"/>
      <c r="I874" s="327"/>
      <c r="K874" s="328"/>
      <c r="R874" s="325"/>
      <c r="S874" s="325"/>
      <c r="T874" s="325"/>
      <c r="U874" s="325"/>
      <c r="V874" s="325"/>
      <c r="W874" s="325"/>
      <c r="X874" s="325"/>
      <c r="Y874" s="325"/>
      <c r="Z874" s="325"/>
      <c r="AA874" s="325"/>
      <c r="AB874" s="325"/>
      <c r="AC874" s="325"/>
      <c r="AD874" s="325"/>
      <c r="AE874" s="327"/>
      <c r="AF874" s="327"/>
      <c r="AG874" s="327"/>
      <c r="AH874" s="327"/>
      <c r="AI874" s="327"/>
      <c r="AJ874" s="325"/>
      <c r="AK874" s="325"/>
      <c r="AL874" s="325"/>
      <c r="AM874" s="325"/>
      <c r="AN874" s="325"/>
      <c r="AO874" s="325"/>
      <c r="AP874" s="325"/>
      <c r="AQ874" s="325"/>
    </row>
    <row r="875" spans="5:43" ht="24.75" customHeight="1">
      <c r="E875" s="413"/>
      <c r="G875" s="326"/>
      <c r="H875" s="325"/>
      <c r="I875" s="327"/>
      <c r="K875" s="328"/>
      <c r="R875" s="325"/>
      <c r="S875" s="325"/>
      <c r="T875" s="325"/>
      <c r="U875" s="325"/>
      <c r="V875" s="325"/>
      <c r="W875" s="325"/>
      <c r="X875" s="325"/>
      <c r="Y875" s="325"/>
      <c r="Z875" s="325"/>
      <c r="AA875" s="325"/>
      <c r="AB875" s="325"/>
      <c r="AC875" s="325"/>
      <c r="AD875" s="325"/>
      <c r="AE875" s="327"/>
      <c r="AF875" s="327"/>
      <c r="AG875" s="327"/>
      <c r="AH875" s="327"/>
      <c r="AI875" s="327"/>
      <c r="AJ875" s="325"/>
      <c r="AK875" s="325"/>
      <c r="AL875" s="325"/>
      <c r="AM875" s="325"/>
      <c r="AN875" s="325"/>
      <c r="AO875" s="325"/>
      <c r="AP875" s="325"/>
      <c r="AQ875" s="325"/>
    </row>
    <row r="876" spans="5:43" ht="24.75" customHeight="1">
      <c r="E876" s="413"/>
      <c r="G876" s="326"/>
      <c r="H876" s="325"/>
      <c r="I876" s="327"/>
      <c r="K876" s="328"/>
      <c r="R876" s="325"/>
      <c r="S876" s="325"/>
      <c r="T876" s="325"/>
      <c r="U876" s="325"/>
      <c r="V876" s="325"/>
      <c r="W876" s="325"/>
      <c r="X876" s="325"/>
      <c r="Y876" s="325"/>
      <c r="Z876" s="325"/>
      <c r="AA876" s="325"/>
      <c r="AB876" s="325"/>
      <c r="AC876" s="325"/>
      <c r="AD876" s="325"/>
      <c r="AE876" s="327"/>
      <c r="AF876" s="327"/>
      <c r="AG876" s="327"/>
      <c r="AH876" s="327"/>
      <c r="AI876" s="327"/>
      <c r="AJ876" s="325"/>
      <c r="AK876" s="325"/>
      <c r="AL876" s="325"/>
      <c r="AM876" s="325"/>
      <c r="AN876" s="325"/>
      <c r="AO876" s="325"/>
      <c r="AP876" s="325"/>
      <c r="AQ876" s="325"/>
    </row>
    <row r="877" spans="5:43" ht="24.75" customHeight="1">
      <c r="E877" s="413"/>
      <c r="G877" s="326"/>
      <c r="H877" s="325"/>
      <c r="I877" s="327"/>
      <c r="K877" s="328"/>
      <c r="R877" s="325"/>
      <c r="S877" s="325"/>
      <c r="T877" s="325"/>
      <c r="U877" s="325"/>
      <c r="V877" s="325"/>
      <c r="W877" s="325"/>
      <c r="X877" s="325"/>
      <c r="Y877" s="325"/>
      <c r="Z877" s="325"/>
      <c r="AA877" s="325"/>
      <c r="AB877" s="325"/>
      <c r="AC877" s="325"/>
      <c r="AD877" s="325"/>
      <c r="AE877" s="327"/>
      <c r="AF877" s="327"/>
      <c r="AG877" s="327"/>
      <c r="AH877" s="327"/>
      <c r="AI877" s="327"/>
      <c r="AJ877" s="325"/>
      <c r="AK877" s="325"/>
      <c r="AL877" s="325"/>
      <c r="AM877" s="325"/>
      <c r="AN877" s="325"/>
      <c r="AO877" s="325"/>
      <c r="AP877" s="325"/>
      <c r="AQ877" s="325"/>
    </row>
    <row r="878" spans="5:43" ht="24.75" customHeight="1">
      <c r="E878" s="413"/>
      <c r="G878" s="326"/>
      <c r="H878" s="325"/>
      <c r="I878" s="327"/>
      <c r="K878" s="328"/>
      <c r="R878" s="325"/>
      <c r="S878" s="325"/>
      <c r="T878" s="325"/>
      <c r="U878" s="325"/>
      <c r="V878" s="325"/>
      <c r="W878" s="325"/>
      <c r="X878" s="325"/>
      <c r="Y878" s="325"/>
      <c r="Z878" s="325"/>
      <c r="AA878" s="325"/>
      <c r="AB878" s="325"/>
      <c r="AC878" s="325"/>
      <c r="AD878" s="325"/>
      <c r="AE878" s="327"/>
      <c r="AF878" s="327"/>
      <c r="AG878" s="327"/>
      <c r="AH878" s="327"/>
      <c r="AI878" s="327"/>
      <c r="AJ878" s="325"/>
      <c r="AK878" s="325"/>
      <c r="AL878" s="325"/>
      <c r="AM878" s="325"/>
      <c r="AN878" s="325"/>
      <c r="AO878" s="325"/>
      <c r="AP878" s="325"/>
      <c r="AQ878" s="325"/>
    </row>
    <row r="879" spans="5:43" ht="24.75" customHeight="1">
      <c r="E879" s="413"/>
      <c r="G879" s="326"/>
      <c r="H879" s="325"/>
      <c r="I879" s="327"/>
      <c r="K879" s="328"/>
      <c r="R879" s="325"/>
      <c r="S879" s="325"/>
      <c r="T879" s="325"/>
      <c r="U879" s="325"/>
      <c r="V879" s="325"/>
      <c r="W879" s="325"/>
      <c r="X879" s="325"/>
      <c r="Y879" s="325"/>
      <c r="Z879" s="325"/>
      <c r="AA879" s="325"/>
      <c r="AB879" s="325"/>
      <c r="AC879" s="325"/>
      <c r="AD879" s="325"/>
      <c r="AE879" s="327"/>
      <c r="AF879" s="327"/>
      <c r="AG879" s="327"/>
      <c r="AH879" s="327"/>
      <c r="AI879" s="327"/>
      <c r="AJ879" s="325"/>
      <c r="AK879" s="325"/>
      <c r="AL879" s="325"/>
      <c r="AM879" s="325"/>
      <c r="AN879" s="325"/>
      <c r="AO879" s="325"/>
      <c r="AP879" s="325"/>
      <c r="AQ879" s="325"/>
    </row>
    <row r="880" spans="5:43" ht="24.75" customHeight="1">
      <c r="E880" s="413"/>
      <c r="G880" s="326"/>
      <c r="H880" s="325"/>
      <c r="I880" s="327"/>
      <c r="K880" s="328"/>
      <c r="R880" s="325"/>
      <c r="S880" s="325"/>
      <c r="T880" s="325"/>
      <c r="U880" s="325"/>
      <c r="V880" s="325"/>
      <c r="W880" s="325"/>
      <c r="X880" s="325"/>
      <c r="Y880" s="325"/>
      <c r="Z880" s="325"/>
      <c r="AA880" s="325"/>
      <c r="AB880" s="325"/>
      <c r="AC880" s="325"/>
      <c r="AD880" s="325"/>
      <c r="AE880" s="327"/>
      <c r="AF880" s="327"/>
      <c r="AG880" s="327"/>
      <c r="AH880" s="327"/>
      <c r="AI880" s="327"/>
      <c r="AJ880" s="325"/>
      <c r="AK880" s="325"/>
      <c r="AL880" s="325"/>
      <c r="AM880" s="325"/>
      <c r="AN880" s="325"/>
      <c r="AO880" s="325"/>
      <c r="AP880" s="325"/>
      <c r="AQ880" s="325"/>
    </row>
    <row r="881" spans="5:43" ht="24.75" customHeight="1">
      <c r="E881" s="413"/>
      <c r="G881" s="326"/>
      <c r="H881" s="325"/>
      <c r="I881" s="327"/>
      <c r="K881" s="328"/>
      <c r="R881" s="325"/>
      <c r="S881" s="325"/>
      <c r="T881" s="325"/>
      <c r="U881" s="325"/>
      <c r="V881" s="325"/>
      <c r="W881" s="325"/>
      <c r="X881" s="325"/>
      <c r="Y881" s="325"/>
      <c r="Z881" s="325"/>
      <c r="AA881" s="325"/>
      <c r="AB881" s="325"/>
      <c r="AC881" s="325"/>
      <c r="AD881" s="325"/>
      <c r="AE881" s="327"/>
      <c r="AF881" s="327"/>
      <c r="AG881" s="327"/>
      <c r="AH881" s="327"/>
      <c r="AI881" s="327"/>
      <c r="AJ881" s="325"/>
      <c r="AK881" s="325"/>
      <c r="AL881" s="325"/>
      <c r="AM881" s="325"/>
      <c r="AN881" s="325"/>
      <c r="AO881" s="325"/>
      <c r="AP881" s="325"/>
      <c r="AQ881" s="325"/>
    </row>
    <row r="882" spans="5:43" ht="24.75" customHeight="1">
      <c r="E882" s="413"/>
      <c r="G882" s="326"/>
      <c r="H882" s="325"/>
      <c r="I882" s="327"/>
      <c r="K882" s="328"/>
      <c r="R882" s="325"/>
      <c r="S882" s="325"/>
      <c r="T882" s="325"/>
      <c r="U882" s="325"/>
      <c r="V882" s="325"/>
      <c r="W882" s="325"/>
      <c r="X882" s="325"/>
      <c r="Y882" s="325"/>
      <c r="Z882" s="325"/>
      <c r="AA882" s="325"/>
      <c r="AB882" s="325"/>
      <c r="AC882" s="325"/>
      <c r="AD882" s="325"/>
      <c r="AE882" s="327"/>
      <c r="AF882" s="327"/>
      <c r="AG882" s="327"/>
      <c r="AH882" s="327"/>
      <c r="AI882" s="327"/>
      <c r="AJ882" s="325"/>
      <c r="AK882" s="325"/>
      <c r="AL882" s="325"/>
      <c r="AM882" s="325"/>
      <c r="AN882" s="325"/>
      <c r="AO882" s="325"/>
      <c r="AP882" s="325"/>
      <c r="AQ882" s="325"/>
    </row>
    <row r="883" spans="5:43" ht="24.75" customHeight="1">
      <c r="E883" s="413"/>
      <c r="G883" s="326"/>
      <c r="H883" s="325"/>
      <c r="I883" s="327"/>
      <c r="K883" s="328"/>
      <c r="R883" s="325"/>
      <c r="S883" s="325"/>
      <c r="T883" s="325"/>
      <c r="U883" s="325"/>
      <c r="V883" s="325"/>
      <c r="W883" s="325"/>
      <c r="X883" s="325"/>
      <c r="Y883" s="325"/>
      <c r="Z883" s="325"/>
      <c r="AA883" s="325"/>
      <c r="AB883" s="325"/>
      <c r="AC883" s="325"/>
      <c r="AD883" s="325"/>
      <c r="AE883" s="327"/>
      <c r="AF883" s="327"/>
      <c r="AG883" s="327"/>
      <c r="AH883" s="327"/>
      <c r="AI883" s="327"/>
      <c r="AJ883" s="325"/>
      <c r="AK883" s="325"/>
      <c r="AL883" s="325"/>
      <c r="AM883" s="325"/>
      <c r="AN883" s="325"/>
      <c r="AO883" s="325"/>
      <c r="AP883" s="325"/>
      <c r="AQ883" s="325"/>
    </row>
    <row r="884" spans="5:43" ht="24.75" customHeight="1">
      <c r="E884" s="413"/>
      <c r="G884" s="326"/>
      <c r="H884" s="325"/>
      <c r="I884" s="327"/>
      <c r="K884" s="328"/>
      <c r="R884" s="325"/>
      <c r="S884" s="325"/>
      <c r="T884" s="325"/>
      <c r="U884" s="325"/>
      <c r="V884" s="325"/>
      <c r="W884" s="325"/>
      <c r="X884" s="325"/>
      <c r="Y884" s="325"/>
      <c r="Z884" s="325"/>
      <c r="AA884" s="325"/>
      <c r="AB884" s="325"/>
      <c r="AC884" s="325"/>
      <c r="AD884" s="325"/>
      <c r="AE884" s="327"/>
      <c r="AF884" s="327"/>
      <c r="AG884" s="327"/>
      <c r="AH884" s="327"/>
      <c r="AI884" s="327"/>
      <c r="AJ884" s="325"/>
      <c r="AK884" s="325"/>
      <c r="AL884" s="325"/>
      <c r="AM884" s="325"/>
      <c r="AN884" s="325"/>
      <c r="AO884" s="325"/>
      <c r="AP884" s="325"/>
      <c r="AQ884" s="325"/>
    </row>
    <row r="885" spans="5:43" ht="24.75" customHeight="1">
      <c r="E885" s="413"/>
      <c r="G885" s="326"/>
      <c r="H885" s="325"/>
      <c r="I885" s="327"/>
      <c r="K885" s="328"/>
      <c r="R885" s="325"/>
      <c r="S885" s="325"/>
      <c r="T885" s="325"/>
      <c r="U885" s="325"/>
      <c r="V885" s="325"/>
      <c r="W885" s="325"/>
      <c r="X885" s="325"/>
      <c r="Y885" s="325"/>
      <c r="Z885" s="325"/>
      <c r="AA885" s="325"/>
      <c r="AB885" s="325"/>
      <c r="AC885" s="325"/>
      <c r="AD885" s="325"/>
      <c r="AE885" s="327"/>
      <c r="AF885" s="327"/>
      <c r="AG885" s="327"/>
      <c r="AH885" s="327"/>
      <c r="AI885" s="327"/>
      <c r="AJ885" s="325"/>
      <c r="AK885" s="325"/>
      <c r="AL885" s="325"/>
      <c r="AM885" s="325"/>
      <c r="AN885" s="325"/>
      <c r="AO885" s="325"/>
      <c r="AP885" s="325"/>
      <c r="AQ885" s="325"/>
    </row>
    <row r="886" spans="5:43" ht="24.75" customHeight="1">
      <c r="E886" s="413"/>
      <c r="G886" s="326"/>
      <c r="H886" s="325"/>
      <c r="I886" s="327"/>
      <c r="K886" s="328"/>
      <c r="R886" s="325"/>
      <c r="S886" s="325"/>
      <c r="T886" s="325"/>
      <c r="U886" s="325"/>
      <c r="V886" s="325"/>
      <c r="W886" s="325"/>
      <c r="X886" s="325"/>
      <c r="Y886" s="325"/>
      <c r="Z886" s="325"/>
      <c r="AA886" s="325"/>
      <c r="AB886" s="325"/>
      <c r="AC886" s="325"/>
      <c r="AD886" s="325"/>
      <c r="AE886" s="327"/>
      <c r="AF886" s="327"/>
      <c r="AG886" s="327"/>
      <c r="AH886" s="327"/>
      <c r="AI886" s="327"/>
      <c r="AJ886" s="325"/>
      <c r="AK886" s="325"/>
      <c r="AL886" s="325"/>
      <c r="AM886" s="325"/>
      <c r="AN886" s="325"/>
      <c r="AO886" s="325"/>
      <c r="AP886" s="325"/>
      <c r="AQ886" s="325"/>
    </row>
    <row r="887" spans="5:43" ht="24.75" customHeight="1">
      <c r="E887" s="413"/>
      <c r="G887" s="326"/>
      <c r="H887" s="325"/>
      <c r="I887" s="327"/>
      <c r="K887" s="328"/>
      <c r="R887" s="325"/>
      <c r="S887" s="325"/>
      <c r="T887" s="325"/>
      <c r="U887" s="325"/>
      <c r="V887" s="325"/>
      <c r="W887" s="325"/>
      <c r="X887" s="325"/>
      <c r="Y887" s="325"/>
      <c r="Z887" s="325"/>
      <c r="AA887" s="325"/>
      <c r="AB887" s="325"/>
      <c r="AC887" s="325"/>
      <c r="AD887" s="325"/>
      <c r="AE887" s="327"/>
      <c r="AF887" s="327"/>
      <c r="AG887" s="327"/>
      <c r="AH887" s="327"/>
      <c r="AI887" s="327"/>
      <c r="AJ887" s="325"/>
      <c r="AK887" s="325"/>
      <c r="AL887" s="325"/>
      <c r="AM887" s="325"/>
      <c r="AN887" s="325"/>
      <c r="AO887" s="325"/>
      <c r="AP887" s="325"/>
      <c r="AQ887" s="325"/>
    </row>
    <row r="888" spans="5:43" ht="24.75" customHeight="1">
      <c r="E888" s="413"/>
      <c r="G888" s="326"/>
      <c r="H888" s="325"/>
      <c r="I888" s="327"/>
      <c r="K888" s="328"/>
      <c r="R888" s="325"/>
      <c r="S888" s="325"/>
      <c r="T888" s="325"/>
      <c r="U888" s="325"/>
      <c r="V888" s="325"/>
      <c r="W888" s="325"/>
      <c r="X888" s="325"/>
      <c r="Y888" s="325"/>
      <c r="Z888" s="325"/>
      <c r="AA888" s="325"/>
      <c r="AB888" s="325"/>
      <c r="AC888" s="325"/>
      <c r="AD888" s="325"/>
      <c r="AE888" s="327"/>
      <c r="AF888" s="327"/>
      <c r="AG888" s="327"/>
      <c r="AH888" s="327"/>
      <c r="AI888" s="327"/>
      <c r="AJ888" s="325"/>
      <c r="AK888" s="325"/>
      <c r="AL888" s="325"/>
      <c r="AM888" s="325"/>
      <c r="AN888" s="325"/>
      <c r="AO888" s="325"/>
      <c r="AP888" s="325"/>
      <c r="AQ888" s="325"/>
    </row>
    <row r="889" spans="5:43" ht="24.75" customHeight="1">
      <c r="E889" s="413"/>
      <c r="G889" s="326"/>
      <c r="H889" s="325"/>
      <c r="I889" s="327"/>
      <c r="K889" s="328"/>
      <c r="R889" s="325"/>
      <c r="S889" s="325"/>
      <c r="T889" s="325"/>
      <c r="U889" s="325"/>
      <c r="V889" s="325"/>
      <c r="W889" s="325"/>
      <c r="X889" s="325"/>
      <c r="Y889" s="325"/>
      <c r="Z889" s="325"/>
      <c r="AA889" s="325"/>
      <c r="AB889" s="325"/>
      <c r="AC889" s="325"/>
      <c r="AD889" s="325"/>
      <c r="AE889" s="327"/>
      <c r="AF889" s="327"/>
      <c r="AG889" s="327"/>
      <c r="AH889" s="327"/>
      <c r="AI889" s="327"/>
      <c r="AJ889" s="325"/>
      <c r="AK889" s="325"/>
      <c r="AL889" s="325"/>
      <c r="AM889" s="325"/>
      <c r="AN889" s="325"/>
      <c r="AO889" s="325"/>
      <c r="AP889" s="325"/>
      <c r="AQ889" s="325"/>
    </row>
    <row r="890" spans="5:43" ht="24.75" customHeight="1">
      <c r="E890" s="413"/>
      <c r="G890" s="326"/>
      <c r="H890" s="325"/>
      <c r="I890" s="327"/>
      <c r="K890" s="328"/>
      <c r="R890" s="325"/>
      <c r="S890" s="325"/>
      <c r="T890" s="325"/>
      <c r="U890" s="325"/>
      <c r="V890" s="325"/>
      <c r="W890" s="325"/>
      <c r="X890" s="325"/>
      <c r="Y890" s="325"/>
      <c r="Z890" s="325"/>
      <c r="AA890" s="325"/>
      <c r="AB890" s="325"/>
      <c r="AC890" s="325"/>
      <c r="AD890" s="325"/>
      <c r="AE890" s="327"/>
      <c r="AF890" s="327"/>
      <c r="AG890" s="327"/>
      <c r="AH890" s="327"/>
      <c r="AI890" s="327"/>
      <c r="AJ890" s="325"/>
      <c r="AK890" s="325"/>
      <c r="AL890" s="325"/>
      <c r="AM890" s="325"/>
      <c r="AN890" s="325"/>
      <c r="AO890" s="325"/>
      <c r="AP890" s="325"/>
      <c r="AQ890" s="325"/>
    </row>
    <row r="891" spans="5:43" ht="24.75" customHeight="1">
      <c r="E891" s="413"/>
      <c r="G891" s="326"/>
      <c r="H891" s="325"/>
      <c r="I891" s="327"/>
      <c r="K891" s="328"/>
      <c r="R891" s="325"/>
      <c r="S891" s="325"/>
      <c r="T891" s="325"/>
      <c r="U891" s="325"/>
      <c r="V891" s="325"/>
      <c r="W891" s="325"/>
      <c r="X891" s="325"/>
      <c r="Y891" s="325"/>
      <c r="Z891" s="325"/>
      <c r="AA891" s="325"/>
      <c r="AB891" s="325"/>
      <c r="AC891" s="325"/>
      <c r="AD891" s="325"/>
      <c r="AE891" s="327"/>
      <c r="AF891" s="327"/>
      <c r="AG891" s="327"/>
      <c r="AH891" s="327"/>
      <c r="AI891" s="327"/>
      <c r="AJ891" s="325"/>
      <c r="AK891" s="325"/>
      <c r="AL891" s="325"/>
      <c r="AM891" s="325"/>
      <c r="AN891" s="325"/>
      <c r="AO891" s="325"/>
      <c r="AP891" s="325"/>
      <c r="AQ891" s="325"/>
    </row>
    <row r="892" spans="5:43" ht="24.75" customHeight="1">
      <c r="E892" s="413"/>
      <c r="G892" s="326"/>
      <c r="H892" s="325"/>
      <c r="I892" s="327"/>
      <c r="K892" s="328"/>
      <c r="R892" s="325"/>
      <c r="S892" s="325"/>
      <c r="T892" s="325"/>
      <c r="U892" s="325"/>
      <c r="V892" s="325"/>
      <c r="W892" s="325"/>
      <c r="X892" s="325"/>
      <c r="Y892" s="325"/>
      <c r="Z892" s="325"/>
      <c r="AA892" s="325"/>
      <c r="AB892" s="325"/>
      <c r="AC892" s="325"/>
      <c r="AD892" s="325"/>
      <c r="AE892" s="327"/>
      <c r="AF892" s="327"/>
      <c r="AG892" s="327"/>
      <c r="AH892" s="327"/>
      <c r="AI892" s="327"/>
      <c r="AJ892" s="325"/>
      <c r="AK892" s="325"/>
      <c r="AL892" s="325"/>
      <c r="AM892" s="325"/>
      <c r="AN892" s="325"/>
      <c r="AO892" s="325"/>
      <c r="AP892" s="325"/>
      <c r="AQ892" s="325"/>
    </row>
    <row r="893" spans="5:43" ht="24.75" customHeight="1">
      <c r="E893" s="413"/>
      <c r="G893" s="326"/>
      <c r="H893" s="325"/>
      <c r="I893" s="327"/>
      <c r="K893" s="328"/>
      <c r="R893" s="325"/>
      <c r="S893" s="325"/>
      <c r="T893" s="325"/>
      <c r="U893" s="325"/>
      <c r="V893" s="325"/>
      <c r="W893" s="325"/>
      <c r="X893" s="325"/>
      <c r="Y893" s="325"/>
      <c r="Z893" s="325"/>
      <c r="AA893" s="325"/>
      <c r="AB893" s="325"/>
      <c r="AC893" s="325"/>
      <c r="AD893" s="325"/>
      <c r="AE893" s="327"/>
      <c r="AF893" s="327"/>
      <c r="AG893" s="327"/>
      <c r="AH893" s="327"/>
      <c r="AI893" s="327"/>
      <c r="AJ893" s="325"/>
      <c r="AK893" s="325"/>
      <c r="AL893" s="325"/>
      <c r="AM893" s="325"/>
      <c r="AN893" s="325"/>
      <c r="AO893" s="325"/>
      <c r="AP893" s="325"/>
      <c r="AQ893" s="325"/>
    </row>
    <row r="894" spans="5:43" ht="24.75" customHeight="1">
      <c r="E894" s="413"/>
      <c r="G894" s="326"/>
      <c r="H894" s="325"/>
      <c r="I894" s="327"/>
      <c r="K894" s="328"/>
      <c r="R894" s="325"/>
      <c r="S894" s="325"/>
      <c r="T894" s="325"/>
      <c r="U894" s="325"/>
      <c r="V894" s="325"/>
      <c r="W894" s="325"/>
      <c r="X894" s="325"/>
      <c r="Y894" s="325"/>
      <c r="Z894" s="325"/>
      <c r="AA894" s="325"/>
      <c r="AB894" s="325"/>
      <c r="AC894" s="325"/>
      <c r="AD894" s="325"/>
      <c r="AE894" s="327"/>
      <c r="AF894" s="327"/>
      <c r="AG894" s="327"/>
      <c r="AH894" s="327"/>
      <c r="AI894" s="327"/>
      <c r="AJ894" s="325"/>
      <c r="AK894" s="325"/>
      <c r="AL894" s="325"/>
      <c r="AM894" s="325"/>
      <c r="AN894" s="325"/>
      <c r="AO894" s="325"/>
      <c r="AP894" s="325"/>
      <c r="AQ894" s="325"/>
    </row>
    <row r="895" spans="5:43" ht="24.75" customHeight="1">
      <c r="E895" s="413"/>
      <c r="G895" s="326"/>
      <c r="H895" s="325"/>
      <c r="I895" s="327"/>
      <c r="K895" s="328"/>
      <c r="R895" s="325"/>
      <c r="S895" s="325"/>
      <c r="T895" s="325"/>
      <c r="U895" s="325"/>
      <c r="V895" s="325"/>
      <c r="W895" s="325"/>
      <c r="X895" s="325"/>
      <c r="Y895" s="325"/>
      <c r="Z895" s="325"/>
      <c r="AA895" s="325"/>
      <c r="AB895" s="325"/>
      <c r="AC895" s="325"/>
      <c r="AD895" s="325"/>
      <c r="AE895" s="327"/>
      <c r="AF895" s="327"/>
      <c r="AG895" s="327"/>
      <c r="AH895" s="327"/>
      <c r="AI895" s="327"/>
      <c r="AJ895" s="325"/>
      <c r="AK895" s="325"/>
      <c r="AL895" s="325"/>
      <c r="AM895" s="325"/>
      <c r="AN895" s="325"/>
      <c r="AO895" s="325"/>
      <c r="AP895" s="325"/>
      <c r="AQ895" s="325"/>
    </row>
    <row r="896" spans="5:43" ht="24.75" customHeight="1">
      <c r="E896" s="413"/>
      <c r="G896" s="326"/>
      <c r="H896" s="325"/>
      <c r="I896" s="327"/>
      <c r="K896" s="328"/>
      <c r="R896" s="325"/>
      <c r="S896" s="325"/>
      <c r="T896" s="325"/>
      <c r="U896" s="325"/>
      <c r="V896" s="325"/>
      <c r="W896" s="325"/>
      <c r="X896" s="325"/>
      <c r="Y896" s="325"/>
      <c r="Z896" s="325"/>
      <c r="AA896" s="325"/>
      <c r="AB896" s="325"/>
      <c r="AC896" s="325"/>
      <c r="AD896" s="325"/>
      <c r="AE896" s="327"/>
      <c r="AF896" s="327"/>
      <c r="AG896" s="327"/>
      <c r="AH896" s="327"/>
      <c r="AI896" s="327"/>
      <c r="AJ896" s="325"/>
      <c r="AK896" s="325"/>
      <c r="AL896" s="325"/>
      <c r="AM896" s="325"/>
      <c r="AN896" s="325"/>
      <c r="AO896" s="325"/>
      <c r="AP896" s="325"/>
      <c r="AQ896" s="325"/>
    </row>
    <row r="897" spans="5:43" ht="24.75" customHeight="1">
      <c r="E897" s="413"/>
      <c r="G897" s="326"/>
      <c r="H897" s="325"/>
      <c r="I897" s="327"/>
      <c r="K897" s="328"/>
      <c r="R897" s="325"/>
      <c r="S897" s="325"/>
      <c r="T897" s="325"/>
      <c r="U897" s="325"/>
      <c r="V897" s="325"/>
      <c r="W897" s="325"/>
      <c r="X897" s="325"/>
      <c r="Y897" s="325"/>
      <c r="Z897" s="325"/>
      <c r="AA897" s="325"/>
      <c r="AB897" s="325"/>
      <c r="AC897" s="325"/>
      <c r="AD897" s="325"/>
      <c r="AE897" s="327"/>
      <c r="AF897" s="327"/>
      <c r="AG897" s="327"/>
      <c r="AH897" s="327"/>
      <c r="AI897" s="327"/>
      <c r="AJ897" s="325"/>
      <c r="AK897" s="325"/>
      <c r="AL897" s="325"/>
      <c r="AM897" s="325"/>
      <c r="AN897" s="325"/>
      <c r="AO897" s="325"/>
      <c r="AP897" s="325"/>
      <c r="AQ897" s="325"/>
    </row>
    <row r="898" spans="5:43" ht="24.75" customHeight="1">
      <c r="E898" s="413"/>
      <c r="G898" s="326"/>
      <c r="H898" s="325"/>
      <c r="I898" s="327"/>
      <c r="K898" s="328"/>
      <c r="R898" s="325"/>
      <c r="S898" s="325"/>
      <c r="T898" s="325"/>
      <c r="U898" s="325"/>
      <c r="V898" s="325"/>
      <c r="W898" s="325"/>
      <c r="X898" s="325"/>
      <c r="Y898" s="325"/>
      <c r="Z898" s="325"/>
      <c r="AA898" s="325"/>
      <c r="AB898" s="325"/>
      <c r="AC898" s="325"/>
      <c r="AD898" s="325"/>
      <c r="AE898" s="327"/>
      <c r="AF898" s="327"/>
      <c r="AG898" s="327"/>
      <c r="AH898" s="327"/>
      <c r="AI898" s="327"/>
      <c r="AJ898" s="325"/>
      <c r="AK898" s="325"/>
      <c r="AL898" s="325"/>
      <c r="AM898" s="325"/>
      <c r="AN898" s="325"/>
      <c r="AO898" s="325"/>
      <c r="AP898" s="325"/>
      <c r="AQ898" s="325"/>
    </row>
    <row r="899" spans="5:43" ht="24.75" customHeight="1">
      <c r="E899" s="413"/>
      <c r="G899" s="326"/>
      <c r="H899" s="325"/>
      <c r="I899" s="327"/>
      <c r="K899" s="328"/>
      <c r="R899" s="325"/>
      <c r="S899" s="325"/>
      <c r="T899" s="325"/>
      <c r="U899" s="325"/>
      <c r="V899" s="325"/>
      <c r="W899" s="325"/>
      <c r="X899" s="325"/>
      <c r="Y899" s="325"/>
      <c r="Z899" s="325"/>
      <c r="AA899" s="325"/>
      <c r="AB899" s="325"/>
      <c r="AC899" s="325"/>
      <c r="AD899" s="325"/>
      <c r="AE899" s="327"/>
      <c r="AF899" s="327"/>
      <c r="AG899" s="327"/>
      <c r="AH899" s="327"/>
      <c r="AI899" s="327"/>
      <c r="AJ899" s="325"/>
      <c r="AK899" s="325"/>
      <c r="AL899" s="325"/>
      <c r="AM899" s="325"/>
      <c r="AN899" s="325"/>
      <c r="AO899" s="325"/>
      <c r="AP899" s="325"/>
      <c r="AQ899" s="325"/>
    </row>
    <row r="900" spans="5:43" ht="24.75" customHeight="1">
      <c r="E900" s="413"/>
      <c r="G900" s="326"/>
      <c r="H900" s="325"/>
      <c r="I900" s="327"/>
      <c r="K900" s="328"/>
      <c r="R900" s="325"/>
      <c r="S900" s="325"/>
      <c r="T900" s="325"/>
      <c r="U900" s="325"/>
      <c r="V900" s="325"/>
      <c r="W900" s="325"/>
      <c r="X900" s="325"/>
      <c r="Y900" s="325"/>
      <c r="Z900" s="325"/>
      <c r="AA900" s="325"/>
      <c r="AB900" s="325"/>
      <c r="AC900" s="325"/>
      <c r="AD900" s="325"/>
      <c r="AE900" s="327"/>
      <c r="AF900" s="327"/>
      <c r="AG900" s="327"/>
      <c r="AH900" s="327"/>
      <c r="AI900" s="327"/>
      <c r="AJ900" s="325"/>
      <c r="AK900" s="325"/>
      <c r="AL900" s="325"/>
      <c r="AM900" s="325"/>
      <c r="AN900" s="325"/>
      <c r="AO900" s="325"/>
      <c r="AP900" s="325"/>
      <c r="AQ900" s="325"/>
    </row>
    <row r="901" spans="5:43" ht="24.75" customHeight="1">
      <c r="E901" s="413"/>
      <c r="G901" s="326"/>
      <c r="H901" s="325"/>
      <c r="I901" s="327"/>
      <c r="K901" s="328"/>
      <c r="R901" s="325"/>
      <c r="S901" s="325"/>
      <c r="T901" s="325"/>
      <c r="U901" s="325"/>
      <c r="V901" s="325"/>
      <c r="W901" s="325"/>
      <c r="X901" s="325"/>
      <c r="Y901" s="325"/>
      <c r="Z901" s="325"/>
      <c r="AA901" s="325"/>
      <c r="AB901" s="325"/>
      <c r="AC901" s="325"/>
      <c r="AD901" s="325"/>
      <c r="AE901" s="327"/>
      <c r="AF901" s="327"/>
      <c r="AG901" s="327"/>
      <c r="AH901" s="327"/>
      <c r="AI901" s="327"/>
      <c r="AJ901" s="325"/>
      <c r="AK901" s="325"/>
      <c r="AL901" s="325"/>
      <c r="AM901" s="325"/>
      <c r="AN901" s="325"/>
      <c r="AO901" s="325"/>
      <c r="AP901" s="325"/>
      <c r="AQ901" s="325"/>
    </row>
    <row r="902" spans="5:43" ht="24.75" customHeight="1">
      <c r="E902" s="413"/>
      <c r="G902" s="326"/>
      <c r="H902" s="325"/>
      <c r="I902" s="327"/>
      <c r="K902" s="328"/>
      <c r="R902" s="325"/>
      <c r="S902" s="325"/>
      <c r="T902" s="325"/>
      <c r="U902" s="325"/>
      <c r="V902" s="325"/>
      <c r="W902" s="325"/>
      <c r="X902" s="325"/>
      <c r="Y902" s="325"/>
      <c r="Z902" s="325"/>
      <c r="AA902" s="325"/>
      <c r="AB902" s="325"/>
      <c r="AC902" s="325"/>
      <c r="AD902" s="325"/>
      <c r="AE902" s="327"/>
      <c r="AF902" s="327"/>
      <c r="AG902" s="327"/>
      <c r="AH902" s="327"/>
      <c r="AI902" s="327"/>
      <c r="AJ902" s="325"/>
      <c r="AK902" s="325"/>
      <c r="AL902" s="325"/>
      <c r="AM902" s="325"/>
      <c r="AN902" s="325"/>
      <c r="AO902" s="325"/>
      <c r="AP902" s="325"/>
      <c r="AQ902" s="325"/>
    </row>
    <row r="903" spans="5:43" ht="24.75" customHeight="1">
      <c r="E903" s="413"/>
      <c r="G903" s="326"/>
      <c r="H903" s="325"/>
      <c r="I903" s="327"/>
      <c r="K903" s="328"/>
      <c r="R903" s="325"/>
      <c r="S903" s="325"/>
      <c r="T903" s="325"/>
      <c r="U903" s="325"/>
      <c r="V903" s="325"/>
      <c r="W903" s="325"/>
      <c r="X903" s="325"/>
      <c r="Y903" s="325"/>
      <c r="Z903" s="325"/>
      <c r="AA903" s="325"/>
      <c r="AB903" s="325"/>
      <c r="AC903" s="325"/>
      <c r="AD903" s="325"/>
      <c r="AE903" s="327"/>
      <c r="AF903" s="327"/>
      <c r="AG903" s="327"/>
      <c r="AH903" s="327"/>
      <c r="AI903" s="327"/>
      <c r="AJ903" s="325"/>
      <c r="AK903" s="325"/>
      <c r="AL903" s="325"/>
      <c r="AM903" s="325"/>
      <c r="AN903" s="325"/>
      <c r="AO903" s="325"/>
      <c r="AP903" s="325"/>
      <c r="AQ903" s="325"/>
    </row>
    <row r="904" spans="5:43" ht="24.75" customHeight="1">
      <c r="E904" s="413"/>
      <c r="G904" s="326"/>
      <c r="H904" s="325"/>
      <c r="I904" s="327"/>
      <c r="K904" s="328"/>
      <c r="R904" s="325"/>
      <c r="S904" s="325"/>
      <c r="T904" s="325"/>
      <c r="U904" s="325"/>
      <c r="V904" s="325"/>
      <c r="W904" s="325"/>
      <c r="X904" s="325"/>
      <c r="Y904" s="325"/>
      <c r="Z904" s="325"/>
      <c r="AA904" s="325"/>
      <c r="AB904" s="325"/>
      <c r="AC904" s="325"/>
      <c r="AD904" s="325"/>
      <c r="AE904" s="327"/>
      <c r="AF904" s="327"/>
      <c r="AG904" s="327"/>
      <c r="AH904" s="327"/>
      <c r="AI904" s="327"/>
      <c r="AJ904" s="325"/>
      <c r="AK904" s="325"/>
      <c r="AL904" s="325"/>
      <c r="AM904" s="325"/>
      <c r="AN904" s="325"/>
      <c r="AO904" s="325"/>
      <c r="AP904" s="325"/>
      <c r="AQ904" s="325"/>
    </row>
    <row r="905" spans="5:43" ht="24.75" customHeight="1">
      <c r="E905" s="413"/>
      <c r="G905" s="326"/>
      <c r="H905" s="325"/>
      <c r="I905" s="327"/>
      <c r="K905" s="328"/>
      <c r="R905" s="325"/>
      <c r="S905" s="325"/>
      <c r="T905" s="325"/>
      <c r="U905" s="325"/>
      <c r="V905" s="325"/>
      <c r="W905" s="325"/>
      <c r="X905" s="325"/>
      <c r="Y905" s="325"/>
      <c r="Z905" s="325"/>
      <c r="AA905" s="325"/>
      <c r="AB905" s="325"/>
      <c r="AC905" s="325"/>
      <c r="AD905" s="325"/>
      <c r="AE905" s="327"/>
      <c r="AF905" s="327"/>
      <c r="AG905" s="327"/>
      <c r="AH905" s="327"/>
      <c r="AI905" s="327"/>
      <c r="AJ905" s="325"/>
      <c r="AK905" s="325"/>
      <c r="AL905" s="325"/>
      <c r="AM905" s="325"/>
      <c r="AN905" s="325"/>
      <c r="AO905" s="325"/>
      <c r="AP905" s="325"/>
      <c r="AQ905" s="325"/>
    </row>
    <row r="906" spans="5:43" ht="24.75" customHeight="1">
      <c r="E906" s="413"/>
      <c r="G906" s="326"/>
      <c r="H906" s="325"/>
      <c r="I906" s="327"/>
      <c r="K906" s="328"/>
      <c r="R906" s="325"/>
      <c r="S906" s="325"/>
      <c r="T906" s="325"/>
      <c r="U906" s="325"/>
      <c r="V906" s="325"/>
      <c r="W906" s="325"/>
      <c r="X906" s="325"/>
      <c r="Y906" s="325"/>
      <c r="Z906" s="325"/>
      <c r="AA906" s="325"/>
      <c r="AB906" s="325"/>
      <c r="AC906" s="325"/>
      <c r="AD906" s="325"/>
      <c r="AE906" s="327"/>
      <c r="AF906" s="327"/>
      <c r="AG906" s="327"/>
      <c r="AH906" s="327"/>
      <c r="AI906" s="327"/>
      <c r="AJ906" s="325"/>
      <c r="AK906" s="325"/>
      <c r="AL906" s="325"/>
      <c r="AM906" s="325"/>
      <c r="AN906" s="325"/>
      <c r="AO906" s="325"/>
      <c r="AP906" s="325"/>
      <c r="AQ906" s="325"/>
    </row>
    <row r="907" spans="5:43" ht="24.75" customHeight="1">
      <c r="E907" s="413"/>
      <c r="G907" s="326"/>
      <c r="H907" s="325"/>
      <c r="I907" s="327"/>
      <c r="K907" s="328"/>
      <c r="R907" s="325"/>
      <c r="S907" s="325"/>
      <c r="T907" s="325"/>
      <c r="U907" s="325"/>
      <c r="V907" s="325"/>
      <c r="W907" s="325"/>
      <c r="X907" s="325"/>
      <c r="Y907" s="325"/>
      <c r="Z907" s="325"/>
      <c r="AA907" s="325"/>
      <c r="AB907" s="325"/>
      <c r="AC907" s="325"/>
      <c r="AD907" s="325"/>
      <c r="AE907" s="327"/>
      <c r="AF907" s="327"/>
      <c r="AG907" s="327"/>
      <c r="AH907" s="327"/>
      <c r="AI907" s="327"/>
      <c r="AJ907" s="325"/>
      <c r="AK907" s="325"/>
      <c r="AL907" s="325"/>
      <c r="AM907" s="325"/>
      <c r="AN907" s="325"/>
      <c r="AO907" s="325"/>
      <c r="AP907" s="325"/>
      <c r="AQ907" s="325"/>
    </row>
    <row r="908" spans="5:43" ht="24.75" customHeight="1">
      <c r="E908" s="413"/>
      <c r="G908" s="326"/>
      <c r="H908" s="325"/>
      <c r="I908" s="327"/>
      <c r="K908" s="328"/>
      <c r="R908" s="325"/>
      <c r="S908" s="325"/>
      <c r="T908" s="325"/>
      <c r="U908" s="325"/>
      <c r="V908" s="325"/>
      <c r="W908" s="325"/>
      <c r="X908" s="325"/>
      <c r="Y908" s="325"/>
      <c r="Z908" s="325"/>
      <c r="AA908" s="325"/>
      <c r="AB908" s="325"/>
      <c r="AC908" s="325"/>
      <c r="AD908" s="325"/>
      <c r="AE908" s="327"/>
      <c r="AF908" s="327"/>
      <c r="AG908" s="327"/>
      <c r="AH908" s="327"/>
      <c r="AI908" s="327"/>
      <c r="AJ908" s="325"/>
      <c r="AK908" s="325"/>
      <c r="AL908" s="325"/>
      <c r="AM908" s="325"/>
      <c r="AN908" s="325"/>
      <c r="AO908" s="325"/>
      <c r="AP908" s="325"/>
      <c r="AQ908" s="325"/>
    </row>
    <row r="909" spans="5:43" ht="24.75" customHeight="1">
      <c r="E909" s="413"/>
      <c r="G909" s="326"/>
      <c r="H909" s="325"/>
      <c r="I909" s="327"/>
      <c r="K909" s="328"/>
      <c r="R909" s="325"/>
      <c r="S909" s="325"/>
      <c r="T909" s="325"/>
      <c r="U909" s="325"/>
      <c r="V909" s="325"/>
      <c r="W909" s="325"/>
      <c r="X909" s="325"/>
      <c r="Y909" s="325"/>
      <c r="Z909" s="325"/>
      <c r="AA909" s="325"/>
      <c r="AB909" s="325"/>
      <c r="AC909" s="325"/>
      <c r="AD909" s="325"/>
      <c r="AE909" s="327"/>
      <c r="AF909" s="327"/>
      <c r="AG909" s="327"/>
      <c r="AH909" s="327"/>
      <c r="AI909" s="327"/>
      <c r="AJ909" s="325"/>
      <c r="AK909" s="325"/>
      <c r="AL909" s="325"/>
      <c r="AM909" s="325"/>
      <c r="AN909" s="325"/>
      <c r="AO909" s="325"/>
      <c r="AP909" s="325"/>
      <c r="AQ909" s="325"/>
    </row>
    <row r="910" spans="5:43" ht="24.75" customHeight="1">
      <c r="E910" s="413"/>
      <c r="G910" s="326"/>
      <c r="H910" s="325"/>
      <c r="I910" s="327"/>
      <c r="K910" s="328"/>
      <c r="R910" s="325"/>
      <c r="S910" s="325"/>
      <c r="T910" s="325"/>
      <c r="U910" s="325"/>
      <c r="V910" s="325"/>
      <c r="W910" s="325"/>
      <c r="X910" s="325"/>
      <c r="Y910" s="325"/>
      <c r="Z910" s="325"/>
      <c r="AA910" s="325"/>
      <c r="AB910" s="325"/>
      <c r="AC910" s="325"/>
      <c r="AD910" s="325"/>
      <c r="AE910" s="327"/>
      <c r="AF910" s="327"/>
      <c r="AG910" s="327"/>
      <c r="AH910" s="327"/>
      <c r="AI910" s="327"/>
      <c r="AJ910" s="325"/>
      <c r="AK910" s="325"/>
      <c r="AL910" s="325"/>
      <c r="AM910" s="325"/>
      <c r="AN910" s="325"/>
      <c r="AO910" s="325"/>
      <c r="AP910" s="325"/>
      <c r="AQ910" s="325"/>
    </row>
    <row r="911" spans="5:43" ht="24.75" customHeight="1">
      <c r="E911" s="413"/>
      <c r="G911" s="326"/>
      <c r="H911" s="325"/>
      <c r="I911" s="327"/>
      <c r="K911" s="328"/>
      <c r="R911" s="325"/>
      <c r="S911" s="325"/>
      <c r="T911" s="325"/>
      <c r="U911" s="325"/>
      <c r="V911" s="325"/>
      <c r="W911" s="325"/>
      <c r="X911" s="325"/>
      <c r="Y911" s="325"/>
      <c r="Z911" s="325"/>
      <c r="AA911" s="325"/>
      <c r="AB911" s="325"/>
      <c r="AC911" s="325"/>
      <c r="AD911" s="325"/>
      <c r="AE911" s="327"/>
      <c r="AF911" s="327"/>
      <c r="AG911" s="327"/>
      <c r="AH911" s="327"/>
      <c r="AI911" s="327"/>
      <c r="AJ911" s="325"/>
      <c r="AK911" s="325"/>
      <c r="AL911" s="325"/>
      <c r="AM911" s="325"/>
      <c r="AN911" s="325"/>
      <c r="AO911" s="325"/>
      <c r="AP911" s="325"/>
      <c r="AQ911" s="325"/>
    </row>
    <row r="912" spans="5:43" ht="24.75" customHeight="1">
      <c r="E912" s="413"/>
      <c r="G912" s="326"/>
      <c r="H912" s="325"/>
      <c r="I912" s="327"/>
      <c r="K912" s="328"/>
      <c r="R912" s="325"/>
      <c r="S912" s="325"/>
      <c r="T912" s="325"/>
      <c r="U912" s="325"/>
      <c r="V912" s="325"/>
      <c r="W912" s="325"/>
      <c r="X912" s="325"/>
      <c r="Y912" s="325"/>
      <c r="Z912" s="325"/>
      <c r="AA912" s="325"/>
      <c r="AB912" s="325"/>
      <c r="AC912" s="325"/>
      <c r="AD912" s="325"/>
      <c r="AE912" s="327"/>
      <c r="AF912" s="327"/>
      <c r="AG912" s="327"/>
      <c r="AH912" s="327"/>
      <c r="AI912" s="327"/>
      <c r="AJ912" s="325"/>
      <c r="AK912" s="325"/>
      <c r="AL912" s="325"/>
      <c r="AM912" s="325"/>
      <c r="AN912" s="325"/>
      <c r="AO912" s="325"/>
      <c r="AP912" s="325"/>
      <c r="AQ912" s="325"/>
    </row>
    <row r="913" spans="5:43" ht="24.75" customHeight="1">
      <c r="E913" s="413"/>
      <c r="G913" s="326"/>
      <c r="H913" s="325"/>
      <c r="I913" s="327"/>
      <c r="K913" s="328"/>
      <c r="R913" s="325"/>
      <c r="S913" s="325"/>
      <c r="T913" s="325"/>
      <c r="U913" s="325"/>
      <c r="V913" s="325"/>
      <c r="W913" s="325"/>
      <c r="X913" s="325"/>
      <c r="Y913" s="325"/>
      <c r="Z913" s="325"/>
      <c r="AA913" s="325"/>
      <c r="AB913" s="325"/>
      <c r="AC913" s="325"/>
      <c r="AD913" s="325"/>
      <c r="AE913" s="327"/>
      <c r="AF913" s="327"/>
      <c r="AG913" s="327"/>
      <c r="AH913" s="327"/>
      <c r="AI913" s="327"/>
      <c r="AJ913" s="325"/>
      <c r="AK913" s="325"/>
      <c r="AL913" s="325"/>
      <c r="AM913" s="325"/>
      <c r="AN913" s="325"/>
      <c r="AO913" s="325"/>
      <c r="AP913" s="325"/>
      <c r="AQ913" s="325"/>
    </row>
    <row r="914" spans="5:43" ht="24.75" customHeight="1">
      <c r="E914" s="413"/>
      <c r="G914" s="326"/>
      <c r="H914" s="325"/>
      <c r="I914" s="327"/>
      <c r="K914" s="328"/>
      <c r="R914" s="325"/>
      <c r="S914" s="325"/>
      <c r="T914" s="325"/>
      <c r="U914" s="325"/>
      <c r="V914" s="325"/>
      <c r="W914" s="325"/>
      <c r="X914" s="325"/>
      <c r="Y914" s="325"/>
      <c r="Z914" s="325"/>
      <c r="AA914" s="325"/>
      <c r="AB914" s="325"/>
      <c r="AC914" s="325"/>
      <c r="AD914" s="325"/>
      <c r="AE914" s="327"/>
      <c r="AF914" s="327"/>
      <c r="AG914" s="327"/>
      <c r="AH914" s="327"/>
      <c r="AI914" s="327"/>
      <c r="AJ914" s="325"/>
      <c r="AK914" s="325"/>
      <c r="AL914" s="325"/>
      <c r="AM914" s="325"/>
      <c r="AN914" s="325"/>
      <c r="AO914" s="325"/>
      <c r="AP914" s="325"/>
      <c r="AQ914" s="325"/>
    </row>
    <row r="915" spans="5:43" ht="24.75" customHeight="1">
      <c r="E915" s="413"/>
      <c r="G915" s="326"/>
      <c r="H915" s="325"/>
      <c r="I915" s="327"/>
      <c r="K915" s="328"/>
      <c r="R915" s="325"/>
      <c r="S915" s="325"/>
      <c r="T915" s="325"/>
      <c r="U915" s="325"/>
      <c r="V915" s="325"/>
      <c r="W915" s="325"/>
      <c r="X915" s="325"/>
      <c r="Y915" s="325"/>
      <c r="Z915" s="325"/>
      <c r="AA915" s="325"/>
      <c r="AB915" s="325"/>
      <c r="AC915" s="325"/>
      <c r="AD915" s="325"/>
      <c r="AE915" s="327"/>
      <c r="AF915" s="327"/>
      <c r="AG915" s="327"/>
      <c r="AH915" s="327"/>
      <c r="AI915" s="327"/>
      <c r="AJ915" s="325"/>
      <c r="AK915" s="325"/>
      <c r="AL915" s="325"/>
      <c r="AM915" s="325"/>
      <c r="AN915" s="325"/>
      <c r="AO915" s="325"/>
      <c r="AP915" s="325"/>
      <c r="AQ915" s="325"/>
    </row>
    <row r="916" spans="5:43" ht="24.75" customHeight="1">
      <c r="E916" s="413"/>
      <c r="G916" s="326"/>
      <c r="H916" s="325"/>
      <c r="I916" s="327"/>
      <c r="K916" s="328"/>
      <c r="R916" s="325"/>
      <c r="S916" s="325"/>
      <c r="T916" s="325"/>
      <c r="U916" s="325"/>
      <c r="V916" s="325"/>
      <c r="W916" s="325"/>
      <c r="X916" s="325"/>
      <c r="Y916" s="325"/>
      <c r="Z916" s="325"/>
      <c r="AA916" s="325"/>
      <c r="AB916" s="325"/>
      <c r="AC916" s="325"/>
      <c r="AD916" s="325"/>
      <c r="AE916" s="327"/>
      <c r="AF916" s="327"/>
      <c r="AG916" s="327"/>
      <c r="AH916" s="327"/>
      <c r="AI916" s="327"/>
      <c r="AJ916" s="325"/>
      <c r="AK916" s="325"/>
      <c r="AL916" s="325"/>
      <c r="AM916" s="325"/>
      <c r="AN916" s="325"/>
      <c r="AO916" s="325"/>
      <c r="AP916" s="325"/>
      <c r="AQ916" s="325"/>
    </row>
    <row r="917" spans="5:43" ht="24.75" customHeight="1">
      <c r="E917" s="413"/>
      <c r="G917" s="326"/>
      <c r="H917" s="325"/>
      <c r="I917" s="327"/>
      <c r="K917" s="328"/>
      <c r="R917" s="325"/>
      <c r="S917" s="325"/>
      <c r="T917" s="325"/>
      <c r="U917" s="325"/>
      <c r="V917" s="325"/>
      <c r="W917" s="325"/>
      <c r="X917" s="325"/>
      <c r="Y917" s="325"/>
      <c r="Z917" s="325"/>
      <c r="AA917" s="325"/>
      <c r="AB917" s="325"/>
      <c r="AC917" s="325"/>
      <c r="AD917" s="325"/>
      <c r="AE917" s="327"/>
      <c r="AF917" s="327"/>
      <c r="AG917" s="327"/>
      <c r="AH917" s="327"/>
      <c r="AI917" s="327"/>
      <c r="AJ917" s="325"/>
      <c r="AK917" s="325"/>
      <c r="AL917" s="325"/>
      <c r="AM917" s="325"/>
      <c r="AN917" s="325"/>
      <c r="AO917" s="325"/>
      <c r="AP917" s="325"/>
      <c r="AQ917" s="325"/>
    </row>
    <row r="918" spans="5:43" ht="24.75" customHeight="1">
      <c r="E918" s="413"/>
      <c r="G918" s="326"/>
      <c r="H918" s="325"/>
      <c r="I918" s="327"/>
      <c r="K918" s="328"/>
      <c r="R918" s="325"/>
      <c r="S918" s="325"/>
      <c r="T918" s="325"/>
      <c r="U918" s="325"/>
      <c r="V918" s="325"/>
      <c r="W918" s="325"/>
      <c r="X918" s="325"/>
      <c r="Y918" s="325"/>
      <c r="Z918" s="325"/>
      <c r="AA918" s="325"/>
      <c r="AB918" s="325"/>
      <c r="AC918" s="325"/>
      <c r="AD918" s="325"/>
      <c r="AE918" s="327"/>
      <c r="AF918" s="327"/>
      <c r="AG918" s="327"/>
      <c r="AH918" s="327"/>
      <c r="AI918" s="327"/>
      <c r="AJ918" s="325"/>
      <c r="AK918" s="325"/>
      <c r="AL918" s="325"/>
      <c r="AM918" s="325"/>
      <c r="AN918" s="325"/>
      <c r="AO918" s="325"/>
      <c r="AP918" s="325"/>
      <c r="AQ918" s="325"/>
    </row>
    <row r="919" spans="5:43" ht="24.75" customHeight="1">
      <c r="E919" s="413"/>
      <c r="G919" s="326"/>
      <c r="H919" s="325"/>
      <c r="I919" s="327"/>
      <c r="K919" s="328"/>
      <c r="R919" s="325"/>
      <c r="S919" s="325"/>
      <c r="T919" s="325"/>
      <c r="U919" s="325"/>
      <c r="V919" s="325"/>
      <c r="W919" s="325"/>
      <c r="X919" s="325"/>
      <c r="Y919" s="325"/>
      <c r="Z919" s="325"/>
      <c r="AA919" s="325"/>
      <c r="AB919" s="325"/>
      <c r="AC919" s="325"/>
      <c r="AD919" s="325"/>
      <c r="AE919" s="327"/>
      <c r="AF919" s="327"/>
      <c r="AG919" s="327"/>
      <c r="AH919" s="327"/>
      <c r="AI919" s="327"/>
      <c r="AJ919" s="325"/>
      <c r="AK919" s="325"/>
      <c r="AL919" s="325"/>
      <c r="AM919" s="325"/>
      <c r="AN919" s="325"/>
      <c r="AO919" s="325"/>
      <c r="AP919" s="325"/>
      <c r="AQ919" s="325"/>
    </row>
    <row r="920" spans="5:43" ht="24.75" customHeight="1">
      <c r="E920" s="413"/>
      <c r="G920" s="326"/>
      <c r="H920" s="325"/>
      <c r="I920" s="327"/>
      <c r="K920" s="328"/>
      <c r="R920" s="325"/>
      <c r="S920" s="325"/>
      <c r="T920" s="325"/>
      <c r="U920" s="325"/>
      <c r="V920" s="325"/>
      <c r="W920" s="325"/>
      <c r="X920" s="325"/>
      <c r="Y920" s="325"/>
      <c r="Z920" s="325"/>
      <c r="AA920" s="325"/>
      <c r="AB920" s="325"/>
      <c r="AC920" s="325"/>
      <c r="AD920" s="325"/>
      <c r="AE920" s="327"/>
      <c r="AF920" s="327"/>
      <c r="AG920" s="327"/>
      <c r="AH920" s="327"/>
      <c r="AI920" s="327"/>
      <c r="AJ920" s="325"/>
      <c r="AK920" s="325"/>
      <c r="AL920" s="325"/>
      <c r="AM920" s="325"/>
      <c r="AN920" s="325"/>
      <c r="AO920" s="325"/>
      <c r="AP920" s="325"/>
      <c r="AQ920" s="325"/>
    </row>
    <row r="921" spans="5:43" ht="24.75" customHeight="1">
      <c r="E921" s="413"/>
      <c r="G921" s="326"/>
      <c r="H921" s="325"/>
      <c r="I921" s="327"/>
      <c r="K921" s="328"/>
      <c r="R921" s="325"/>
      <c r="S921" s="325"/>
      <c r="T921" s="325"/>
      <c r="U921" s="325"/>
      <c r="V921" s="325"/>
      <c r="W921" s="325"/>
      <c r="X921" s="325"/>
      <c r="Y921" s="325"/>
      <c r="Z921" s="325"/>
      <c r="AA921" s="325"/>
      <c r="AB921" s="325"/>
      <c r="AC921" s="325"/>
      <c r="AD921" s="325"/>
      <c r="AE921" s="327"/>
      <c r="AF921" s="327"/>
      <c r="AG921" s="327"/>
      <c r="AH921" s="327"/>
      <c r="AI921" s="327"/>
      <c r="AJ921" s="325"/>
      <c r="AK921" s="325"/>
      <c r="AL921" s="325"/>
      <c r="AM921" s="325"/>
      <c r="AN921" s="325"/>
      <c r="AO921" s="325"/>
      <c r="AP921" s="325"/>
      <c r="AQ921" s="325"/>
    </row>
    <row r="922" spans="5:43" ht="24.75" customHeight="1">
      <c r="E922" s="413"/>
      <c r="G922" s="326"/>
      <c r="H922" s="325"/>
      <c r="I922" s="327"/>
      <c r="K922" s="328"/>
      <c r="R922" s="325"/>
      <c r="S922" s="325"/>
      <c r="T922" s="325"/>
      <c r="U922" s="325"/>
      <c r="V922" s="325"/>
      <c r="W922" s="325"/>
      <c r="X922" s="325"/>
      <c r="Y922" s="325"/>
      <c r="Z922" s="325"/>
      <c r="AA922" s="325"/>
      <c r="AB922" s="325"/>
      <c r="AC922" s="325"/>
      <c r="AD922" s="325"/>
      <c r="AE922" s="327"/>
      <c r="AF922" s="327"/>
      <c r="AG922" s="327"/>
      <c r="AH922" s="327"/>
      <c r="AI922" s="327"/>
      <c r="AJ922" s="325"/>
      <c r="AK922" s="325"/>
      <c r="AL922" s="325"/>
      <c r="AM922" s="325"/>
      <c r="AN922" s="325"/>
      <c r="AO922" s="325"/>
      <c r="AP922" s="325"/>
      <c r="AQ922" s="325"/>
    </row>
    <row r="923" spans="5:43" ht="24.75" customHeight="1">
      <c r="E923" s="413"/>
      <c r="G923" s="326"/>
      <c r="H923" s="325"/>
      <c r="I923" s="327"/>
      <c r="K923" s="328"/>
      <c r="R923" s="325"/>
      <c r="S923" s="325"/>
      <c r="T923" s="325"/>
      <c r="U923" s="325"/>
      <c r="V923" s="325"/>
      <c r="W923" s="325"/>
      <c r="X923" s="325"/>
      <c r="Y923" s="325"/>
      <c r="Z923" s="325"/>
      <c r="AA923" s="325"/>
      <c r="AB923" s="325"/>
      <c r="AC923" s="325"/>
      <c r="AD923" s="325"/>
      <c r="AE923" s="327"/>
      <c r="AF923" s="327"/>
      <c r="AG923" s="327"/>
      <c r="AH923" s="327"/>
      <c r="AI923" s="327"/>
      <c r="AJ923" s="325"/>
      <c r="AK923" s="325"/>
      <c r="AL923" s="325"/>
      <c r="AM923" s="325"/>
      <c r="AN923" s="325"/>
      <c r="AO923" s="325"/>
      <c r="AP923" s="325"/>
      <c r="AQ923" s="325"/>
    </row>
    <row r="924" spans="5:43" ht="24.75" customHeight="1">
      <c r="E924" s="413"/>
      <c r="G924" s="326"/>
      <c r="H924" s="325"/>
      <c r="I924" s="327"/>
      <c r="K924" s="328"/>
      <c r="R924" s="325"/>
      <c r="S924" s="325"/>
      <c r="T924" s="325"/>
      <c r="U924" s="325"/>
      <c r="V924" s="325"/>
      <c r="W924" s="325"/>
      <c r="X924" s="325"/>
      <c r="Y924" s="325"/>
      <c r="Z924" s="325"/>
      <c r="AA924" s="325"/>
      <c r="AB924" s="325"/>
      <c r="AC924" s="325"/>
      <c r="AD924" s="325"/>
      <c r="AE924" s="327"/>
      <c r="AF924" s="327"/>
      <c r="AG924" s="327"/>
      <c r="AH924" s="327"/>
      <c r="AI924" s="327"/>
      <c r="AJ924" s="325"/>
      <c r="AK924" s="325"/>
      <c r="AL924" s="325"/>
      <c r="AM924" s="325"/>
      <c r="AN924" s="325"/>
      <c r="AO924" s="325"/>
      <c r="AP924" s="325"/>
      <c r="AQ924" s="325"/>
    </row>
    <row r="925" spans="5:43" ht="24.75" customHeight="1">
      <c r="E925" s="413"/>
      <c r="G925" s="326"/>
      <c r="H925" s="325"/>
      <c r="I925" s="327"/>
      <c r="K925" s="328"/>
      <c r="R925" s="325"/>
      <c r="S925" s="325"/>
      <c r="T925" s="325"/>
      <c r="U925" s="325"/>
      <c r="V925" s="325"/>
      <c r="W925" s="325"/>
      <c r="X925" s="325"/>
      <c r="Y925" s="325"/>
      <c r="Z925" s="325"/>
      <c r="AA925" s="325"/>
      <c r="AB925" s="325"/>
      <c r="AC925" s="325"/>
      <c r="AD925" s="325"/>
      <c r="AE925" s="327"/>
      <c r="AF925" s="327"/>
      <c r="AG925" s="327"/>
      <c r="AH925" s="327"/>
      <c r="AI925" s="327"/>
      <c r="AJ925" s="325"/>
      <c r="AK925" s="325"/>
      <c r="AL925" s="325"/>
      <c r="AM925" s="325"/>
      <c r="AN925" s="325"/>
      <c r="AO925" s="325"/>
      <c r="AP925" s="325"/>
      <c r="AQ925" s="325"/>
    </row>
    <row r="926" spans="5:43" ht="24.75" customHeight="1">
      <c r="E926" s="413"/>
      <c r="G926" s="326"/>
      <c r="H926" s="325"/>
      <c r="I926" s="327"/>
      <c r="K926" s="328"/>
      <c r="R926" s="325"/>
      <c r="S926" s="325"/>
      <c r="T926" s="325"/>
      <c r="U926" s="325"/>
      <c r="V926" s="325"/>
      <c r="W926" s="325"/>
      <c r="X926" s="325"/>
      <c r="Y926" s="325"/>
      <c r="Z926" s="325"/>
      <c r="AA926" s="325"/>
      <c r="AB926" s="325"/>
      <c r="AC926" s="325"/>
      <c r="AD926" s="325"/>
      <c r="AE926" s="327"/>
      <c r="AF926" s="327"/>
      <c r="AG926" s="327"/>
      <c r="AH926" s="327"/>
      <c r="AI926" s="327"/>
      <c r="AJ926" s="325"/>
      <c r="AK926" s="325"/>
      <c r="AL926" s="325"/>
      <c r="AM926" s="325"/>
      <c r="AN926" s="325"/>
      <c r="AO926" s="325"/>
      <c r="AP926" s="325"/>
      <c r="AQ926" s="325"/>
    </row>
    <row r="927" spans="5:43" ht="24.75" customHeight="1">
      <c r="E927" s="413"/>
      <c r="G927" s="326"/>
      <c r="H927" s="325"/>
      <c r="I927" s="327"/>
      <c r="K927" s="328"/>
      <c r="R927" s="325"/>
      <c r="S927" s="325"/>
      <c r="T927" s="325"/>
      <c r="U927" s="325"/>
      <c r="V927" s="325"/>
      <c r="W927" s="325"/>
      <c r="X927" s="325"/>
      <c r="Y927" s="325"/>
      <c r="Z927" s="325"/>
      <c r="AA927" s="325"/>
      <c r="AB927" s="325"/>
      <c r="AC927" s="325"/>
      <c r="AD927" s="325"/>
      <c r="AE927" s="327"/>
      <c r="AF927" s="327"/>
      <c r="AG927" s="327"/>
      <c r="AH927" s="327"/>
      <c r="AI927" s="327"/>
      <c r="AJ927" s="325"/>
      <c r="AK927" s="325"/>
      <c r="AL927" s="325"/>
      <c r="AM927" s="325"/>
      <c r="AN927" s="325"/>
      <c r="AO927" s="325"/>
      <c r="AP927" s="325"/>
      <c r="AQ927" s="325"/>
    </row>
    <row r="928" spans="5:43" ht="24.75" customHeight="1">
      <c r="E928" s="413"/>
      <c r="G928" s="326"/>
      <c r="H928" s="325"/>
      <c r="I928" s="327"/>
      <c r="K928" s="328"/>
      <c r="R928" s="325"/>
      <c r="S928" s="325"/>
      <c r="T928" s="325"/>
      <c r="U928" s="325"/>
      <c r="V928" s="325"/>
      <c r="W928" s="325"/>
      <c r="X928" s="325"/>
      <c r="Y928" s="325"/>
      <c r="Z928" s="325"/>
      <c r="AA928" s="325"/>
      <c r="AB928" s="325"/>
      <c r="AC928" s="325"/>
      <c r="AD928" s="325"/>
      <c r="AE928" s="327"/>
      <c r="AF928" s="327"/>
      <c r="AG928" s="327"/>
      <c r="AH928" s="327"/>
      <c r="AI928" s="327"/>
      <c r="AJ928" s="325"/>
      <c r="AK928" s="325"/>
      <c r="AL928" s="325"/>
      <c r="AM928" s="325"/>
      <c r="AN928" s="325"/>
      <c r="AO928" s="325"/>
      <c r="AP928" s="325"/>
      <c r="AQ928" s="325"/>
    </row>
    <row r="929" spans="5:43" ht="24.75" customHeight="1">
      <c r="E929" s="413"/>
      <c r="G929" s="326"/>
      <c r="H929" s="325"/>
      <c r="I929" s="327"/>
      <c r="K929" s="328"/>
      <c r="R929" s="325"/>
      <c r="S929" s="325"/>
      <c r="T929" s="325"/>
      <c r="U929" s="325"/>
      <c r="V929" s="325"/>
      <c r="W929" s="325"/>
      <c r="X929" s="325"/>
      <c r="Y929" s="325"/>
      <c r="Z929" s="325"/>
      <c r="AA929" s="325"/>
      <c r="AB929" s="325"/>
      <c r="AC929" s="325"/>
      <c r="AD929" s="325"/>
      <c r="AE929" s="327"/>
      <c r="AF929" s="327"/>
      <c r="AG929" s="327"/>
      <c r="AH929" s="327"/>
      <c r="AI929" s="327"/>
      <c r="AJ929" s="325"/>
      <c r="AK929" s="325"/>
      <c r="AL929" s="325"/>
      <c r="AM929" s="325"/>
      <c r="AN929" s="325"/>
      <c r="AO929" s="325"/>
      <c r="AP929" s="325"/>
      <c r="AQ929" s="325"/>
    </row>
    <row r="930" spans="5:43" ht="24.75" customHeight="1">
      <c r="E930" s="413"/>
      <c r="G930" s="326"/>
      <c r="H930" s="325"/>
      <c r="I930" s="327"/>
      <c r="K930" s="328"/>
      <c r="R930" s="325"/>
      <c r="S930" s="325"/>
      <c r="T930" s="325"/>
      <c r="U930" s="325"/>
      <c r="V930" s="325"/>
      <c r="W930" s="325"/>
      <c r="X930" s="325"/>
      <c r="Y930" s="325"/>
      <c r="Z930" s="325"/>
      <c r="AA930" s="325"/>
      <c r="AB930" s="325"/>
      <c r="AC930" s="325"/>
      <c r="AD930" s="325"/>
      <c r="AE930" s="327"/>
      <c r="AF930" s="327"/>
      <c r="AG930" s="327"/>
      <c r="AH930" s="327"/>
      <c r="AI930" s="327"/>
      <c r="AJ930" s="325"/>
      <c r="AK930" s="325"/>
      <c r="AL930" s="325"/>
      <c r="AM930" s="325"/>
      <c r="AN930" s="325"/>
      <c r="AO930" s="325"/>
      <c r="AP930" s="325"/>
      <c r="AQ930" s="325"/>
    </row>
    <row r="931" spans="5:43" ht="24.75" customHeight="1">
      <c r="E931" s="413"/>
      <c r="G931" s="326"/>
      <c r="H931" s="325"/>
      <c r="I931" s="327"/>
      <c r="K931" s="328"/>
      <c r="R931" s="325"/>
      <c r="S931" s="325"/>
      <c r="T931" s="325"/>
      <c r="U931" s="325"/>
      <c r="V931" s="325"/>
      <c r="W931" s="325"/>
      <c r="X931" s="325"/>
      <c r="Y931" s="325"/>
      <c r="Z931" s="325"/>
      <c r="AA931" s="325"/>
      <c r="AB931" s="325"/>
      <c r="AC931" s="325"/>
      <c r="AD931" s="325"/>
      <c r="AE931" s="327"/>
      <c r="AF931" s="327"/>
      <c r="AG931" s="327"/>
      <c r="AH931" s="327"/>
      <c r="AI931" s="327"/>
      <c r="AJ931" s="325"/>
      <c r="AK931" s="325"/>
      <c r="AL931" s="325"/>
      <c r="AM931" s="325"/>
      <c r="AN931" s="325"/>
      <c r="AO931" s="325"/>
      <c r="AP931" s="325"/>
      <c r="AQ931" s="325"/>
    </row>
    <row r="932" spans="5:43" ht="24.75" customHeight="1">
      <c r="E932" s="413"/>
      <c r="G932" s="326"/>
      <c r="H932" s="325"/>
      <c r="I932" s="327"/>
      <c r="K932" s="328"/>
      <c r="R932" s="325"/>
      <c r="S932" s="325"/>
      <c r="T932" s="325"/>
      <c r="U932" s="325"/>
      <c r="V932" s="325"/>
      <c r="W932" s="325"/>
      <c r="X932" s="325"/>
      <c r="Y932" s="325"/>
      <c r="Z932" s="325"/>
      <c r="AA932" s="325"/>
      <c r="AB932" s="325"/>
      <c r="AC932" s="325"/>
      <c r="AD932" s="325"/>
      <c r="AE932" s="327"/>
      <c r="AF932" s="327"/>
      <c r="AG932" s="327"/>
      <c r="AH932" s="327"/>
      <c r="AI932" s="327"/>
      <c r="AJ932" s="325"/>
      <c r="AK932" s="325"/>
      <c r="AL932" s="325"/>
      <c r="AM932" s="325"/>
      <c r="AN932" s="325"/>
      <c r="AO932" s="325"/>
      <c r="AP932" s="325"/>
      <c r="AQ932" s="325"/>
    </row>
    <row r="933" spans="5:43" ht="24.75" customHeight="1">
      <c r="E933" s="413"/>
      <c r="G933" s="326"/>
      <c r="H933" s="325"/>
      <c r="I933" s="327"/>
      <c r="K933" s="328"/>
      <c r="R933" s="325"/>
      <c r="S933" s="325"/>
      <c r="T933" s="325"/>
      <c r="U933" s="325"/>
      <c r="V933" s="325"/>
      <c r="W933" s="325"/>
      <c r="X933" s="325"/>
      <c r="Y933" s="325"/>
      <c r="Z933" s="325"/>
      <c r="AA933" s="325"/>
      <c r="AB933" s="325"/>
      <c r="AC933" s="325"/>
      <c r="AD933" s="325"/>
      <c r="AE933" s="327"/>
      <c r="AF933" s="327"/>
      <c r="AG933" s="327"/>
      <c r="AH933" s="327"/>
      <c r="AI933" s="327"/>
      <c r="AJ933" s="325"/>
      <c r="AK933" s="325"/>
      <c r="AL933" s="325"/>
      <c r="AM933" s="325"/>
      <c r="AN933" s="325"/>
      <c r="AO933" s="325"/>
      <c r="AP933" s="325"/>
      <c r="AQ933" s="325"/>
    </row>
    <row r="934" spans="5:43" ht="24.75" customHeight="1">
      <c r="E934" s="413"/>
      <c r="G934" s="326"/>
      <c r="H934" s="325"/>
      <c r="I934" s="327"/>
      <c r="K934" s="328"/>
      <c r="R934" s="325"/>
      <c r="S934" s="325"/>
      <c r="T934" s="325"/>
      <c r="U934" s="325"/>
      <c r="V934" s="325"/>
      <c r="W934" s="325"/>
      <c r="X934" s="325"/>
      <c r="Y934" s="325"/>
      <c r="Z934" s="325"/>
      <c r="AA934" s="325"/>
      <c r="AB934" s="325"/>
      <c r="AC934" s="325"/>
      <c r="AD934" s="325"/>
      <c r="AE934" s="327"/>
      <c r="AF934" s="327"/>
      <c r="AG934" s="327"/>
      <c r="AH934" s="327"/>
      <c r="AI934" s="327"/>
      <c r="AJ934" s="325"/>
      <c r="AK934" s="325"/>
      <c r="AL934" s="325"/>
      <c r="AM934" s="325"/>
      <c r="AN934" s="325"/>
      <c r="AO934" s="325"/>
      <c r="AP934" s="325"/>
      <c r="AQ934" s="325"/>
    </row>
    <row r="935" spans="5:43" ht="24.75" customHeight="1">
      <c r="E935" s="413"/>
      <c r="G935" s="326"/>
      <c r="H935" s="325"/>
      <c r="I935" s="327"/>
      <c r="K935" s="328"/>
      <c r="R935" s="325"/>
      <c r="S935" s="325"/>
      <c r="T935" s="325"/>
      <c r="U935" s="325"/>
      <c r="V935" s="325"/>
      <c r="W935" s="325"/>
      <c r="X935" s="325"/>
      <c r="Y935" s="325"/>
      <c r="Z935" s="325"/>
      <c r="AA935" s="325"/>
      <c r="AB935" s="325"/>
      <c r="AC935" s="325"/>
      <c r="AD935" s="325"/>
      <c r="AE935" s="327"/>
      <c r="AF935" s="327"/>
      <c r="AG935" s="327"/>
      <c r="AH935" s="327"/>
      <c r="AI935" s="327"/>
      <c r="AJ935" s="325"/>
      <c r="AK935" s="325"/>
      <c r="AL935" s="325"/>
      <c r="AM935" s="325"/>
      <c r="AN935" s="325"/>
      <c r="AO935" s="325"/>
      <c r="AP935" s="325"/>
      <c r="AQ935" s="325"/>
    </row>
    <row r="936" spans="5:43" ht="24.75" customHeight="1">
      <c r="E936" s="413"/>
      <c r="G936" s="326"/>
      <c r="H936" s="325"/>
      <c r="I936" s="327"/>
      <c r="K936" s="328"/>
      <c r="R936" s="325"/>
      <c r="S936" s="325"/>
      <c r="T936" s="325"/>
      <c r="U936" s="325"/>
      <c r="V936" s="325"/>
      <c r="W936" s="325"/>
      <c r="X936" s="325"/>
      <c r="Y936" s="325"/>
      <c r="Z936" s="325"/>
      <c r="AA936" s="325"/>
      <c r="AB936" s="325"/>
      <c r="AC936" s="325"/>
      <c r="AD936" s="325"/>
      <c r="AE936" s="327"/>
      <c r="AF936" s="327"/>
      <c r="AG936" s="327"/>
      <c r="AH936" s="327"/>
      <c r="AI936" s="327"/>
      <c r="AJ936" s="325"/>
      <c r="AK936" s="325"/>
      <c r="AL936" s="325"/>
      <c r="AM936" s="325"/>
      <c r="AN936" s="325"/>
      <c r="AO936" s="325"/>
      <c r="AP936" s="325"/>
      <c r="AQ936" s="325"/>
    </row>
    <row r="937" spans="5:43" ht="24.75" customHeight="1">
      <c r="E937" s="413"/>
      <c r="G937" s="326"/>
      <c r="H937" s="325"/>
      <c r="I937" s="327"/>
      <c r="K937" s="328"/>
      <c r="R937" s="325"/>
      <c r="S937" s="325"/>
      <c r="T937" s="325"/>
      <c r="U937" s="325"/>
      <c r="V937" s="325"/>
      <c r="W937" s="325"/>
      <c r="X937" s="325"/>
      <c r="Y937" s="325"/>
      <c r="Z937" s="325"/>
      <c r="AA937" s="325"/>
      <c r="AB937" s="325"/>
      <c r="AC937" s="325"/>
      <c r="AD937" s="325"/>
      <c r="AE937" s="327"/>
      <c r="AF937" s="327"/>
      <c r="AG937" s="327"/>
      <c r="AH937" s="327"/>
      <c r="AI937" s="327"/>
      <c r="AJ937" s="325"/>
      <c r="AK937" s="325"/>
      <c r="AL937" s="325"/>
      <c r="AM937" s="325"/>
      <c r="AN937" s="325"/>
      <c r="AO937" s="325"/>
      <c r="AP937" s="325"/>
      <c r="AQ937" s="325"/>
    </row>
    <row r="938" spans="5:43" ht="24.75" customHeight="1">
      <c r="E938" s="413"/>
      <c r="G938" s="326"/>
      <c r="H938" s="325"/>
      <c r="I938" s="327"/>
      <c r="K938" s="328"/>
      <c r="R938" s="325"/>
      <c r="S938" s="325"/>
      <c r="T938" s="325"/>
      <c r="U938" s="325"/>
      <c r="V938" s="325"/>
      <c r="W938" s="325"/>
      <c r="X938" s="325"/>
      <c r="Y938" s="325"/>
      <c r="Z938" s="325"/>
      <c r="AA938" s="325"/>
      <c r="AB938" s="325"/>
      <c r="AC938" s="325"/>
      <c r="AD938" s="325"/>
      <c r="AE938" s="327"/>
      <c r="AF938" s="327"/>
      <c r="AG938" s="327"/>
      <c r="AH938" s="327"/>
      <c r="AI938" s="327"/>
      <c r="AJ938" s="325"/>
      <c r="AK938" s="325"/>
      <c r="AL938" s="325"/>
      <c r="AM938" s="325"/>
      <c r="AN938" s="325"/>
      <c r="AO938" s="325"/>
      <c r="AP938" s="325"/>
      <c r="AQ938" s="325"/>
    </row>
    <row r="939" spans="5:43" ht="24.75" customHeight="1">
      <c r="E939" s="413"/>
      <c r="G939" s="326"/>
      <c r="H939" s="325"/>
      <c r="I939" s="327"/>
      <c r="K939" s="328"/>
      <c r="R939" s="325"/>
      <c r="S939" s="325"/>
      <c r="T939" s="325"/>
      <c r="U939" s="325"/>
      <c r="V939" s="325"/>
      <c r="W939" s="325"/>
      <c r="X939" s="325"/>
      <c r="Y939" s="325"/>
      <c r="Z939" s="325"/>
      <c r="AA939" s="325"/>
      <c r="AB939" s="325"/>
      <c r="AC939" s="325"/>
      <c r="AD939" s="325"/>
      <c r="AE939" s="327"/>
      <c r="AF939" s="327"/>
      <c r="AG939" s="327"/>
      <c r="AH939" s="327"/>
      <c r="AI939" s="327"/>
      <c r="AJ939" s="325"/>
      <c r="AK939" s="325"/>
      <c r="AL939" s="325"/>
      <c r="AM939" s="325"/>
      <c r="AN939" s="325"/>
      <c r="AO939" s="325"/>
      <c r="AP939" s="325"/>
      <c r="AQ939" s="325"/>
    </row>
    <row r="940" spans="5:43" ht="24.75" customHeight="1">
      <c r="E940" s="413"/>
      <c r="G940" s="326"/>
      <c r="H940" s="325"/>
      <c r="I940" s="327"/>
      <c r="K940" s="328"/>
      <c r="R940" s="325"/>
      <c r="S940" s="325"/>
      <c r="T940" s="325"/>
      <c r="U940" s="325"/>
      <c r="V940" s="325"/>
      <c r="W940" s="325"/>
      <c r="X940" s="325"/>
      <c r="Y940" s="325"/>
      <c r="Z940" s="325"/>
      <c r="AA940" s="325"/>
      <c r="AB940" s="325"/>
      <c r="AC940" s="325"/>
      <c r="AD940" s="325"/>
      <c r="AE940" s="327"/>
      <c r="AF940" s="327"/>
      <c r="AG940" s="327"/>
      <c r="AH940" s="327"/>
      <c r="AI940" s="327"/>
      <c r="AJ940" s="325"/>
      <c r="AK940" s="325"/>
      <c r="AL940" s="325"/>
      <c r="AM940" s="325"/>
      <c r="AN940" s="325"/>
      <c r="AO940" s="325"/>
      <c r="AP940" s="325"/>
      <c r="AQ940" s="325"/>
    </row>
    <row r="941" spans="5:43" ht="24.75" customHeight="1">
      <c r="E941" s="413"/>
      <c r="G941" s="326"/>
      <c r="H941" s="325"/>
      <c r="I941" s="327"/>
      <c r="K941" s="328"/>
      <c r="R941" s="325"/>
      <c r="S941" s="325"/>
      <c r="T941" s="325"/>
      <c r="U941" s="325"/>
      <c r="V941" s="325"/>
      <c r="W941" s="325"/>
      <c r="X941" s="325"/>
      <c r="Y941" s="325"/>
      <c r="Z941" s="325"/>
      <c r="AA941" s="325"/>
      <c r="AB941" s="325"/>
      <c r="AC941" s="325"/>
      <c r="AD941" s="325"/>
      <c r="AE941" s="327"/>
      <c r="AF941" s="327"/>
      <c r="AG941" s="327"/>
      <c r="AH941" s="327"/>
      <c r="AI941" s="327"/>
      <c r="AJ941" s="325"/>
      <c r="AK941" s="325"/>
      <c r="AL941" s="325"/>
      <c r="AM941" s="325"/>
      <c r="AN941" s="325"/>
      <c r="AO941" s="325"/>
      <c r="AP941" s="325"/>
      <c r="AQ941" s="325"/>
    </row>
    <row r="942" spans="5:43" ht="24.75" customHeight="1">
      <c r="E942" s="413"/>
      <c r="G942" s="326"/>
      <c r="H942" s="325"/>
      <c r="I942" s="327"/>
      <c r="K942" s="328"/>
      <c r="R942" s="325"/>
      <c r="S942" s="325"/>
      <c r="T942" s="325"/>
      <c r="U942" s="325"/>
      <c r="V942" s="325"/>
      <c r="W942" s="325"/>
      <c r="X942" s="325"/>
      <c r="Y942" s="325"/>
      <c r="Z942" s="325"/>
      <c r="AA942" s="325"/>
      <c r="AB942" s="325"/>
      <c r="AC942" s="325"/>
      <c r="AD942" s="325"/>
      <c r="AE942" s="327"/>
      <c r="AF942" s="327"/>
      <c r="AG942" s="327"/>
      <c r="AH942" s="327"/>
      <c r="AI942" s="327"/>
      <c r="AJ942" s="325"/>
      <c r="AK942" s="325"/>
      <c r="AL942" s="325"/>
      <c r="AM942" s="325"/>
      <c r="AN942" s="325"/>
      <c r="AO942" s="325"/>
      <c r="AP942" s="325"/>
      <c r="AQ942" s="325"/>
    </row>
    <row r="943" spans="5:43" ht="24.75" customHeight="1">
      <c r="E943" s="413"/>
      <c r="G943" s="326"/>
      <c r="H943" s="325"/>
      <c r="I943" s="327"/>
      <c r="K943" s="328"/>
      <c r="R943" s="325"/>
      <c r="S943" s="325"/>
      <c r="T943" s="325"/>
      <c r="U943" s="325"/>
      <c r="V943" s="325"/>
      <c r="W943" s="325"/>
      <c r="X943" s="325"/>
      <c r="Y943" s="325"/>
      <c r="Z943" s="325"/>
      <c r="AA943" s="325"/>
      <c r="AB943" s="325"/>
      <c r="AC943" s="325"/>
      <c r="AD943" s="325"/>
      <c r="AE943" s="327"/>
      <c r="AF943" s="327"/>
      <c r="AG943" s="327"/>
      <c r="AH943" s="327"/>
      <c r="AI943" s="327"/>
      <c r="AJ943" s="325"/>
      <c r="AK943" s="325"/>
      <c r="AL943" s="325"/>
      <c r="AM943" s="325"/>
      <c r="AN943" s="325"/>
      <c r="AO943" s="325"/>
      <c r="AP943" s="325"/>
      <c r="AQ943" s="325"/>
    </row>
    <row r="944" spans="5:43" ht="24.75" customHeight="1">
      <c r="E944" s="413"/>
      <c r="G944" s="326"/>
      <c r="H944" s="325"/>
      <c r="I944" s="327"/>
      <c r="K944" s="328"/>
      <c r="R944" s="325"/>
      <c r="S944" s="325"/>
      <c r="T944" s="325"/>
      <c r="U944" s="325"/>
      <c r="V944" s="325"/>
      <c r="W944" s="325"/>
      <c r="X944" s="325"/>
      <c r="Y944" s="325"/>
      <c r="Z944" s="325"/>
      <c r="AA944" s="325"/>
      <c r="AB944" s="325"/>
      <c r="AC944" s="325"/>
      <c r="AD944" s="325"/>
      <c r="AE944" s="327"/>
      <c r="AF944" s="327"/>
      <c r="AG944" s="327"/>
      <c r="AH944" s="327"/>
      <c r="AI944" s="327"/>
      <c r="AJ944" s="325"/>
      <c r="AK944" s="325"/>
      <c r="AL944" s="325"/>
      <c r="AM944" s="325"/>
      <c r="AN944" s="325"/>
      <c r="AO944" s="325"/>
      <c r="AP944" s="325"/>
      <c r="AQ944" s="325"/>
    </row>
    <row r="945" spans="5:43" ht="24.75" customHeight="1">
      <c r="E945" s="413"/>
      <c r="G945" s="326"/>
      <c r="H945" s="325"/>
      <c r="I945" s="327"/>
      <c r="K945" s="328"/>
      <c r="R945" s="325"/>
      <c r="S945" s="325"/>
      <c r="T945" s="325"/>
      <c r="U945" s="325"/>
      <c r="V945" s="325"/>
      <c r="W945" s="325"/>
      <c r="X945" s="325"/>
      <c r="Y945" s="325"/>
      <c r="Z945" s="325"/>
      <c r="AA945" s="325"/>
      <c r="AB945" s="325"/>
      <c r="AC945" s="325"/>
      <c r="AD945" s="325"/>
      <c r="AE945" s="327"/>
      <c r="AF945" s="327"/>
      <c r="AG945" s="327"/>
      <c r="AH945" s="327"/>
      <c r="AI945" s="327"/>
      <c r="AJ945" s="325"/>
      <c r="AK945" s="325"/>
      <c r="AL945" s="325"/>
      <c r="AM945" s="325"/>
      <c r="AN945" s="325"/>
      <c r="AO945" s="325"/>
      <c r="AP945" s="325"/>
      <c r="AQ945" s="325"/>
    </row>
    <row r="946" spans="5:43" ht="24.75" customHeight="1">
      <c r="E946" s="413"/>
      <c r="G946" s="326"/>
      <c r="H946" s="325"/>
      <c r="I946" s="327"/>
      <c r="K946" s="328"/>
      <c r="R946" s="325"/>
      <c r="S946" s="325"/>
      <c r="T946" s="325"/>
      <c r="U946" s="325"/>
      <c r="V946" s="325"/>
      <c r="W946" s="325"/>
      <c r="X946" s="325"/>
      <c r="Y946" s="325"/>
      <c r="Z946" s="325"/>
      <c r="AA946" s="325"/>
      <c r="AB946" s="325"/>
      <c r="AC946" s="325"/>
      <c r="AD946" s="325"/>
      <c r="AE946" s="327"/>
      <c r="AF946" s="327"/>
      <c r="AG946" s="327"/>
      <c r="AH946" s="327"/>
      <c r="AI946" s="327"/>
      <c r="AJ946" s="325"/>
      <c r="AK946" s="325"/>
      <c r="AL946" s="325"/>
      <c r="AM946" s="325"/>
      <c r="AN946" s="325"/>
      <c r="AO946" s="325"/>
      <c r="AP946" s="325"/>
      <c r="AQ946" s="325"/>
    </row>
    <row r="947" spans="5:43" ht="24.75" customHeight="1">
      <c r="E947" s="413"/>
      <c r="G947" s="326"/>
      <c r="H947" s="325"/>
      <c r="I947" s="327"/>
      <c r="K947" s="328"/>
      <c r="R947" s="325"/>
      <c r="S947" s="325"/>
      <c r="T947" s="325"/>
      <c r="U947" s="325"/>
      <c r="V947" s="325"/>
      <c r="W947" s="325"/>
      <c r="X947" s="325"/>
      <c r="Y947" s="325"/>
      <c r="Z947" s="325"/>
      <c r="AA947" s="325"/>
      <c r="AB947" s="325"/>
      <c r="AC947" s="325"/>
      <c r="AD947" s="325"/>
      <c r="AE947" s="327"/>
      <c r="AF947" s="327"/>
      <c r="AG947" s="327"/>
      <c r="AH947" s="327"/>
      <c r="AI947" s="327"/>
      <c r="AJ947" s="325"/>
      <c r="AK947" s="325"/>
      <c r="AL947" s="325"/>
      <c r="AM947" s="325"/>
      <c r="AN947" s="325"/>
      <c r="AO947" s="325"/>
      <c r="AP947" s="325"/>
      <c r="AQ947" s="325"/>
    </row>
    <row r="948" spans="5:43" ht="24.75" customHeight="1">
      <c r="E948" s="413"/>
      <c r="G948" s="326"/>
      <c r="H948" s="325"/>
      <c r="I948" s="327"/>
      <c r="K948" s="328"/>
      <c r="R948" s="325"/>
      <c r="S948" s="325"/>
      <c r="T948" s="325"/>
      <c r="U948" s="325"/>
      <c r="V948" s="325"/>
      <c r="W948" s="325"/>
      <c r="X948" s="325"/>
      <c r="Y948" s="325"/>
      <c r="Z948" s="325"/>
      <c r="AA948" s="325"/>
      <c r="AB948" s="325"/>
      <c r="AC948" s="325"/>
      <c r="AD948" s="325"/>
      <c r="AE948" s="327"/>
      <c r="AF948" s="327"/>
      <c r="AG948" s="327"/>
      <c r="AH948" s="327"/>
      <c r="AI948" s="327"/>
      <c r="AJ948" s="325"/>
      <c r="AK948" s="325"/>
      <c r="AL948" s="325"/>
      <c r="AM948" s="325"/>
      <c r="AN948" s="325"/>
      <c r="AO948" s="325"/>
      <c r="AP948" s="325"/>
      <c r="AQ948" s="325"/>
    </row>
    <row r="949" spans="5:43" ht="24.75" customHeight="1">
      <c r="E949" s="413"/>
      <c r="G949" s="326"/>
      <c r="H949" s="325"/>
      <c r="I949" s="327"/>
      <c r="K949" s="328"/>
      <c r="R949" s="325"/>
      <c r="S949" s="325"/>
      <c r="T949" s="325"/>
      <c r="U949" s="325"/>
      <c r="V949" s="325"/>
      <c r="W949" s="325"/>
      <c r="X949" s="325"/>
      <c r="Y949" s="325"/>
      <c r="Z949" s="325"/>
      <c r="AA949" s="325"/>
      <c r="AB949" s="325"/>
      <c r="AC949" s="325"/>
      <c r="AD949" s="325"/>
      <c r="AE949" s="327"/>
      <c r="AF949" s="327"/>
      <c r="AG949" s="327"/>
      <c r="AH949" s="327"/>
      <c r="AI949" s="327"/>
      <c r="AJ949" s="325"/>
      <c r="AK949" s="325"/>
      <c r="AL949" s="325"/>
      <c r="AM949" s="325"/>
      <c r="AN949" s="325"/>
      <c r="AO949" s="325"/>
      <c r="AP949" s="325"/>
      <c r="AQ949" s="325"/>
    </row>
    <row r="950" spans="5:43" ht="24.75" customHeight="1">
      <c r="E950" s="413"/>
      <c r="G950" s="326"/>
      <c r="H950" s="325"/>
      <c r="I950" s="327"/>
      <c r="K950" s="328"/>
      <c r="R950" s="325"/>
      <c r="S950" s="325"/>
      <c r="T950" s="325"/>
      <c r="U950" s="325"/>
      <c r="V950" s="325"/>
      <c r="W950" s="325"/>
      <c r="X950" s="325"/>
      <c r="Y950" s="325"/>
      <c r="Z950" s="325"/>
      <c r="AA950" s="325"/>
      <c r="AB950" s="325"/>
      <c r="AC950" s="325"/>
      <c r="AD950" s="325"/>
      <c r="AE950" s="327"/>
      <c r="AF950" s="327"/>
      <c r="AG950" s="327"/>
      <c r="AH950" s="327"/>
      <c r="AI950" s="327"/>
      <c r="AJ950" s="325"/>
      <c r="AK950" s="325"/>
      <c r="AL950" s="325"/>
      <c r="AM950" s="325"/>
      <c r="AN950" s="325"/>
      <c r="AO950" s="325"/>
      <c r="AP950" s="325"/>
      <c r="AQ950" s="325"/>
    </row>
    <row r="951" spans="5:43" ht="24.75" customHeight="1">
      <c r="E951" s="413"/>
      <c r="G951" s="326"/>
      <c r="H951" s="325"/>
      <c r="I951" s="327"/>
      <c r="K951" s="328"/>
      <c r="R951" s="325"/>
      <c r="S951" s="325"/>
      <c r="T951" s="325"/>
      <c r="U951" s="325"/>
      <c r="V951" s="325"/>
      <c r="W951" s="325"/>
      <c r="X951" s="325"/>
      <c r="Y951" s="325"/>
      <c r="Z951" s="325"/>
      <c r="AA951" s="325"/>
      <c r="AB951" s="325"/>
      <c r="AC951" s="325"/>
      <c r="AD951" s="325"/>
      <c r="AE951" s="327"/>
      <c r="AF951" s="327"/>
      <c r="AG951" s="327"/>
      <c r="AH951" s="327"/>
      <c r="AI951" s="327"/>
      <c r="AJ951" s="325"/>
      <c r="AK951" s="325"/>
      <c r="AL951" s="325"/>
      <c r="AM951" s="325"/>
      <c r="AN951" s="325"/>
      <c r="AO951" s="325"/>
      <c r="AP951" s="325"/>
      <c r="AQ951" s="325"/>
    </row>
    <row r="952" spans="5:43" ht="24.75" customHeight="1">
      <c r="E952" s="413"/>
      <c r="G952" s="326"/>
      <c r="H952" s="325"/>
      <c r="I952" s="327"/>
      <c r="K952" s="328"/>
      <c r="R952" s="325"/>
      <c r="S952" s="325"/>
      <c r="T952" s="325"/>
      <c r="U952" s="325"/>
      <c r="V952" s="325"/>
      <c r="W952" s="325"/>
      <c r="X952" s="325"/>
      <c r="Y952" s="325"/>
      <c r="Z952" s="325"/>
      <c r="AA952" s="325"/>
      <c r="AB952" s="325"/>
      <c r="AC952" s="325"/>
      <c r="AD952" s="325"/>
      <c r="AE952" s="327"/>
      <c r="AF952" s="327"/>
      <c r="AG952" s="327"/>
      <c r="AH952" s="327"/>
      <c r="AI952" s="327"/>
      <c r="AJ952" s="325"/>
      <c r="AK952" s="325"/>
      <c r="AL952" s="325"/>
      <c r="AM952" s="325"/>
      <c r="AN952" s="325"/>
      <c r="AO952" s="325"/>
      <c r="AP952" s="325"/>
      <c r="AQ952" s="325"/>
    </row>
    <row r="953" spans="5:43" ht="24.75" customHeight="1">
      <c r="E953" s="413"/>
      <c r="G953" s="326"/>
      <c r="H953" s="325"/>
      <c r="I953" s="327"/>
      <c r="K953" s="328"/>
      <c r="R953" s="325"/>
      <c r="S953" s="325"/>
      <c r="T953" s="325"/>
      <c r="U953" s="325"/>
      <c r="V953" s="325"/>
      <c r="W953" s="325"/>
      <c r="X953" s="325"/>
      <c r="Y953" s="325"/>
      <c r="Z953" s="325"/>
      <c r="AA953" s="325"/>
      <c r="AB953" s="325"/>
      <c r="AC953" s="325"/>
      <c r="AD953" s="325"/>
      <c r="AE953" s="327"/>
      <c r="AF953" s="327"/>
      <c r="AG953" s="327"/>
      <c r="AH953" s="327"/>
      <c r="AI953" s="327"/>
      <c r="AJ953" s="325"/>
      <c r="AK953" s="325"/>
      <c r="AL953" s="325"/>
      <c r="AM953" s="325"/>
      <c r="AN953" s="325"/>
      <c r="AO953" s="325"/>
      <c r="AP953" s="325"/>
      <c r="AQ953" s="325"/>
    </row>
    <row r="954" spans="5:43" ht="24.75" customHeight="1">
      <c r="E954" s="413"/>
      <c r="G954" s="326"/>
      <c r="H954" s="325"/>
      <c r="I954" s="327"/>
      <c r="K954" s="328"/>
      <c r="R954" s="325"/>
      <c r="S954" s="325"/>
      <c r="T954" s="325"/>
      <c r="U954" s="325"/>
      <c r="V954" s="325"/>
      <c r="W954" s="325"/>
      <c r="X954" s="325"/>
      <c r="Y954" s="325"/>
      <c r="Z954" s="325"/>
      <c r="AA954" s="325"/>
      <c r="AB954" s="325"/>
      <c r="AC954" s="325"/>
      <c r="AD954" s="325"/>
      <c r="AE954" s="327"/>
      <c r="AF954" s="327"/>
      <c r="AG954" s="327"/>
      <c r="AH954" s="327"/>
      <c r="AI954" s="327"/>
      <c r="AJ954" s="325"/>
      <c r="AK954" s="325"/>
      <c r="AL954" s="325"/>
      <c r="AM954" s="325"/>
      <c r="AN954" s="325"/>
      <c r="AO954" s="325"/>
      <c r="AP954" s="325"/>
      <c r="AQ954" s="325"/>
    </row>
    <row r="955" spans="5:43" ht="24.75" customHeight="1">
      <c r="E955" s="413"/>
      <c r="G955" s="326"/>
      <c r="H955" s="325"/>
      <c r="I955" s="327"/>
      <c r="K955" s="328"/>
      <c r="R955" s="325"/>
      <c r="S955" s="325"/>
      <c r="T955" s="325"/>
      <c r="U955" s="325"/>
      <c r="V955" s="325"/>
      <c r="W955" s="325"/>
      <c r="X955" s="325"/>
      <c r="Y955" s="325"/>
      <c r="Z955" s="325"/>
      <c r="AA955" s="325"/>
      <c r="AB955" s="325"/>
      <c r="AC955" s="325"/>
      <c r="AD955" s="325"/>
      <c r="AE955" s="327"/>
      <c r="AF955" s="327"/>
      <c r="AG955" s="327"/>
      <c r="AH955" s="327"/>
      <c r="AI955" s="327"/>
      <c r="AJ955" s="325"/>
      <c r="AK955" s="325"/>
      <c r="AL955" s="325"/>
      <c r="AM955" s="325"/>
      <c r="AN955" s="325"/>
      <c r="AO955" s="325"/>
      <c r="AP955" s="325"/>
      <c r="AQ955" s="325"/>
    </row>
    <row r="956" spans="5:43" ht="24.75" customHeight="1">
      <c r="E956" s="413"/>
      <c r="G956" s="326"/>
      <c r="H956" s="325"/>
      <c r="I956" s="327"/>
      <c r="K956" s="328"/>
      <c r="R956" s="325"/>
      <c r="S956" s="325"/>
      <c r="T956" s="325"/>
      <c r="U956" s="325"/>
      <c r="V956" s="325"/>
      <c r="W956" s="325"/>
      <c r="X956" s="325"/>
      <c r="Y956" s="325"/>
      <c r="Z956" s="325"/>
      <c r="AA956" s="325"/>
      <c r="AB956" s="325"/>
      <c r="AC956" s="325"/>
      <c r="AD956" s="325"/>
      <c r="AE956" s="327"/>
      <c r="AF956" s="327"/>
      <c r="AG956" s="327"/>
      <c r="AH956" s="327"/>
      <c r="AI956" s="327"/>
      <c r="AJ956" s="325"/>
      <c r="AK956" s="325"/>
      <c r="AL956" s="325"/>
      <c r="AM956" s="325"/>
      <c r="AN956" s="325"/>
      <c r="AO956" s="325"/>
      <c r="AP956" s="325"/>
      <c r="AQ956" s="325"/>
    </row>
    <row r="957" spans="5:43" ht="24.75" customHeight="1">
      <c r="E957" s="413"/>
      <c r="G957" s="326"/>
      <c r="H957" s="325"/>
      <c r="I957" s="327"/>
      <c r="K957" s="328"/>
      <c r="R957" s="325"/>
      <c r="S957" s="325"/>
      <c r="T957" s="325"/>
      <c r="U957" s="325"/>
      <c r="V957" s="325"/>
      <c r="W957" s="325"/>
      <c r="X957" s="325"/>
      <c r="Y957" s="325"/>
      <c r="Z957" s="325"/>
      <c r="AA957" s="325"/>
      <c r="AB957" s="325"/>
      <c r="AC957" s="325"/>
      <c r="AD957" s="325"/>
      <c r="AE957" s="327"/>
      <c r="AF957" s="327"/>
      <c r="AG957" s="327"/>
      <c r="AH957" s="327"/>
      <c r="AI957" s="327"/>
      <c r="AJ957" s="325"/>
      <c r="AK957" s="325"/>
      <c r="AL957" s="325"/>
      <c r="AM957" s="325"/>
      <c r="AN957" s="325"/>
      <c r="AO957" s="325"/>
      <c r="AP957" s="325"/>
      <c r="AQ957" s="325"/>
    </row>
    <row r="958" spans="5:43" ht="24.75" customHeight="1">
      <c r="E958" s="413"/>
      <c r="G958" s="326"/>
      <c r="H958" s="325"/>
      <c r="I958" s="327"/>
      <c r="K958" s="328"/>
      <c r="R958" s="325"/>
      <c r="S958" s="325"/>
      <c r="T958" s="325"/>
      <c r="U958" s="325"/>
      <c r="V958" s="325"/>
      <c r="W958" s="325"/>
      <c r="X958" s="325"/>
      <c r="Y958" s="325"/>
      <c r="Z958" s="325"/>
      <c r="AA958" s="325"/>
      <c r="AB958" s="325"/>
      <c r="AC958" s="325"/>
      <c r="AD958" s="325"/>
      <c r="AE958" s="327"/>
      <c r="AF958" s="327"/>
      <c r="AG958" s="327"/>
      <c r="AH958" s="327"/>
      <c r="AI958" s="327"/>
      <c r="AJ958" s="325"/>
      <c r="AK958" s="325"/>
      <c r="AL958" s="325"/>
      <c r="AM958" s="325"/>
      <c r="AN958" s="325"/>
      <c r="AO958" s="325"/>
      <c r="AP958" s="325"/>
      <c r="AQ958" s="325"/>
    </row>
    <row r="959" spans="5:43" ht="24.75" customHeight="1">
      <c r="E959" s="413"/>
      <c r="G959" s="326"/>
      <c r="H959" s="325"/>
      <c r="I959" s="327"/>
      <c r="K959" s="328"/>
      <c r="R959" s="325"/>
      <c r="S959" s="325"/>
      <c r="T959" s="325"/>
      <c r="U959" s="325"/>
      <c r="V959" s="325"/>
      <c r="W959" s="325"/>
      <c r="X959" s="325"/>
      <c r="Y959" s="325"/>
      <c r="Z959" s="325"/>
      <c r="AA959" s="325"/>
      <c r="AB959" s="325"/>
      <c r="AC959" s="325"/>
      <c r="AD959" s="325"/>
      <c r="AE959" s="327"/>
      <c r="AF959" s="327"/>
      <c r="AG959" s="327"/>
      <c r="AH959" s="327"/>
      <c r="AI959" s="327"/>
      <c r="AJ959" s="325"/>
      <c r="AK959" s="325"/>
      <c r="AL959" s="325"/>
      <c r="AM959" s="325"/>
      <c r="AN959" s="325"/>
      <c r="AO959" s="325"/>
      <c r="AP959" s="325"/>
      <c r="AQ959" s="325"/>
    </row>
    <row r="960" spans="5:43" ht="24.75" customHeight="1">
      <c r="E960" s="413"/>
      <c r="G960" s="326"/>
      <c r="H960" s="325"/>
      <c r="I960" s="327"/>
      <c r="K960" s="328"/>
      <c r="R960" s="325"/>
      <c r="S960" s="325"/>
      <c r="T960" s="325"/>
      <c r="U960" s="325"/>
      <c r="V960" s="325"/>
      <c r="W960" s="325"/>
      <c r="X960" s="325"/>
      <c r="Y960" s="325"/>
      <c r="Z960" s="325"/>
      <c r="AA960" s="325"/>
      <c r="AB960" s="325"/>
      <c r="AC960" s="325"/>
      <c r="AD960" s="325"/>
      <c r="AE960" s="327"/>
      <c r="AF960" s="327"/>
      <c r="AG960" s="327"/>
      <c r="AH960" s="327"/>
      <c r="AI960" s="327"/>
      <c r="AJ960" s="325"/>
      <c r="AK960" s="325"/>
      <c r="AL960" s="325"/>
      <c r="AM960" s="325"/>
      <c r="AN960" s="325"/>
      <c r="AO960" s="325"/>
      <c r="AP960" s="325"/>
      <c r="AQ960" s="325"/>
    </row>
    <row r="961" spans="5:43" ht="24.75" customHeight="1">
      <c r="E961" s="413"/>
      <c r="G961" s="326"/>
      <c r="H961" s="325"/>
      <c r="I961" s="327"/>
      <c r="K961" s="328"/>
      <c r="R961" s="325"/>
      <c r="S961" s="325"/>
      <c r="T961" s="325"/>
      <c r="U961" s="325"/>
      <c r="V961" s="325"/>
      <c r="W961" s="325"/>
      <c r="X961" s="325"/>
      <c r="Y961" s="325"/>
      <c r="Z961" s="325"/>
      <c r="AA961" s="325"/>
      <c r="AB961" s="325"/>
      <c r="AC961" s="325"/>
      <c r="AD961" s="325"/>
      <c r="AE961" s="327"/>
      <c r="AF961" s="327"/>
      <c r="AG961" s="327"/>
      <c r="AH961" s="327"/>
      <c r="AI961" s="327"/>
      <c r="AJ961" s="325"/>
      <c r="AK961" s="325"/>
      <c r="AL961" s="325"/>
      <c r="AM961" s="325"/>
      <c r="AN961" s="325"/>
      <c r="AO961" s="325"/>
      <c r="AP961" s="325"/>
      <c r="AQ961" s="325"/>
    </row>
    <row r="962" spans="5:43" ht="24.75" customHeight="1">
      <c r="E962" s="413"/>
      <c r="G962" s="326"/>
      <c r="H962" s="325"/>
      <c r="I962" s="327"/>
      <c r="K962" s="328"/>
      <c r="R962" s="325"/>
      <c r="S962" s="325"/>
      <c r="T962" s="325"/>
      <c r="U962" s="325"/>
      <c r="V962" s="325"/>
      <c r="W962" s="325"/>
      <c r="X962" s="325"/>
      <c r="Y962" s="325"/>
      <c r="Z962" s="325"/>
      <c r="AA962" s="325"/>
      <c r="AB962" s="325"/>
      <c r="AC962" s="325"/>
      <c r="AD962" s="325"/>
      <c r="AE962" s="327"/>
      <c r="AF962" s="327"/>
      <c r="AG962" s="327"/>
      <c r="AH962" s="327"/>
      <c r="AI962" s="327"/>
      <c r="AJ962" s="325"/>
      <c r="AK962" s="325"/>
      <c r="AL962" s="325"/>
      <c r="AM962" s="325"/>
      <c r="AN962" s="325"/>
      <c r="AO962" s="325"/>
      <c r="AP962" s="325"/>
      <c r="AQ962" s="325"/>
    </row>
    <row r="963" spans="5:43" ht="24.75" customHeight="1">
      <c r="E963" s="413"/>
      <c r="G963" s="326"/>
      <c r="H963" s="325"/>
      <c r="I963" s="327"/>
      <c r="K963" s="328"/>
      <c r="R963" s="325"/>
      <c r="S963" s="325"/>
      <c r="T963" s="325"/>
      <c r="U963" s="325"/>
      <c r="V963" s="325"/>
      <c r="W963" s="325"/>
      <c r="X963" s="325"/>
      <c r="Y963" s="325"/>
      <c r="Z963" s="325"/>
      <c r="AA963" s="325"/>
      <c r="AB963" s="325"/>
      <c r="AC963" s="325"/>
      <c r="AD963" s="325"/>
      <c r="AE963" s="327"/>
      <c r="AF963" s="327"/>
      <c r="AG963" s="327"/>
      <c r="AH963" s="327"/>
      <c r="AI963" s="327"/>
      <c r="AJ963" s="325"/>
      <c r="AK963" s="325"/>
      <c r="AL963" s="325"/>
      <c r="AM963" s="325"/>
      <c r="AN963" s="325"/>
      <c r="AO963" s="325"/>
      <c r="AP963" s="325"/>
      <c r="AQ963" s="325"/>
    </row>
    <row r="964" spans="5:43" ht="24.75" customHeight="1">
      <c r="E964" s="413"/>
      <c r="G964" s="326"/>
      <c r="H964" s="325"/>
      <c r="I964" s="327"/>
      <c r="K964" s="328"/>
      <c r="R964" s="325"/>
      <c r="S964" s="325"/>
      <c r="T964" s="325"/>
      <c r="U964" s="325"/>
      <c r="V964" s="325"/>
      <c r="W964" s="325"/>
      <c r="X964" s="325"/>
      <c r="Y964" s="325"/>
      <c r="Z964" s="325"/>
      <c r="AA964" s="325"/>
      <c r="AB964" s="325"/>
      <c r="AC964" s="325"/>
      <c r="AD964" s="325"/>
      <c r="AE964" s="327"/>
      <c r="AF964" s="327"/>
      <c r="AG964" s="327"/>
      <c r="AH964" s="327"/>
      <c r="AI964" s="327"/>
      <c r="AJ964" s="325"/>
      <c r="AK964" s="325"/>
      <c r="AL964" s="325"/>
      <c r="AM964" s="325"/>
      <c r="AN964" s="325"/>
      <c r="AO964" s="325"/>
      <c r="AP964" s="325"/>
      <c r="AQ964" s="325"/>
    </row>
    <row r="965" spans="5:43" ht="24.75" customHeight="1">
      <c r="E965" s="413"/>
      <c r="G965" s="326"/>
      <c r="H965" s="325"/>
      <c r="I965" s="327"/>
      <c r="K965" s="328"/>
      <c r="R965" s="325"/>
      <c r="S965" s="325"/>
      <c r="T965" s="325"/>
      <c r="U965" s="325"/>
      <c r="V965" s="325"/>
      <c r="W965" s="325"/>
      <c r="X965" s="325"/>
      <c r="Y965" s="325"/>
      <c r="Z965" s="325"/>
      <c r="AA965" s="325"/>
      <c r="AB965" s="325"/>
      <c r="AC965" s="325"/>
      <c r="AD965" s="325"/>
      <c r="AE965" s="327"/>
      <c r="AF965" s="327"/>
      <c r="AG965" s="327"/>
      <c r="AH965" s="327"/>
      <c r="AI965" s="327"/>
      <c r="AJ965" s="325"/>
      <c r="AK965" s="325"/>
      <c r="AL965" s="325"/>
      <c r="AM965" s="325"/>
      <c r="AN965" s="325"/>
      <c r="AO965" s="325"/>
      <c r="AP965" s="325"/>
      <c r="AQ965" s="325"/>
    </row>
    <row r="966" spans="5:43" ht="24.75" customHeight="1">
      <c r="E966" s="413"/>
      <c r="G966" s="326"/>
      <c r="H966" s="325"/>
      <c r="I966" s="327"/>
      <c r="K966" s="328"/>
      <c r="R966" s="325"/>
      <c r="S966" s="325"/>
      <c r="T966" s="325"/>
      <c r="U966" s="325"/>
      <c r="V966" s="325"/>
      <c r="W966" s="325"/>
      <c r="X966" s="325"/>
      <c r="Y966" s="325"/>
      <c r="Z966" s="325"/>
      <c r="AA966" s="325"/>
      <c r="AB966" s="325"/>
      <c r="AC966" s="325"/>
      <c r="AD966" s="325"/>
      <c r="AE966" s="327"/>
      <c r="AF966" s="327"/>
      <c r="AG966" s="327"/>
      <c r="AH966" s="327"/>
      <c r="AI966" s="327"/>
      <c r="AJ966" s="325"/>
      <c r="AK966" s="325"/>
      <c r="AL966" s="325"/>
      <c r="AM966" s="325"/>
      <c r="AN966" s="325"/>
      <c r="AO966" s="325"/>
      <c r="AP966" s="325"/>
      <c r="AQ966" s="325"/>
    </row>
    <row r="967" spans="5:43" ht="24.75" customHeight="1">
      <c r="E967" s="413"/>
      <c r="G967" s="326"/>
      <c r="H967" s="325"/>
      <c r="I967" s="327"/>
      <c r="K967" s="328"/>
      <c r="R967" s="325"/>
      <c r="S967" s="325"/>
      <c r="T967" s="325"/>
      <c r="U967" s="325"/>
      <c r="V967" s="325"/>
      <c r="W967" s="325"/>
      <c r="X967" s="325"/>
      <c r="Y967" s="325"/>
      <c r="Z967" s="325"/>
      <c r="AA967" s="325"/>
      <c r="AB967" s="325"/>
      <c r="AC967" s="325"/>
      <c r="AD967" s="325"/>
      <c r="AE967" s="327"/>
      <c r="AF967" s="327"/>
      <c r="AG967" s="327"/>
      <c r="AH967" s="327"/>
      <c r="AI967" s="327"/>
      <c r="AJ967" s="325"/>
      <c r="AK967" s="325"/>
      <c r="AL967" s="325"/>
      <c r="AM967" s="325"/>
      <c r="AN967" s="325"/>
      <c r="AO967" s="325"/>
      <c r="AP967" s="325"/>
      <c r="AQ967" s="325"/>
    </row>
    <row r="968" spans="5:43" ht="24.75" customHeight="1">
      <c r="E968" s="413"/>
      <c r="G968" s="326"/>
      <c r="H968" s="325"/>
      <c r="I968" s="327"/>
      <c r="K968" s="328"/>
      <c r="R968" s="325"/>
      <c r="S968" s="325"/>
      <c r="T968" s="325"/>
      <c r="U968" s="325"/>
      <c r="V968" s="325"/>
      <c r="W968" s="325"/>
      <c r="X968" s="325"/>
      <c r="Y968" s="325"/>
      <c r="Z968" s="325"/>
      <c r="AA968" s="325"/>
      <c r="AB968" s="325"/>
      <c r="AC968" s="325"/>
      <c r="AD968" s="325"/>
      <c r="AE968" s="327"/>
      <c r="AF968" s="327"/>
      <c r="AG968" s="327"/>
      <c r="AH968" s="327"/>
      <c r="AI968" s="327"/>
      <c r="AJ968" s="325"/>
      <c r="AK968" s="325"/>
      <c r="AL968" s="325"/>
      <c r="AM968" s="325"/>
      <c r="AN968" s="325"/>
      <c r="AO968" s="325"/>
      <c r="AP968" s="325"/>
      <c r="AQ968" s="325"/>
    </row>
    <row r="969" spans="5:43" ht="24.75" customHeight="1">
      <c r="E969" s="413"/>
      <c r="G969" s="326"/>
      <c r="H969" s="325"/>
      <c r="I969" s="327"/>
      <c r="K969" s="328"/>
      <c r="R969" s="325"/>
      <c r="S969" s="325"/>
      <c r="T969" s="325"/>
      <c r="U969" s="325"/>
      <c r="V969" s="325"/>
      <c r="W969" s="325"/>
      <c r="X969" s="325"/>
      <c r="Y969" s="325"/>
      <c r="Z969" s="325"/>
      <c r="AA969" s="325"/>
      <c r="AB969" s="325"/>
      <c r="AC969" s="325"/>
      <c r="AD969" s="325"/>
      <c r="AE969" s="327"/>
      <c r="AF969" s="327"/>
      <c r="AG969" s="327"/>
      <c r="AH969" s="327"/>
      <c r="AI969" s="327"/>
      <c r="AJ969" s="325"/>
      <c r="AK969" s="325"/>
      <c r="AL969" s="325"/>
      <c r="AM969" s="325"/>
      <c r="AN969" s="325"/>
      <c r="AO969" s="325"/>
      <c r="AP969" s="325"/>
      <c r="AQ969" s="325"/>
    </row>
    <row r="970" spans="5:43" ht="24.75" customHeight="1">
      <c r="E970" s="413"/>
      <c r="G970" s="326"/>
      <c r="H970" s="325"/>
      <c r="I970" s="327"/>
      <c r="K970" s="328"/>
      <c r="R970" s="325"/>
      <c r="S970" s="325"/>
      <c r="T970" s="325"/>
      <c r="U970" s="325"/>
      <c r="V970" s="325"/>
      <c r="W970" s="325"/>
      <c r="X970" s="325"/>
      <c r="Y970" s="325"/>
      <c r="Z970" s="325"/>
      <c r="AA970" s="325"/>
      <c r="AB970" s="325"/>
      <c r="AC970" s="325"/>
      <c r="AD970" s="325"/>
      <c r="AE970" s="327"/>
      <c r="AF970" s="327"/>
      <c r="AG970" s="327"/>
      <c r="AH970" s="327"/>
      <c r="AI970" s="327"/>
      <c r="AJ970" s="325"/>
      <c r="AK970" s="325"/>
      <c r="AL970" s="325"/>
      <c r="AM970" s="325"/>
      <c r="AN970" s="325"/>
      <c r="AO970" s="325"/>
      <c r="AP970" s="325"/>
      <c r="AQ970" s="325"/>
    </row>
    <row r="971" spans="5:43" ht="24.75" customHeight="1">
      <c r="E971" s="413"/>
      <c r="G971" s="326"/>
      <c r="H971" s="325"/>
      <c r="I971" s="327"/>
      <c r="K971" s="328"/>
      <c r="R971" s="325"/>
      <c r="S971" s="325"/>
      <c r="T971" s="325"/>
      <c r="U971" s="325"/>
      <c r="V971" s="325"/>
      <c r="W971" s="325"/>
      <c r="X971" s="325"/>
      <c r="Y971" s="325"/>
      <c r="Z971" s="325"/>
      <c r="AA971" s="325"/>
      <c r="AB971" s="325"/>
      <c r="AC971" s="325"/>
      <c r="AD971" s="325"/>
      <c r="AE971" s="327"/>
      <c r="AF971" s="327"/>
      <c r="AG971" s="327"/>
      <c r="AH971" s="327"/>
      <c r="AI971" s="327"/>
      <c r="AJ971" s="325"/>
      <c r="AK971" s="325"/>
      <c r="AL971" s="325"/>
      <c r="AM971" s="325"/>
      <c r="AN971" s="325"/>
      <c r="AO971" s="325"/>
      <c r="AP971" s="325"/>
      <c r="AQ971" s="325"/>
    </row>
    <row r="972" spans="5:43" ht="24.75" customHeight="1">
      <c r="E972" s="413"/>
      <c r="G972" s="326"/>
      <c r="H972" s="325"/>
      <c r="I972" s="327"/>
      <c r="K972" s="328"/>
      <c r="R972" s="325"/>
      <c r="S972" s="325"/>
      <c r="T972" s="325"/>
      <c r="U972" s="325"/>
      <c r="V972" s="325"/>
      <c r="W972" s="325"/>
      <c r="X972" s="325"/>
      <c r="Y972" s="325"/>
      <c r="Z972" s="325"/>
      <c r="AA972" s="325"/>
      <c r="AB972" s="325"/>
      <c r="AC972" s="325"/>
      <c r="AD972" s="325"/>
      <c r="AE972" s="327"/>
      <c r="AF972" s="327"/>
      <c r="AG972" s="327"/>
      <c r="AH972" s="327"/>
      <c r="AI972" s="327"/>
      <c r="AJ972" s="325"/>
      <c r="AK972" s="325"/>
      <c r="AL972" s="325"/>
      <c r="AM972" s="325"/>
      <c r="AN972" s="325"/>
      <c r="AO972" s="325"/>
      <c r="AP972" s="325"/>
      <c r="AQ972" s="325"/>
    </row>
    <row r="973" spans="5:43" ht="24.75" customHeight="1">
      <c r="E973" s="413"/>
      <c r="G973" s="326"/>
      <c r="H973" s="325"/>
      <c r="I973" s="327"/>
      <c r="K973" s="328"/>
      <c r="R973" s="325"/>
      <c r="S973" s="325"/>
      <c r="T973" s="325"/>
      <c r="U973" s="325"/>
      <c r="V973" s="325"/>
      <c r="W973" s="325"/>
      <c r="X973" s="325"/>
      <c r="Y973" s="325"/>
      <c r="Z973" s="325"/>
      <c r="AA973" s="325"/>
      <c r="AB973" s="325"/>
      <c r="AC973" s="325"/>
      <c r="AD973" s="325"/>
      <c r="AE973" s="327"/>
      <c r="AF973" s="327"/>
      <c r="AG973" s="327"/>
      <c r="AH973" s="327"/>
      <c r="AI973" s="327"/>
      <c r="AJ973" s="325"/>
      <c r="AK973" s="325"/>
      <c r="AL973" s="325"/>
      <c r="AM973" s="325"/>
      <c r="AN973" s="325"/>
      <c r="AO973" s="325"/>
      <c r="AP973" s="325"/>
      <c r="AQ973" s="325"/>
    </row>
    <row r="974" spans="5:43" ht="24.75" customHeight="1">
      <c r="E974" s="413"/>
      <c r="G974" s="326"/>
      <c r="H974" s="325"/>
      <c r="I974" s="327"/>
      <c r="K974" s="328"/>
      <c r="R974" s="325"/>
      <c r="S974" s="325"/>
      <c r="T974" s="325"/>
      <c r="U974" s="325"/>
      <c r="V974" s="325"/>
      <c r="W974" s="325"/>
      <c r="X974" s="325"/>
      <c r="Y974" s="325"/>
      <c r="Z974" s="325"/>
      <c r="AA974" s="325"/>
      <c r="AB974" s="325"/>
      <c r="AC974" s="325"/>
      <c r="AD974" s="325"/>
      <c r="AE974" s="327"/>
      <c r="AF974" s="327"/>
      <c r="AG974" s="327"/>
      <c r="AH974" s="327"/>
      <c r="AI974" s="327"/>
      <c r="AJ974" s="325"/>
      <c r="AK974" s="325"/>
      <c r="AL974" s="325"/>
      <c r="AM974" s="325"/>
      <c r="AN974" s="325"/>
      <c r="AO974" s="325"/>
      <c r="AP974" s="325"/>
      <c r="AQ974" s="325"/>
    </row>
    <row r="975" spans="5:43" ht="24.75" customHeight="1">
      <c r="E975" s="413"/>
      <c r="G975" s="326"/>
      <c r="H975" s="325"/>
      <c r="I975" s="327"/>
      <c r="K975" s="328"/>
      <c r="R975" s="325"/>
      <c r="S975" s="325"/>
      <c r="T975" s="325"/>
      <c r="U975" s="325"/>
      <c r="V975" s="325"/>
      <c r="W975" s="325"/>
      <c r="X975" s="325"/>
      <c r="Y975" s="325"/>
      <c r="Z975" s="325"/>
      <c r="AA975" s="325"/>
      <c r="AB975" s="325"/>
      <c r="AC975" s="325"/>
      <c r="AD975" s="325"/>
      <c r="AE975" s="327"/>
      <c r="AF975" s="327"/>
      <c r="AG975" s="327"/>
      <c r="AH975" s="327"/>
      <c r="AI975" s="327"/>
      <c r="AJ975" s="325"/>
      <c r="AK975" s="325"/>
      <c r="AL975" s="325"/>
      <c r="AM975" s="325"/>
      <c r="AN975" s="325"/>
      <c r="AO975" s="325"/>
      <c r="AP975" s="325"/>
      <c r="AQ975" s="325"/>
    </row>
    <row r="976" spans="5:43" ht="24.75" customHeight="1">
      <c r="E976" s="413"/>
      <c r="G976" s="326"/>
      <c r="H976" s="325"/>
      <c r="I976" s="327"/>
      <c r="K976" s="328"/>
      <c r="R976" s="325"/>
      <c r="S976" s="325"/>
      <c r="T976" s="325"/>
      <c r="U976" s="325"/>
      <c r="V976" s="325"/>
      <c r="W976" s="325"/>
      <c r="X976" s="325"/>
      <c r="Y976" s="325"/>
      <c r="Z976" s="325"/>
      <c r="AA976" s="325"/>
      <c r="AB976" s="325"/>
      <c r="AC976" s="325"/>
      <c r="AD976" s="325"/>
      <c r="AE976" s="327"/>
      <c r="AF976" s="327"/>
      <c r="AG976" s="327"/>
      <c r="AH976" s="327"/>
      <c r="AI976" s="327"/>
      <c r="AJ976" s="325"/>
      <c r="AK976" s="325"/>
      <c r="AL976" s="325"/>
      <c r="AM976" s="325"/>
      <c r="AN976" s="325"/>
      <c r="AO976" s="325"/>
      <c r="AP976" s="325"/>
      <c r="AQ976" s="325"/>
    </row>
    <row r="977" spans="5:43" ht="24.75" customHeight="1">
      <c r="E977" s="413"/>
      <c r="G977" s="326"/>
      <c r="H977" s="325"/>
      <c r="I977" s="327"/>
      <c r="K977" s="328"/>
      <c r="R977" s="325"/>
      <c r="S977" s="325"/>
      <c r="T977" s="325"/>
      <c r="U977" s="325"/>
      <c r="V977" s="325"/>
      <c r="W977" s="325"/>
      <c r="X977" s="325"/>
      <c r="Y977" s="325"/>
      <c r="Z977" s="325"/>
      <c r="AA977" s="325"/>
      <c r="AB977" s="325"/>
      <c r="AC977" s="325"/>
      <c r="AD977" s="325"/>
      <c r="AE977" s="327"/>
      <c r="AF977" s="327"/>
      <c r="AG977" s="327"/>
      <c r="AH977" s="327"/>
      <c r="AI977" s="327"/>
      <c r="AJ977" s="325"/>
      <c r="AK977" s="325"/>
      <c r="AL977" s="325"/>
      <c r="AM977" s="325"/>
      <c r="AN977" s="325"/>
      <c r="AO977" s="325"/>
      <c r="AP977" s="325"/>
      <c r="AQ977" s="325"/>
    </row>
    <row r="978" spans="5:43" ht="24.75" customHeight="1">
      <c r="E978" s="413"/>
      <c r="G978" s="326"/>
      <c r="H978" s="325"/>
      <c r="I978" s="327"/>
      <c r="K978" s="328"/>
      <c r="R978" s="325"/>
      <c r="S978" s="325"/>
      <c r="T978" s="325"/>
      <c r="U978" s="325"/>
      <c r="V978" s="325"/>
      <c r="W978" s="325"/>
      <c r="X978" s="325"/>
      <c r="Y978" s="325"/>
      <c r="Z978" s="325"/>
      <c r="AA978" s="325"/>
      <c r="AB978" s="325"/>
      <c r="AC978" s="325"/>
      <c r="AD978" s="325"/>
      <c r="AE978" s="327"/>
      <c r="AF978" s="327"/>
      <c r="AG978" s="327"/>
      <c r="AH978" s="327"/>
      <c r="AI978" s="327"/>
      <c r="AJ978" s="325"/>
      <c r="AK978" s="325"/>
      <c r="AL978" s="325"/>
      <c r="AM978" s="325"/>
      <c r="AN978" s="325"/>
      <c r="AO978" s="325"/>
      <c r="AP978" s="325"/>
      <c r="AQ978" s="325"/>
    </row>
    <row r="979" spans="5:43" ht="24.75" customHeight="1">
      <c r="E979" s="413"/>
      <c r="G979" s="326"/>
      <c r="H979" s="325"/>
      <c r="I979" s="327"/>
      <c r="K979" s="328"/>
      <c r="R979" s="325"/>
      <c r="S979" s="325"/>
      <c r="T979" s="325"/>
      <c r="U979" s="325"/>
      <c r="V979" s="325"/>
      <c r="W979" s="325"/>
      <c r="X979" s="325"/>
      <c r="Y979" s="325"/>
      <c r="Z979" s="325"/>
      <c r="AA979" s="325"/>
      <c r="AB979" s="325"/>
      <c r="AC979" s="325"/>
      <c r="AD979" s="325"/>
      <c r="AE979" s="327"/>
      <c r="AF979" s="327"/>
      <c r="AG979" s="327"/>
      <c r="AH979" s="327"/>
      <c r="AI979" s="327"/>
      <c r="AJ979" s="325"/>
      <c r="AK979" s="325"/>
      <c r="AL979" s="325"/>
      <c r="AM979" s="325"/>
      <c r="AN979" s="325"/>
      <c r="AO979" s="325"/>
      <c r="AP979" s="325"/>
      <c r="AQ979" s="325"/>
    </row>
    <row r="980" spans="5:43" ht="24.75" customHeight="1">
      <c r="E980" s="413"/>
      <c r="G980" s="326"/>
      <c r="H980" s="325"/>
      <c r="I980" s="327"/>
      <c r="K980" s="328"/>
      <c r="R980" s="325"/>
      <c r="S980" s="325"/>
      <c r="T980" s="325"/>
      <c r="U980" s="325"/>
      <c r="V980" s="325"/>
      <c r="W980" s="325"/>
      <c r="X980" s="325"/>
      <c r="Y980" s="325"/>
      <c r="Z980" s="325"/>
      <c r="AA980" s="325"/>
      <c r="AB980" s="325"/>
      <c r="AC980" s="325"/>
      <c r="AD980" s="325"/>
      <c r="AE980" s="327"/>
      <c r="AF980" s="327"/>
      <c r="AG980" s="327"/>
      <c r="AH980" s="327"/>
      <c r="AI980" s="327"/>
      <c r="AJ980" s="325"/>
      <c r="AK980" s="325"/>
      <c r="AL980" s="325"/>
      <c r="AM980" s="325"/>
      <c r="AN980" s="325"/>
      <c r="AO980" s="325"/>
      <c r="AP980" s="325"/>
      <c r="AQ980" s="325"/>
    </row>
    <row r="981" spans="5:43" ht="24.75" customHeight="1">
      <c r="E981" s="413"/>
      <c r="G981" s="326"/>
      <c r="H981" s="325"/>
      <c r="I981" s="327"/>
      <c r="K981" s="328"/>
      <c r="R981" s="325"/>
      <c r="S981" s="325"/>
      <c r="T981" s="325"/>
      <c r="U981" s="325"/>
      <c r="V981" s="325"/>
      <c r="W981" s="325"/>
      <c r="X981" s="325"/>
      <c r="Y981" s="325"/>
      <c r="Z981" s="325"/>
      <c r="AA981" s="325"/>
      <c r="AB981" s="325"/>
      <c r="AC981" s="325"/>
      <c r="AD981" s="325"/>
      <c r="AE981" s="327"/>
      <c r="AF981" s="327"/>
      <c r="AG981" s="327"/>
      <c r="AH981" s="327"/>
      <c r="AI981" s="327"/>
      <c r="AJ981" s="325"/>
      <c r="AK981" s="325"/>
      <c r="AL981" s="325"/>
      <c r="AM981" s="325"/>
      <c r="AN981" s="325"/>
      <c r="AO981" s="325"/>
      <c r="AP981" s="325"/>
      <c r="AQ981" s="325"/>
    </row>
    <row r="982" spans="5:43" ht="24.75" customHeight="1">
      <c r="E982" s="413"/>
      <c r="G982" s="326"/>
      <c r="H982" s="325"/>
      <c r="I982" s="327"/>
      <c r="K982" s="328"/>
      <c r="R982" s="325"/>
      <c r="S982" s="325"/>
      <c r="T982" s="325"/>
      <c r="U982" s="325"/>
      <c r="V982" s="325"/>
      <c r="W982" s="325"/>
      <c r="X982" s="325"/>
      <c r="Y982" s="325"/>
      <c r="Z982" s="325"/>
      <c r="AA982" s="325"/>
      <c r="AB982" s="325"/>
      <c r="AC982" s="325"/>
      <c r="AD982" s="325"/>
      <c r="AE982" s="327"/>
      <c r="AF982" s="327"/>
      <c r="AG982" s="327"/>
      <c r="AH982" s="327"/>
      <c r="AI982" s="327"/>
      <c r="AJ982" s="325"/>
      <c r="AK982" s="325"/>
      <c r="AL982" s="325"/>
      <c r="AM982" s="325"/>
      <c r="AN982" s="325"/>
      <c r="AO982" s="325"/>
      <c r="AP982" s="325"/>
      <c r="AQ982" s="325"/>
    </row>
    <row r="983" spans="5:43" ht="24.75" customHeight="1">
      <c r="E983" s="413"/>
      <c r="G983" s="326"/>
      <c r="H983" s="325"/>
      <c r="I983" s="327"/>
      <c r="K983" s="328"/>
      <c r="R983" s="325"/>
      <c r="S983" s="325"/>
      <c r="T983" s="325"/>
      <c r="U983" s="325"/>
      <c r="V983" s="325"/>
      <c r="W983" s="325"/>
      <c r="X983" s="325"/>
      <c r="Y983" s="325"/>
      <c r="Z983" s="325"/>
      <c r="AA983" s="325"/>
      <c r="AB983" s="325"/>
      <c r="AC983" s="325"/>
      <c r="AD983" s="325"/>
      <c r="AE983" s="327"/>
      <c r="AF983" s="327"/>
      <c r="AG983" s="327"/>
      <c r="AH983" s="327"/>
      <c r="AI983" s="327"/>
      <c r="AJ983" s="325"/>
      <c r="AK983" s="325"/>
      <c r="AL983" s="325"/>
      <c r="AM983" s="325"/>
      <c r="AN983" s="325"/>
      <c r="AO983" s="325"/>
      <c r="AP983" s="325"/>
      <c r="AQ983" s="325"/>
    </row>
    <row r="984" spans="5:43" ht="24.75" customHeight="1">
      <c r="E984" s="413"/>
      <c r="G984" s="326"/>
      <c r="H984" s="325"/>
      <c r="I984" s="327"/>
      <c r="K984" s="328"/>
      <c r="R984" s="325"/>
      <c r="S984" s="325"/>
      <c r="T984" s="325"/>
      <c r="U984" s="325"/>
      <c r="V984" s="325"/>
      <c r="W984" s="325"/>
      <c r="X984" s="325"/>
      <c r="Y984" s="325"/>
      <c r="Z984" s="325"/>
      <c r="AA984" s="325"/>
      <c r="AB984" s="325"/>
      <c r="AC984" s="325"/>
      <c r="AD984" s="325"/>
      <c r="AE984" s="327"/>
      <c r="AF984" s="327"/>
      <c r="AG984" s="327"/>
      <c r="AH984" s="327"/>
      <c r="AI984" s="327"/>
      <c r="AJ984" s="325"/>
      <c r="AK984" s="325"/>
      <c r="AL984" s="325"/>
      <c r="AM984" s="325"/>
      <c r="AN984" s="325"/>
      <c r="AO984" s="325"/>
      <c r="AP984" s="325"/>
      <c r="AQ984" s="325"/>
    </row>
    <row r="985" spans="5:43" ht="24.75" customHeight="1">
      <c r="E985" s="413"/>
      <c r="G985" s="326"/>
      <c r="H985" s="325"/>
      <c r="I985" s="327"/>
      <c r="K985" s="328"/>
      <c r="R985" s="325"/>
      <c r="S985" s="325"/>
      <c r="T985" s="325"/>
      <c r="U985" s="325"/>
      <c r="V985" s="325"/>
      <c r="W985" s="325"/>
      <c r="X985" s="325"/>
      <c r="Y985" s="325"/>
      <c r="Z985" s="325"/>
      <c r="AA985" s="325"/>
      <c r="AB985" s="325"/>
      <c r="AC985" s="325"/>
      <c r="AD985" s="325"/>
      <c r="AE985" s="327"/>
      <c r="AF985" s="327"/>
      <c r="AG985" s="327"/>
      <c r="AH985" s="327"/>
      <c r="AI985" s="327"/>
      <c r="AJ985" s="325"/>
      <c r="AK985" s="325"/>
      <c r="AL985" s="325"/>
      <c r="AM985" s="325"/>
      <c r="AN985" s="325"/>
      <c r="AO985" s="325"/>
      <c r="AP985" s="325"/>
      <c r="AQ985" s="325"/>
    </row>
    <row r="986" spans="5:43" ht="24.75" customHeight="1">
      <c r="E986" s="413"/>
      <c r="G986" s="326"/>
      <c r="H986" s="325"/>
      <c r="I986" s="327"/>
      <c r="K986" s="328"/>
      <c r="R986" s="325"/>
      <c r="S986" s="325"/>
      <c r="T986" s="325"/>
      <c r="U986" s="325"/>
      <c r="V986" s="325"/>
      <c r="W986" s="325"/>
      <c r="X986" s="325"/>
      <c r="Y986" s="325"/>
      <c r="Z986" s="325"/>
      <c r="AA986" s="325"/>
      <c r="AB986" s="325"/>
      <c r="AC986" s="325"/>
      <c r="AD986" s="325"/>
      <c r="AE986" s="327"/>
      <c r="AF986" s="327"/>
      <c r="AG986" s="327"/>
      <c r="AH986" s="327"/>
      <c r="AI986" s="327"/>
      <c r="AJ986" s="325"/>
      <c r="AK986" s="325"/>
      <c r="AL986" s="325"/>
      <c r="AM986" s="325"/>
      <c r="AN986" s="325"/>
      <c r="AO986" s="325"/>
      <c r="AP986" s="325"/>
      <c r="AQ986" s="325"/>
    </row>
    <row r="987" spans="5:43" ht="24.75" customHeight="1">
      <c r="E987" s="413"/>
      <c r="G987" s="326"/>
      <c r="H987" s="325"/>
      <c r="I987" s="327"/>
      <c r="K987" s="328"/>
      <c r="R987" s="325"/>
      <c r="S987" s="325"/>
      <c r="T987" s="325"/>
      <c r="U987" s="325"/>
      <c r="V987" s="325"/>
      <c r="W987" s="325"/>
      <c r="X987" s="325"/>
      <c r="Y987" s="325"/>
      <c r="Z987" s="325"/>
      <c r="AA987" s="325"/>
      <c r="AB987" s="325"/>
      <c r="AC987" s="325"/>
      <c r="AD987" s="325"/>
      <c r="AE987" s="327"/>
      <c r="AF987" s="327"/>
      <c r="AG987" s="327"/>
      <c r="AH987" s="327"/>
      <c r="AI987" s="327"/>
      <c r="AJ987" s="325"/>
      <c r="AK987" s="325"/>
      <c r="AL987" s="325"/>
      <c r="AM987" s="325"/>
      <c r="AN987" s="325"/>
      <c r="AO987" s="325"/>
      <c r="AP987" s="325"/>
      <c r="AQ987" s="325"/>
    </row>
    <row r="988" spans="5:43" ht="24.75" customHeight="1">
      <c r="E988" s="413"/>
      <c r="G988" s="326"/>
      <c r="H988" s="325"/>
      <c r="I988" s="327"/>
      <c r="K988" s="328"/>
      <c r="R988" s="325"/>
      <c r="S988" s="325"/>
      <c r="T988" s="325"/>
      <c r="U988" s="325"/>
      <c r="V988" s="325"/>
      <c r="W988" s="325"/>
      <c r="X988" s="325"/>
      <c r="Y988" s="325"/>
      <c r="Z988" s="325"/>
      <c r="AA988" s="325"/>
      <c r="AB988" s="325"/>
      <c r="AC988" s="325"/>
      <c r="AD988" s="325"/>
      <c r="AE988" s="327"/>
      <c r="AF988" s="327"/>
      <c r="AG988" s="327"/>
      <c r="AH988" s="327"/>
      <c r="AI988" s="327"/>
      <c r="AJ988" s="325"/>
      <c r="AK988" s="325"/>
      <c r="AL988" s="325"/>
      <c r="AM988" s="325"/>
      <c r="AN988" s="325"/>
      <c r="AO988" s="325"/>
      <c r="AP988" s="325"/>
      <c r="AQ988" s="325"/>
    </row>
    <row r="989" spans="5:43" ht="24.75" customHeight="1">
      <c r="E989" s="413"/>
      <c r="G989" s="326"/>
      <c r="H989" s="325"/>
      <c r="I989" s="327"/>
      <c r="K989" s="328"/>
      <c r="R989" s="325"/>
      <c r="S989" s="325"/>
      <c r="T989" s="325"/>
      <c r="U989" s="325"/>
      <c r="V989" s="325"/>
      <c r="W989" s="325"/>
      <c r="X989" s="325"/>
      <c r="Y989" s="325"/>
      <c r="Z989" s="325"/>
      <c r="AA989" s="325"/>
      <c r="AB989" s="325"/>
      <c r="AC989" s="325"/>
      <c r="AD989" s="325"/>
      <c r="AE989" s="327"/>
      <c r="AF989" s="327"/>
      <c r="AG989" s="327"/>
      <c r="AH989" s="327"/>
      <c r="AI989" s="327"/>
      <c r="AJ989" s="325"/>
      <c r="AK989" s="325"/>
      <c r="AL989" s="325"/>
      <c r="AM989" s="325"/>
      <c r="AN989" s="325"/>
      <c r="AO989" s="325"/>
      <c r="AP989" s="325"/>
      <c r="AQ989" s="325"/>
    </row>
    <row r="990" spans="5:43" ht="24.75" customHeight="1">
      <c r="E990" s="413"/>
      <c r="G990" s="326"/>
      <c r="H990" s="325"/>
      <c r="I990" s="327"/>
      <c r="K990" s="328"/>
      <c r="R990" s="325"/>
      <c r="S990" s="325"/>
      <c r="T990" s="325"/>
      <c r="U990" s="325"/>
      <c r="V990" s="325"/>
      <c r="W990" s="325"/>
      <c r="X990" s="325"/>
      <c r="Y990" s="325"/>
      <c r="Z990" s="325"/>
      <c r="AA990" s="325"/>
      <c r="AB990" s="325"/>
      <c r="AC990" s="325"/>
      <c r="AD990" s="325"/>
      <c r="AE990" s="327"/>
      <c r="AF990" s="327"/>
      <c r="AG990" s="327"/>
      <c r="AH990" s="327"/>
      <c r="AI990" s="327"/>
      <c r="AJ990" s="325"/>
      <c r="AK990" s="325"/>
      <c r="AL990" s="325"/>
      <c r="AM990" s="325"/>
      <c r="AN990" s="325"/>
      <c r="AO990" s="325"/>
      <c r="AP990" s="325"/>
      <c r="AQ990" s="325"/>
    </row>
    <row r="991" spans="5:43" ht="24.75" customHeight="1">
      <c r="E991" s="413"/>
      <c r="G991" s="326"/>
      <c r="H991" s="325"/>
      <c r="I991" s="327"/>
      <c r="K991" s="328"/>
      <c r="R991" s="325"/>
      <c r="S991" s="325"/>
      <c r="T991" s="325"/>
      <c r="U991" s="325"/>
      <c r="V991" s="325"/>
      <c r="W991" s="325"/>
      <c r="X991" s="325"/>
      <c r="Y991" s="325"/>
      <c r="Z991" s="325"/>
      <c r="AA991" s="325"/>
      <c r="AB991" s="325"/>
      <c r="AC991" s="325"/>
      <c r="AD991" s="325"/>
      <c r="AE991" s="327"/>
      <c r="AF991" s="327"/>
      <c r="AG991" s="327"/>
      <c r="AH991" s="327"/>
      <c r="AI991" s="327"/>
      <c r="AJ991" s="325"/>
      <c r="AK991" s="325"/>
      <c r="AL991" s="325"/>
      <c r="AM991" s="325"/>
      <c r="AN991" s="325"/>
      <c r="AO991" s="325"/>
      <c r="AP991" s="325"/>
      <c r="AQ991" s="325"/>
    </row>
    <row r="992" spans="5:43" ht="24.75" customHeight="1">
      <c r="E992" s="413"/>
      <c r="G992" s="326"/>
      <c r="H992" s="325"/>
      <c r="I992" s="327"/>
      <c r="K992" s="328"/>
      <c r="R992" s="325"/>
      <c r="S992" s="325"/>
      <c r="T992" s="325"/>
      <c r="U992" s="325"/>
      <c r="V992" s="325"/>
      <c r="W992" s="325"/>
      <c r="X992" s="325"/>
      <c r="Y992" s="325"/>
      <c r="Z992" s="325"/>
      <c r="AA992" s="325"/>
      <c r="AB992" s="325"/>
      <c r="AC992" s="325"/>
      <c r="AD992" s="325"/>
      <c r="AE992" s="327"/>
      <c r="AF992" s="327"/>
      <c r="AG992" s="327"/>
      <c r="AH992" s="327"/>
      <c r="AI992" s="327"/>
      <c r="AJ992" s="325"/>
      <c r="AK992" s="325"/>
      <c r="AL992" s="325"/>
      <c r="AM992" s="325"/>
      <c r="AN992" s="325"/>
      <c r="AO992" s="325"/>
      <c r="AP992" s="325"/>
      <c r="AQ992" s="325"/>
    </row>
    <row r="993" spans="5:43" ht="24.75" customHeight="1">
      <c r="E993" s="413"/>
      <c r="G993" s="326"/>
      <c r="H993" s="325"/>
      <c r="I993" s="327"/>
      <c r="K993" s="328"/>
      <c r="R993" s="325"/>
      <c r="S993" s="325"/>
      <c r="T993" s="325"/>
      <c r="U993" s="325"/>
      <c r="V993" s="325"/>
      <c r="W993" s="325"/>
      <c r="X993" s="325"/>
      <c r="Y993" s="325"/>
      <c r="Z993" s="325"/>
      <c r="AA993" s="325"/>
      <c r="AB993" s="325"/>
      <c r="AC993" s="325"/>
      <c r="AD993" s="325"/>
      <c r="AE993" s="327"/>
      <c r="AF993" s="327"/>
      <c r="AG993" s="327"/>
      <c r="AH993" s="327"/>
      <c r="AI993" s="327"/>
      <c r="AJ993" s="325"/>
      <c r="AK993" s="325"/>
      <c r="AL993" s="325"/>
      <c r="AM993" s="325"/>
      <c r="AN993" s="325"/>
      <c r="AO993" s="325"/>
      <c r="AP993" s="325"/>
      <c r="AQ993" s="325"/>
    </row>
    <row r="994" spans="5:43" ht="24.75" customHeight="1">
      <c r="E994" s="413"/>
      <c r="G994" s="326"/>
      <c r="H994" s="325"/>
      <c r="I994" s="327"/>
      <c r="K994" s="328"/>
      <c r="R994" s="325"/>
      <c r="S994" s="325"/>
      <c r="T994" s="325"/>
      <c r="U994" s="325"/>
      <c r="V994" s="325"/>
      <c r="W994" s="325"/>
      <c r="X994" s="325"/>
      <c r="Y994" s="325"/>
      <c r="Z994" s="325"/>
      <c r="AA994" s="325"/>
      <c r="AB994" s="325"/>
      <c r="AC994" s="325"/>
      <c r="AD994" s="325"/>
      <c r="AE994" s="327"/>
      <c r="AF994" s="327"/>
      <c r="AG994" s="327"/>
      <c r="AH994" s="327"/>
      <c r="AI994" s="327"/>
      <c r="AJ994" s="325"/>
      <c r="AK994" s="325"/>
      <c r="AL994" s="325"/>
      <c r="AM994" s="325"/>
      <c r="AN994" s="325"/>
      <c r="AO994" s="325"/>
      <c r="AP994" s="325"/>
      <c r="AQ994" s="325"/>
    </row>
    <row r="995" spans="5:43" ht="24.75" customHeight="1">
      <c r="E995" s="413"/>
      <c r="G995" s="326"/>
      <c r="H995" s="325"/>
      <c r="I995" s="327"/>
      <c r="K995" s="328"/>
      <c r="R995" s="325"/>
      <c r="S995" s="325"/>
      <c r="T995" s="325"/>
      <c r="U995" s="325"/>
      <c r="V995" s="325"/>
      <c r="W995" s="325"/>
      <c r="X995" s="325"/>
      <c r="Y995" s="325"/>
      <c r="Z995" s="325"/>
      <c r="AA995" s="325"/>
      <c r="AB995" s="325"/>
      <c r="AC995" s="325"/>
      <c r="AD995" s="325"/>
      <c r="AE995" s="327"/>
      <c r="AF995" s="327"/>
      <c r="AG995" s="327"/>
      <c r="AH995" s="327"/>
      <c r="AI995" s="327"/>
      <c r="AJ995" s="325"/>
      <c r="AK995" s="325"/>
      <c r="AL995" s="325"/>
      <c r="AM995" s="325"/>
      <c r="AN995" s="325"/>
      <c r="AO995" s="325"/>
      <c r="AP995" s="325"/>
      <c r="AQ995" s="325"/>
    </row>
    <row r="996" spans="5:43" ht="24.75" customHeight="1">
      <c r="E996" s="413"/>
      <c r="G996" s="326"/>
      <c r="H996" s="325"/>
      <c r="I996" s="327"/>
      <c r="K996" s="328"/>
      <c r="R996" s="325"/>
      <c r="S996" s="325"/>
      <c r="T996" s="325"/>
      <c r="U996" s="325"/>
      <c r="V996" s="325"/>
      <c r="W996" s="325"/>
      <c r="X996" s="325"/>
      <c r="Y996" s="325"/>
      <c r="Z996" s="325"/>
      <c r="AA996" s="325"/>
      <c r="AB996" s="325"/>
      <c r="AC996" s="325"/>
      <c r="AD996" s="325"/>
      <c r="AE996" s="327"/>
      <c r="AF996" s="327"/>
      <c r="AG996" s="327"/>
      <c r="AH996" s="327"/>
      <c r="AI996" s="327"/>
      <c r="AJ996" s="325"/>
      <c r="AK996" s="325"/>
      <c r="AL996" s="325"/>
      <c r="AM996" s="325"/>
      <c r="AN996" s="325"/>
      <c r="AO996" s="325"/>
      <c r="AP996" s="325"/>
      <c r="AQ996" s="325"/>
    </row>
    <row r="997" spans="5:43" ht="24.75" customHeight="1">
      <c r="E997" s="413"/>
      <c r="G997" s="326"/>
      <c r="H997" s="325"/>
      <c r="I997" s="327"/>
      <c r="K997" s="328"/>
      <c r="R997" s="325"/>
      <c r="S997" s="325"/>
      <c r="T997" s="325"/>
      <c r="U997" s="325"/>
      <c r="V997" s="325"/>
      <c r="W997" s="325"/>
      <c r="X997" s="325"/>
      <c r="Y997" s="325"/>
      <c r="Z997" s="325"/>
      <c r="AA997" s="325"/>
      <c r="AB997" s="325"/>
      <c r="AC997" s="325"/>
      <c r="AD997" s="325"/>
      <c r="AE997" s="327"/>
      <c r="AF997" s="327"/>
      <c r="AG997" s="327"/>
      <c r="AH997" s="327"/>
      <c r="AI997" s="327"/>
      <c r="AJ997" s="325"/>
      <c r="AK997" s="325"/>
      <c r="AL997" s="325"/>
      <c r="AM997" s="325"/>
      <c r="AN997" s="325"/>
      <c r="AO997" s="325"/>
      <c r="AP997" s="325"/>
      <c r="AQ997" s="325"/>
    </row>
    <row r="998" spans="5:43" ht="24.75" customHeight="1">
      <c r="E998" s="413"/>
      <c r="G998" s="326"/>
      <c r="H998" s="325"/>
      <c r="I998" s="327"/>
      <c r="K998" s="328"/>
      <c r="R998" s="325"/>
      <c r="S998" s="325"/>
      <c r="T998" s="325"/>
      <c r="U998" s="325"/>
      <c r="V998" s="325"/>
      <c r="W998" s="325"/>
      <c r="X998" s="325"/>
      <c r="Y998" s="325"/>
      <c r="Z998" s="325"/>
      <c r="AA998" s="325"/>
      <c r="AB998" s="325"/>
      <c r="AC998" s="325"/>
      <c r="AD998" s="325"/>
      <c r="AE998" s="327"/>
      <c r="AF998" s="327"/>
      <c r="AG998" s="327"/>
      <c r="AH998" s="327"/>
      <c r="AI998" s="327"/>
      <c r="AJ998" s="325"/>
      <c r="AK998" s="325"/>
      <c r="AL998" s="325"/>
      <c r="AM998" s="325"/>
      <c r="AN998" s="325"/>
      <c r="AO998" s="325"/>
      <c r="AP998" s="325"/>
      <c r="AQ998" s="325"/>
    </row>
    <row r="999" spans="5:43" ht="24.75" customHeight="1">
      <c r="E999" s="413"/>
      <c r="G999" s="326"/>
      <c r="H999" s="325"/>
      <c r="I999" s="327"/>
      <c r="K999" s="328"/>
      <c r="R999" s="325"/>
      <c r="S999" s="325"/>
      <c r="T999" s="325"/>
      <c r="U999" s="325"/>
      <c r="V999" s="325"/>
      <c r="W999" s="325"/>
      <c r="X999" s="325"/>
      <c r="Y999" s="325"/>
      <c r="Z999" s="325"/>
      <c r="AA999" s="325"/>
      <c r="AB999" s="325"/>
      <c r="AC999" s="325"/>
      <c r="AD999" s="325"/>
      <c r="AE999" s="327"/>
      <c r="AF999" s="327"/>
      <c r="AG999" s="327"/>
      <c r="AH999" s="327"/>
      <c r="AI999" s="327"/>
      <c r="AJ999" s="325"/>
      <c r="AK999" s="325"/>
      <c r="AL999" s="325"/>
      <c r="AM999" s="325"/>
      <c r="AN999" s="325"/>
      <c r="AO999" s="325"/>
      <c r="AP999" s="325"/>
      <c r="AQ999" s="325"/>
    </row>
    <row r="1000" spans="5:43" ht="24.75" customHeight="1">
      <c r="E1000" s="413"/>
      <c r="G1000" s="326"/>
      <c r="H1000" s="325"/>
      <c r="I1000" s="327"/>
      <c r="K1000" s="328"/>
      <c r="R1000" s="325"/>
      <c r="S1000" s="325"/>
      <c r="T1000" s="325"/>
      <c r="U1000" s="325"/>
      <c r="V1000" s="325"/>
      <c r="W1000" s="325"/>
      <c r="X1000" s="325"/>
      <c r="Y1000" s="325"/>
      <c r="Z1000" s="325"/>
      <c r="AA1000" s="325"/>
      <c r="AB1000" s="325"/>
      <c r="AC1000" s="325"/>
      <c r="AD1000" s="325"/>
      <c r="AE1000" s="327"/>
      <c r="AF1000" s="327"/>
      <c r="AG1000" s="327"/>
      <c r="AH1000" s="327"/>
      <c r="AI1000" s="327"/>
      <c r="AJ1000" s="325"/>
      <c r="AK1000" s="325"/>
      <c r="AL1000" s="325"/>
      <c r="AM1000" s="325"/>
      <c r="AN1000" s="325"/>
      <c r="AO1000" s="325"/>
      <c r="AP1000" s="325"/>
      <c r="AQ1000" s="325"/>
    </row>
    <row r="1001" spans="5:43" ht="24.75" customHeight="1">
      <c r="E1001" s="413"/>
      <c r="G1001" s="326"/>
      <c r="H1001" s="325"/>
      <c r="I1001" s="327"/>
      <c r="K1001" s="328"/>
      <c r="R1001" s="325"/>
      <c r="S1001" s="325"/>
      <c r="T1001" s="325"/>
      <c r="U1001" s="325"/>
      <c r="V1001" s="325"/>
      <c r="W1001" s="325"/>
      <c r="X1001" s="325"/>
      <c r="Y1001" s="325"/>
      <c r="Z1001" s="325"/>
      <c r="AA1001" s="325"/>
      <c r="AB1001" s="325"/>
      <c r="AC1001" s="325"/>
      <c r="AD1001" s="325"/>
      <c r="AE1001" s="327"/>
      <c r="AF1001" s="327"/>
      <c r="AG1001" s="327"/>
      <c r="AH1001" s="327"/>
      <c r="AI1001" s="327"/>
      <c r="AJ1001" s="325"/>
      <c r="AK1001" s="325"/>
      <c r="AL1001" s="325"/>
      <c r="AM1001" s="325"/>
      <c r="AN1001" s="325"/>
      <c r="AO1001" s="325"/>
      <c r="AP1001" s="325"/>
      <c r="AQ1001" s="325"/>
    </row>
    <row r="1002" spans="5:43" ht="24.75" customHeight="1">
      <c r="E1002" s="413"/>
      <c r="G1002" s="326"/>
      <c r="H1002" s="325"/>
      <c r="I1002" s="327"/>
      <c r="K1002" s="328"/>
      <c r="R1002" s="325"/>
      <c r="S1002" s="325"/>
      <c r="T1002" s="325"/>
      <c r="U1002" s="325"/>
      <c r="V1002" s="325"/>
      <c r="W1002" s="325"/>
      <c r="X1002" s="325"/>
      <c r="Y1002" s="325"/>
      <c r="Z1002" s="325"/>
      <c r="AA1002" s="325"/>
      <c r="AB1002" s="325"/>
      <c r="AC1002" s="325"/>
      <c r="AD1002" s="325"/>
      <c r="AE1002" s="327"/>
      <c r="AF1002" s="327"/>
      <c r="AG1002" s="327"/>
      <c r="AH1002" s="327"/>
      <c r="AI1002" s="327"/>
      <c r="AJ1002" s="325"/>
      <c r="AK1002" s="325"/>
      <c r="AL1002" s="325"/>
      <c r="AM1002" s="325"/>
      <c r="AN1002" s="325"/>
      <c r="AO1002" s="325"/>
      <c r="AP1002" s="325"/>
      <c r="AQ1002" s="325"/>
    </row>
    <row r="1003" spans="5:43" ht="24.75" customHeight="1">
      <c r="E1003" s="413"/>
      <c r="G1003" s="326"/>
      <c r="H1003" s="325"/>
      <c r="I1003" s="327"/>
      <c r="K1003" s="328"/>
      <c r="R1003" s="325"/>
      <c r="S1003" s="325"/>
      <c r="T1003" s="325"/>
      <c r="U1003" s="325"/>
      <c r="V1003" s="325"/>
      <c r="W1003" s="325"/>
      <c r="X1003" s="325"/>
      <c r="Y1003" s="325"/>
      <c r="Z1003" s="325"/>
      <c r="AA1003" s="325"/>
      <c r="AB1003" s="325"/>
      <c r="AC1003" s="325"/>
      <c r="AD1003" s="325"/>
      <c r="AE1003" s="327"/>
      <c r="AF1003" s="327"/>
      <c r="AG1003" s="327"/>
      <c r="AH1003" s="327"/>
      <c r="AI1003" s="327"/>
      <c r="AJ1003" s="325"/>
      <c r="AK1003" s="325"/>
      <c r="AL1003" s="325"/>
      <c r="AM1003" s="325"/>
      <c r="AN1003" s="325"/>
      <c r="AO1003" s="325"/>
      <c r="AP1003" s="325"/>
      <c r="AQ1003" s="325"/>
    </row>
    <row r="1004" spans="5:43" ht="24.75" customHeight="1">
      <c r="E1004" s="413"/>
      <c r="G1004" s="326"/>
      <c r="H1004" s="325"/>
      <c r="I1004" s="327"/>
      <c r="K1004" s="328"/>
      <c r="R1004" s="325"/>
      <c r="S1004" s="325"/>
      <c r="T1004" s="325"/>
      <c r="U1004" s="325"/>
      <c r="V1004" s="325"/>
      <c r="W1004" s="325"/>
      <c r="X1004" s="325"/>
      <c r="Y1004" s="325"/>
      <c r="Z1004" s="325"/>
      <c r="AA1004" s="325"/>
      <c r="AB1004" s="325"/>
      <c r="AC1004" s="325"/>
      <c r="AD1004" s="325"/>
      <c r="AE1004" s="327"/>
      <c r="AF1004" s="327"/>
      <c r="AG1004" s="327"/>
      <c r="AH1004" s="327"/>
      <c r="AI1004" s="327"/>
      <c r="AJ1004" s="325"/>
      <c r="AK1004" s="325"/>
      <c r="AL1004" s="325"/>
      <c r="AM1004" s="325"/>
      <c r="AN1004" s="325"/>
      <c r="AO1004" s="325"/>
      <c r="AP1004" s="325"/>
      <c r="AQ1004" s="325"/>
    </row>
    <row r="1005" spans="5:43" ht="24.75" customHeight="1">
      <c r="E1005" s="413"/>
      <c r="G1005" s="326"/>
      <c r="H1005" s="325"/>
      <c r="I1005" s="327"/>
      <c r="K1005" s="328"/>
      <c r="R1005" s="325"/>
      <c r="S1005" s="325"/>
      <c r="T1005" s="325"/>
      <c r="U1005" s="325"/>
      <c r="V1005" s="325"/>
      <c r="W1005" s="325"/>
      <c r="X1005" s="325"/>
      <c r="Y1005" s="325"/>
      <c r="Z1005" s="325"/>
      <c r="AA1005" s="325"/>
      <c r="AB1005" s="325"/>
      <c r="AC1005" s="325"/>
      <c r="AD1005" s="325"/>
      <c r="AE1005" s="327"/>
      <c r="AF1005" s="327"/>
      <c r="AG1005" s="327"/>
      <c r="AH1005" s="327"/>
      <c r="AI1005" s="327"/>
      <c r="AJ1005" s="325"/>
      <c r="AK1005" s="325"/>
      <c r="AL1005" s="325"/>
      <c r="AM1005" s="325"/>
      <c r="AN1005" s="325"/>
      <c r="AO1005" s="325"/>
      <c r="AP1005" s="325"/>
      <c r="AQ1005" s="325"/>
    </row>
    <row r="1006" spans="5:43" ht="24.75" customHeight="1">
      <c r="E1006" s="413"/>
      <c r="G1006" s="326"/>
      <c r="H1006" s="325"/>
      <c r="I1006" s="327"/>
      <c r="K1006" s="328"/>
      <c r="R1006" s="325"/>
      <c r="S1006" s="325"/>
      <c r="T1006" s="325"/>
      <c r="U1006" s="325"/>
      <c r="V1006" s="325"/>
      <c r="W1006" s="325"/>
      <c r="X1006" s="325"/>
      <c r="Y1006" s="325"/>
      <c r="Z1006" s="325"/>
      <c r="AA1006" s="325"/>
      <c r="AB1006" s="325"/>
      <c r="AC1006" s="325"/>
      <c r="AD1006" s="325"/>
      <c r="AE1006" s="327"/>
      <c r="AF1006" s="327"/>
      <c r="AG1006" s="327"/>
      <c r="AH1006" s="327"/>
      <c r="AI1006" s="327"/>
      <c r="AJ1006" s="325"/>
      <c r="AK1006" s="325"/>
      <c r="AL1006" s="325"/>
      <c r="AM1006" s="325"/>
      <c r="AN1006" s="325"/>
      <c r="AO1006" s="325"/>
      <c r="AP1006" s="325"/>
      <c r="AQ1006" s="325"/>
    </row>
    <row r="1007" spans="5:43" ht="24.75" customHeight="1">
      <c r="E1007" s="413"/>
      <c r="G1007" s="326"/>
      <c r="H1007" s="325"/>
      <c r="I1007" s="327"/>
      <c r="K1007" s="328"/>
      <c r="R1007" s="325"/>
      <c r="S1007" s="325"/>
      <c r="T1007" s="325"/>
      <c r="U1007" s="325"/>
      <c r="V1007" s="325"/>
      <c r="W1007" s="325"/>
      <c r="X1007" s="325"/>
      <c r="Y1007" s="325"/>
      <c r="Z1007" s="325"/>
      <c r="AA1007" s="325"/>
      <c r="AB1007" s="325"/>
      <c r="AC1007" s="325"/>
      <c r="AD1007" s="325"/>
      <c r="AE1007" s="327"/>
      <c r="AF1007" s="327"/>
      <c r="AG1007" s="327"/>
      <c r="AH1007" s="327"/>
      <c r="AI1007" s="327"/>
      <c r="AJ1007" s="325"/>
      <c r="AK1007" s="325"/>
      <c r="AL1007" s="325"/>
      <c r="AM1007" s="325"/>
      <c r="AN1007" s="325"/>
      <c r="AO1007" s="325"/>
      <c r="AP1007" s="325"/>
      <c r="AQ1007" s="325"/>
    </row>
    <row r="1008" spans="5:43" ht="24.75" customHeight="1">
      <c r="E1008" s="413"/>
      <c r="G1008" s="326"/>
      <c r="H1008" s="325"/>
      <c r="I1008" s="327"/>
      <c r="K1008" s="328"/>
      <c r="R1008" s="325"/>
      <c r="S1008" s="325"/>
      <c r="T1008" s="325"/>
      <c r="U1008" s="325"/>
      <c r="V1008" s="325"/>
      <c r="W1008" s="325"/>
      <c r="X1008" s="325"/>
      <c r="Y1008" s="325"/>
      <c r="Z1008" s="325"/>
      <c r="AA1008" s="325"/>
      <c r="AB1008" s="325"/>
      <c r="AC1008" s="325"/>
      <c r="AD1008" s="325"/>
      <c r="AE1008" s="327"/>
      <c r="AF1008" s="327"/>
      <c r="AG1008" s="327"/>
      <c r="AH1008" s="327"/>
      <c r="AI1008" s="327"/>
      <c r="AJ1008" s="325"/>
      <c r="AK1008" s="325"/>
      <c r="AL1008" s="325"/>
      <c r="AM1008" s="325"/>
      <c r="AN1008" s="325"/>
      <c r="AO1008" s="325"/>
      <c r="AP1008" s="325"/>
      <c r="AQ1008" s="325"/>
    </row>
    <row r="1009" spans="5:43" ht="24.75" customHeight="1">
      <c r="E1009" s="413"/>
      <c r="G1009" s="326"/>
      <c r="H1009" s="325"/>
      <c r="I1009" s="327"/>
      <c r="K1009" s="328"/>
      <c r="R1009" s="325"/>
      <c r="S1009" s="325"/>
      <c r="T1009" s="325"/>
      <c r="U1009" s="325"/>
      <c r="V1009" s="325"/>
      <c r="W1009" s="325"/>
      <c r="X1009" s="325"/>
      <c r="Y1009" s="325"/>
      <c r="Z1009" s="325"/>
      <c r="AA1009" s="325"/>
      <c r="AB1009" s="325"/>
      <c r="AC1009" s="325"/>
      <c r="AD1009" s="325"/>
      <c r="AE1009" s="327"/>
      <c r="AF1009" s="327"/>
      <c r="AG1009" s="327"/>
      <c r="AH1009" s="327"/>
      <c r="AI1009" s="327"/>
      <c r="AJ1009" s="325"/>
      <c r="AK1009" s="325"/>
      <c r="AL1009" s="325"/>
      <c r="AM1009" s="325"/>
      <c r="AN1009" s="325"/>
      <c r="AO1009" s="325"/>
      <c r="AP1009" s="325"/>
      <c r="AQ1009" s="325"/>
    </row>
    <row r="1010" spans="5:43" ht="24.75" customHeight="1">
      <c r="E1010" s="413"/>
      <c r="G1010" s="326"/>
      <c r="H1010" s="325"/>
      <c r="I1010" s="327"/>
      <c r="K1010" s="328"/>
      <c r="R1010" s="325"/>
      <c r="S1010" s="325"/>
      <c r="T1010" s="325"/>
      <c r="U1010" s="325"/>
      <c r="V1010" s="325"/>
      <c r="W1010" s="325"/>
      <c r="X1010" s="325"/>
      <c r="Y1010" s="325"/>
      <c r="Z1010" s="325"/>
      <c r="AA1010" s="325"/>
      <c r="AB1010" s="325"/>
      <c r="AC1010" s="325"/>
      <c r="AD1010" s="325"/>
      <c r="AE1010" s="327"/>
      <c r="AF1010" s="327"/>
      <c r="AG1010" s="327"/>
      <c r="AH1010" s="327"/>
      <c r="AI1010" s="327"/>
      <c r="AJ1010" s="325"/>
      <c r="AK1010" s="325"/>
      <c r="AL1010" s="325"/>
      <c r="AM1010" s="325"/>
      <c r="AN1010" s="325"/>
      <c r="AO1010" s="325"/>
      <c r="AP1010" s="325"/>
      <c r="AQ1010" s="325"/>
    </row>
    <row r="1011" spans="5:43" ht="24.75" customHeight="1">
      <c r="E1011" s="413"/>
      <c r="G1011" s="326"/>
      <c r="H1011" s="325"/>
      <c r="I1011" s="327"/>
      <c r="K1011" s="328"/>
      <c r="R1011" s="325"/>
      <c r="S1011" s="325"/>
      <c r="T1011" s="325"/>
      <c r="U1011" s="325"/>
      <c r="V1011" s="325"/>
      <c r="W1011" s="325"/>
      <c r="X1011" s="325"/>
      <c r="Y1011" s="325"/>
      <c r="Z1011" s="325"/>
      <c r="AA1011" s="325"/>
      <c r="AB1011" s="325"/>
      <c r="AC1011" s="325"/>
      <c r="AD1011" s="325"/>
      <c r="AE1011" s="327"/>
      <c r="AF1011" s="327"/>
      <c r="AG1011" s="327"/>
      <c r="AH1011" s="327"/>
      <c r="AI1011" s="327"/>
      <c r="AJ1011" s="325"/>
      <c r="AK1011" s="325"/>
      <c r="AL1011" s="325"/>
      <c r="AM1011" s="325"/>
      <c r="AN1011" s="325"/>
      <c r="AO1011" s="325"/>
      <c r="AP1011" s="325"/>
      <c r="AQ1011" s="325"/>
    </row>
    <row r="1012" spans="5:43" ht="24.75" customHeight="1">
      <c r="E1012" s="413"/>
      <c r="G1012" s="326"/>
      <c r="H1012" s="325"/>
      <c r="I1012" s="327"/>
      <c r="K1012" s="328"/>
      <c r="R1012" s="325"/>
      <c r="S1012" s="325"/>
      <c r="T1012" s="325"/>
      <c r="U1012" s="325"/>
      <c r="V1012" s="325"/>
      <c r="W1012" s="325"/>
      <c r="X1012" s="325"/>
      <c r="Y1012" s="325"/>
      <c r="Z1012" s="325"/>
      <c r="AA1012" s="325"/>
      <c r="AB1012" s="325"/>
      <c r="AC1012" s="325"/>
      <c r="AD1012" s="325"/>
      <c r="AE1012" s="327"/>
      <c r="AF1012" s="327"/>
      <c r="AG1012" s="327"/>
      <c r="AH1012" s="327"/>
      <c r="AI1012" s="327"/>
      <c r="AJ1012" s="325"/>
      <c r="AK1012" s="325"/>
      <c r="AL1012" s="325"/>
      <c r="AM1012" s="325"/>
      <c r="AN1012" s="325"/>
      <c r="AO1012" s="325"/>
      <c r="AP1012" s="325"/>
      <c r="AQ1012" s="325"/>
    </row>
    <row r="1013" spans="5:43" ht="24.75" customHeight="1">
      <c r="E1013" s="413"/>
      <c r="G1013" s="326"/>
      <c r="H1013" s="325"/>
      <c r="I1013" s="327"/>
      <c r="K1013" s="328"/>
      <c r="R1013" s="325"/>
      <c r="S1013" s="325"/>
      <c r="T1013" s="325"/>
      <c r="U1013" s="325"/>
      <c r="V1013" s="325"/>
      <c r="W1013" s="325"/>
      <c r="X1013" s="325"/>
      <c r="Y1013" s="325"/>
      <c r="Z1013" s="325"/>
      <c r="AA1013" s="325"/>
      <c r="AB1013" s="325"/>
      <c r="AC1013" s="325"/>
      <c r="AD1013" s="325"/>
      <c r="AE1013" s="327"/>
      <c r="AF1013" s="327"/>
      <c r="AG1013" s="327"/>
      <c r="AH1013" s="327"/>
      <c r="AI1013" s="327"/>
      <c r="AJ1013" s="325"/>
      <c r="AK1013" s="325"/>
      <c r="AL1013" s="325"/>
      <c r="AM1013" s="325"/>
      <c r="AN1013" s="325"/>
      <c r="AO1013" s="325"/>
      <c r="AP1013" s="325"/>
      <c r="AQ1013" s="325"/>
    </row>
    <row r="1014" spans="5:43" ht="24.75" customHeight="1">
      <c r="E1014" s="413"/>
      <c r="G1014" s="326"/>
      <c r="H1014" s="325"/>
      <c r="I1014" s="327"/>
      <c r="K1014" s="328"/>
      <c r="R1014" s="325"/>
      <c r="S1014" s="325"/>
      <c r="T1014" s="325"/>
      <c r="U1014" s="325"/>
      <c r="V1014" s="325"/>
      <c r="W1014" s="325"/>
      <c r="X1014" s="325"/>
      <c r="Y1014" s="325"/>
      <c r="Z1014" s="325"/>
      <c r="AA1014" s="325"/>
      <c r="AB1014" s="325"/>
      <c r="AC1014" s="325"/>
      <c r="AD1014" s="325"/>
      <c r="AE1014" s="327"/>
      <c r="AF1014" s="327"/>
      <c r="AG1014" s="327"/>
      <c r="AH1014" s="327"/>
      <c r="AI1014" s="327"/>
      <c r="AJ1014" s="325"/>
      <c r="AK1014" s="325"/>
      <c r="AL1014" s="325"/>
      <c r="AM1014" s="325"/>
      <c r="AN1014" s="325"/>
      <c r="AO1014" s="325"/>
      <c r="AP1014" s="325"/>
      <c r="AQ1014" s="325"/>
    </row>
    <row r="1015" spans="5:43" ht="24.75" customHeight="1">
      <c r="E1015" s="413"/>
      <c r="G1015" s="326"/>
      <c r="H1015" s="325"/>
      <c r="I1015" s="327"/>
      <c r="K1015" s="328"/>
      <c r="R1015" s="325"/>
      <c r="S1015" s="325"/>
      <c r="T1015" s="325"/>
      <c r="U1015" s="325"/>
      <c r="V1015" s="325"/>
      <c r="W1015" s="325"/>
      <c r="X1015" s="325"/>
      <c r="Y1015" s="325"/>
      <c r="Z1015" s="325"/>
      <c r="AA1015" s="325"/>
      <c r="AB1015" s="325"/>
      <c r="AC1015" s="325"/>
      <c r="AD1015" s="325"/>
      <c r="AE1015" s="327"/>
      <c r="AF1015" s="327"/>
      <c r="AG1015" s="327"/>
      <c r="AH1015" s="327"/>
      <c r="AI1015" s="327"/>
      <c r="AJ1015" s="325"/>
      <c r="AK1015" s="325"/>
      <c r="AL1015" s="325"/>
      <c r="AM1015" s="325"/>
      <c r="AN1015" s="325"/>
      <c r="AO1015" s="325"/>
      <c r="AP1015" s="325"/>
      <c r="AQ1015" s="325"/>
    </row>
    <row r="1016" spans="5:43" ht="24.75" customHeight="1">
      <c r="E1016" s="413"/>
      <c r="G1016" s="326"/>
      <c r="H1016" s="325"/>
      <c r="I1016" s="327"/>
      <c r="K1016" s="328"/>
      <c r="R1016" s="325"/>
      <c r="S1016" s="325"/>
      <c r="T1016" s="325"/>
      <c r="U1016" s="325"/>
      <c r="V1016" s="325"/>
      <c r="W1016" s="325"/>
      <c r="X1016" s="325"/>
      <c r="Y1016" s="325"/>
      <c r="Z1016" s="325"/>
      <c r="AA1016" s="325"/>
      <c r="AB1016" s="325"/>
      <c r="AC1016" s="325"/>
      <c r="AD1016" s="325"/>
      <c r="AE1016" s="327"/>
      <c r="AF1016" s="327"/>
      <c r="AG1016" s="327"/>
      <c r="AH1016" s="327"/>
      <c r="AI1016" s="327"/>
      <c r="AJ1016" s="325"/>
      <c r="AK1016" s="325"/>
      <c r="AL1016" s="325"/>
      <c r="AM1016" s="325"/>
      <c r="AN1016" s="325"/>
      <c r="AO1016" s="325"/>
      <c r="AP1016" s="325"/>
      <c r="AQ1016" s="325"/>
    </row>
    <row r="1017" spans="5:43" ht="24.75" customHeight="1">
      <c r="E1017" s="413"/>
      <c r="G1017" s="326"/>
      <c r="H1017" s="325"/>
      <c r="I1017" s="327"/>
      <c r="K1017" s="328"/>
      <c r="R1017" s="325"/>
      <c r="S1017" s="325"/>
      <c r="T1017" s="325"/>
      <c r="U1017" s="325"/>
      <c r="V1017" s="325"/>
      <c r="W1017" s="325"/>
      <c r="X1017" s="325"/>
      <c r="Y1017" s="325"/>
      <c r="Z1017" s="325"/>
      <c r="AA1017" s="325"/>
      <c r="AB1017" s="325"/>
      <c r="AC1017" s="325"/>
      <c r="AD1017" s="325"/>
      <c r="AE1017" s="327"/>
      <c r="AF1017" s="327"/>
      <c r="AG1017" s="327"/>
      <c r="AH1017" s="327"/>
      <c r="AI1017" s="327"/>
      <c r="AJ1017" s="325"/>
      <c r="AK1017" s="325"/>
      <c r="AL1017" s="325"/>
      <c r="AM1017" s="325"/>
      <c r="AN1017" s="325"/>
      <c r="AO1017" s="325"/>
      <c r="AP1017" s="325"/>
      <c r="AQ1017" s="325"/>
    </row>
    <row r="1018" spans="5:43" ht="24.75" customHeight="1">
      <c r="E1018" s="413"/>
      <c r="G1018" s="326"/>
      <c r="H1018" s="325"/>
      <c r="I1018" s="327"/>
      <c r="K1018" s="328"/>
      <c r="R1018" s="325"/>
      <c r="S1018" s="325"/>
      <c r="T1018" s="325"/>
      <c r="U1018" s="325"/>
      <c r="V1018" s="325"/>
      <c r="W1018" s="325"/>
      <c r="X1018" s="325"/>
      <c r="Y1018" s="325"/>
      <c r="Z1018" s="325"/>
      <c r="AA1018" s="325"/>
      <c r="AB1018" s="325"/>
      <c r="AC1018" s="325"/>
      <c r="AD1018" s="325"/>
      <c r="AE1018" s="327"/>
      <c r="AF1018" s="327"/>
      <c r="AG1018" s="327"/>
      <c r="AH1018" s="327"/>
      <c r="AI1018" s="327"/>
      <c r="AJ1018" s="325"/>
      <c r="AK1018" s="325"/>
      <c r="AL1018" s="325"/>
      <c r="AM1018" s="325"/>
      <c r="AN1018" s="325"/>
      <c r="AO1018" s="325"/>
      <c r="AP1018" s="325"/>
      <c r="AQ1018" s="325"/>
    </row>
    <row r="1019" spans="5:43" ht="24.75" customHeight="1">
      <c r="E1019" s="413"/>
      <c r="G1019" s="326"/>
      <c r="H1019" s="325"/>
      <c r="I1019" s="327"/>
      <c r="K1019" s="328"/>
      <c r="R1019" s="325"/>
      <c r="S1019" s="325"/>
      <c r="T1019" s="325"/>
      <c r="U1019" s="325"/>
      <c r="V1019" s="325"/>
      <c r="W1019" s="325"/>
      <c r="X1019" s="325"/>
      <c r="Y1019" s="325"/>
      <c r="Z1019" s="325"/>
      <c r="AA1019" s="325"/>
      <c r="AB1019" s="325"/>
      <c r="AC1019" s="325"/>
      <c r="AD1019" s="325"/>
      <c r="AE1019" s="327"/>
      <c r="AF1019" s="327"/>
      <c r="AG1019" s="327"/>
      <c r="AH1019" s="327"/>
      <c r="AI1019" s="327"/>
      <c r="AJ1019" s="325"/>
      <c r="AK1019" s="325"/>
      <c r="AL1019" s="325"/>
      <c r="AM1019" s="325"/>
      <c r="AN1019" s="325"/>
      <c r="AO1019" s="325"/>
      <c r="AP1019" s="325"/>
      <c r="AQ1019" s="325"/>
    </row>
    <row r="1020" spans="5:43" ht="24.75" customHeight="1">
      <c r="E1020" s="413"/>
      <c r="G1020" s="326"/>
      <c r="H1020" s="325"/>
      <c r="I1020" s="327"/>
      <c r="K1020" s="328"/>
      <c r="R1020" s="325"/>
      <c r="S1020" s="325"/>
      <c r="T1020" s="325"/>
      <c r="U1020" s="325"/>
      <c r="V1020" s="325"/>
      <c r="W1020" s="325"/>
      <c r="X1020" s="325"/>
      <c r="Y1020" s="325"/>
      <c r="Z1020" s="325"/>
      <c r="AA1020" s="325"/>
      <c r="AB1020" s="325"/>
      <c r="AC1020" s="325"/>
      <c r="AD1020" s="325"/>
      <c r="AE1020" s="327"/>
      <c r="AF1020" s="327"/>
      <c r="AG1020" s="327"/>
      <c r="AH1020" s="327"/>
      <c r="AI1020" s="327"/>
      <c r="AJ1020" s="325"/>
      <c r="AK1020" s="325"/>
      <c r="AL1020" s="325"/>
      <c r="AM1020" s="325"/>
      <c r="AN1020" s="325"/>
      <c r="AO1020" s="325"/>
      <c r="AP1020" s="325"/>
      <c r="AQ1020" s="325"/>
    </row>
    <row r="1021" spans="5:43" ht="24.75" customHeight="1">
      <c r="E1021" s="413"/>
      <c r="G1021" s="326"/>
      <c r="H1021" s="325"/>
      <c r="I1021" s="327"/>
      <c r="K1021" s="328"/>
      <c r="R1021" s="325"/>
      <c r="S1021" s="325"/>
      <c r="T1021" s="325"/>
      <c r="U1021" s="325"/>
      <c r="V1021" s="325"/>
      <c r="W1021" s="325"/>
      <c r="X1021" s="325"/>
      <c r="Y1021" s="325"/>
      <c r="Z1021" s="325"/>
      <c r="AA1021" s="325"/>
      <c r="AB1021" s="325"/>
      <c r="AC1021" s="325"/>
      <c r="AD1021" s="325"/>
      <c r="AE1021" s="327"/>
      <c r="AF1021" s="327"/>
      <c r="AG1021" s="327"/>
      <c r="AH1021" s="327"/>
      <c r="AI1021" s="327"/>
      <c r="AJ1021" s="325"/>
      <c r="AK1021" s="325"/>
      <c r="AL1021" s="325"/>
      <c r="AM1021" s="325"/>
      <c r="AN1021" s="325"/>
      <c r="AO1021" s="325"/>
      <c r="AP1021" s="325"/>
      <c r="AQ1021" s="325"/>
    </row>
    <row r="1022" spans="5:43" ht="24.75" customHeight="1">
      <c r="E1022" s="413"/>
      <c r="G1022" s="326"/>
      <c r="H1022" s="325"/>
      <c r="I1022" s="327"/>
      <c r="K1022" s="328"/>
      <c r="R1022" s="325"/>
      <c r="S1022" s="325"/>
      <c r="T1022" s="325"/>
      <c r="U1022" s="325"/>
      <c r="V1022" s="325"/>
      <c r="W1022" s="325"/>
      <c r="X1022" s="325"/>
      <c r="Y1022" s="325"/>
      <c r="Z1022" s="325"/>
      <c r="AA1022" s="325"/>
      <c r="AB1022" s="325"/>
      <c r="AC1022" s="325"/>
      <c r="AD1022" s="325"/>
      <c r="AE1022" s="327"/>
      <c r="AF1022" s="327"/>
      <c r="AG1022" s="327"/>
      <c r="AH1022" s="327"/>
      <c r="AI1022" s="327"/>
      <c r="AJ1022" s="325"/>
      <c r="AK1022" s="325"/>
      <c r="AL1022" s="325"/>
      <c r="AM1022" s="325"/>
      <c r="AN1022" s="325"/>
      <c r="AO1022" s="325"/>
      <c r="AP1022" s="325"/>
      <c r="AQ1022" s="325"/>
    </row>
    <row r="1023" spans="5:43" ht="24.75" customHeight="1">
      <c r="E1023" s="413"/>
      <c r="G1023" s="326"/>
      <c r="H1023" s="325"/>
      <c r="I1023" s="327"/>
      <c r="K1023" s="328"/>
      <c r="R1023" s="325"/>
      <c r="S1023" s="325"/>
      <c r="T1023" s="325"/>
      <c r="U1023" s="325"/>
      <c r="V1023" s="325"/>
      <c r="W1023" s="325"/>
      <c r="X1023" s="325"/>
      <c r="Y1023" s="325"/>
      <c r="Z1023" s="325"/>
      <c r="AA1023" s="325"/>
      <c r="AB1023" s="325"/>
      <c r="AC1023" s="325"/>
      <c r="AD1023" s="325"/>
      <c r="AE1023" s="327"/>
      <c r="AF1023" s="327"/>
      <c r="AG1023" s="327"/>
      <c r="AH1023" s="327"/>
      <c r="AI1023" s="327"/>
      <c r="AJ1023" s="325"/>
      <c r="AK1023" s="325"/>
      <c r="AL1023" s="325"/>
      <c r="AM1023" s="325"/>
      <c r="AN1023" s="325"/>
      <c r="AO1023" s="325"/>
      <c r="AP1023" s="325"/>
      <c r="AQ1023" s="325"/>
    </row>
    <row r="1024" spans="5:43" ht="24.75" customHeight="1">
      <c r="E1024" s="413"/>
      <c r="G1024" s="326"/>
      <c r="H1024" s="325"/>
      <c r="I1024" s="327"/>
      <c r="K1024" s="328"/>
      <c r="R1024" s="325"/>
      <c r="S1024" s="325"/>
      <c r="T1024" s="325"/>
      <c r="U1024" s="325"/>
      <c r="V1024" s="325"/>
      <c r="W1024" s="325"/>
      <c r="X1024" s="325"/>
      <c r="Y1024" s="325"/>
      <c r="Z1024" s="325"/>
      <c r="AA1024" s="325"/>
      <c r="AB1024" s="325"/>
      <c r="AC1024" s="325"/>
      <c r="AD1024" s="325"/>
      <c r="AE1024" s="327"/>
      <c r="AF1024" s="327"/>
      <c r="AG1024" s="327"/>
      <c r="AH1024" s="327"/>
      <c r="AI1024" s="327"/>
      <c r="AJ1024" s="325"/>
      <c r="AK1024" s="325"/>
      <c r="AL1024" s="325"/>
      <c r="AM1024" s="325"/>
      <c r="AN1024" s="325"/>
      <c r="AO1024" s="325"/>
      <c r="AP1024" s="325"/>
      <c r="AQ1024" s="325"/>
    </row>
    <row r="1025" spans="5:43" ht="24.75" customHeight="1">
      <c r="E1025" s="413"/>
      <c r="G1025" s="326"/>
      <c r="H1025" s="325"/>
      <c r="I1025" s="327"/>
      <c r="K1025" s="328"/>
      <c r="R1025" s="325"/>
      <c r="S1025" s="325"/>
      <c r="T1025" s="325"/>
      <c r="U1025" s="325"/>
      <c r="V1025" s="325"/>
      <c r="W1025" s="325"/>
      <c r="X1025" s="325"/>
      <c r="Y1025" s="325"/>
      <c r="Z1025" s="325"/>
      <c r="AA1025" s="325"/>
      <c r="AB1025" s="325"/>
      <c r="AC1025" s="325"/>
      <c r="AD1025" s="325"/>
      <c r="AE1025" s="327"/>
      <c r="AF1025" s="327"/>
      <c r="AG1025" s="327"/>
      <c r="AH1025" s="327"/>
      <c r="AI1025" s="327"/>
      <c r="AJ1025" s="325"/>
      <c r="AK1025" s="325"/>
      <c r="AL1025" s="325"/>
      <c r="AM1025" s="325"/>
      <c r="AN1025" s="325"/>
      <c r="AO1025" s="325"/>
      <c r="AP1025" s="325"/>
      <c r="AQ1025" s="325"/>
    </row>
    <row r="1026" spans="5:43" ht="24.75" customHeight="1">
      <c r="E1026" s="413"/>
      <c r="G1026" s="326"/>
      <c r="H1026" s="325"/>
      <c r="I1026" s="327"/>
      <c r="K1026" s="328"/>
      <c r="R1026" s="325"/>
      <c r="S1026" s="325"/>
      <c r="T1026" s="325"/>
      <c r="U1026" s="325"/>
      <c r="V1026" s="325"/>
      <c r="W1026" s="325"/>
      <c r="X1026" s="325"/>
      <c r="Y1026" s="325"/>
      <c r="Z1026" s="325"/>
      <c r="AA1026" s="325"/>
      <c r="AB1026" s="325"/>
      <c r="AC1026" s="325"/>
      <c r="AD1026" s="325"/>
      <c r="AE1026" s="327"/>
      <c r="AF1026" s="327"/>
      <c r="AG1026" s="327"/>
      <c r="AH1026" s="327"/>
      <c r="AI1026" s="327"/>
      <c r="AJ1026" s="325"/>
      <c r="AK1026" s="325"/>
      <c r="AL1026" s="325"/>
      <c r="AM1026" s="325"/>
      <c r="AN1026" s="325"/>
      <c r="AO1026" s="325"/>
      <c r="AP1026" s="325"/>
      <c r="AQ1026" s="325"/>
    </row>
    <row r="1027" spans="5:43" ht="24.75" customHeight="1">
      <c r="E1027" s="413"/>
      <c r="G1027" s="326"/>
      <c r="H1027" s="325"/>
      <c r="I1027" s="327"/>
      <c r="K1027" s="328"/>
      <c r="R1027" s="325"/>
      <c r="S1027" s="325"/>
      <c r="T1027" s="325"/>
      <c r="U1027" s="325"/>
      <c r="V1027" s="325"/>
      <c r="W1027" s="325"/>
      <c r="X1027" s="325"/>
      <c r="Y1027" s="325"/>
      <c r="Z1027" s="325"/>
      <c r="AA1027" s="325"/>
      <c r="AB1027" s="325"/>
      <c r="AC1027" s="325"/>
      <c r="AD1027" s="325"/>
      <c r="AE1027" s="327"/>
      <c r="AF1027" s="327"/>
      <c r="AG1027" s="327"/>
      <c r="AH1027" s="327"/>
      <c r="AI1027" s="327"/>
      <c r="AJ1027" s="325"/>
      <c r="AK1027" s="325"/>
      <c r="AL1027" s="325"/>
      <c r="AM1027" s="325"/>
      <c r="AN1027" s="325"/>
      <c r="AO1027" s="325"/>
      <c r="AP1027" s="325"/>
      <c r="AQ1027" s="325"/>
    </row>
    <row r="1028" spans="5:43" ht="24.75" customHeight="1">
      <c r="E1028" s="413"/>
      <c r="G1028" s="326"/>
      <c r="H1028" s="325"/>
      <c r="I1028" s="327"/>
      <c r="K1028" s="328"/>
      <c r="R1028" s="325"/>
      <c r="S1028" s="325"/>
      <c r="T1028" s="325"/>
      <c r="U1028" s="325"/>
      <c r="V1028" s="325"/>
      <c r="W1028" s="325"/>
      <c r="X1028" s="325"/>
      <c r="Y1028" s="325"/>
      <c r="Z1028" s="325"/>
      <c r="AA1028" s="325"/>
      <c r="AB1028" s="325"/>
      <c r="AC1028" s="325"/>
      <c r="AD1028" s="325"/>
      <c r="AE1028" s="327"/>
      <c r="AF1028" s="327"/>
      <c r="AG1028" s="327"/>
      <c r="AH1028" s="327"/>
      <c r="AI1028" s="327"/>
      <c r="AJ1028" s="325"/>
      <c r="AK1028" s="325"/>
      <c r="AL1028" s="325"/>
      <c r="AM1028" s="325"/>
      <c r="AN1028" s="325"/>
      <c r="AO1028" s="325"/>
      <c r="AP1028" s="325"/>
      <c r="AQ1028" s="325"/>
    </row>
    <row r="1029" spans="5:43" ht="24.75" customHeight="1">
      <c r="E1029" s="413"/>
      <c r="G1029" s="326"/>
      <c r="H1029" s="325"/>
      <c r="I1029" s="327"/>
      <c r="K1029" s="328"/>
      <c r="R1029" s="325"/>
      <c r="S1029" s="325"/>
      <c r="T1029" s="325"/>
      <c r="U1029" s="325"/>
      <c r="V1029" s="325"/>
      <c r="W1029" s="325"/>
      <c r="X1029" s="325"/>
      <c r="Y1029" s="325"/>
      <c r="Z1029" s="325"/>
      <c r="AA1029" s="325"/>
      <c r="AB1029" s="325"/>
      <c r="AC1029" s="325"/>
      <c r="AD1029" s="325"/>
      <c r="AE1029" s="327"/>
      <c r="AF1029" s="327"/>
      <c r="AG1029" s="327"/>
      <c r="AH1029" s="327"/>
      <c r="AI1029" s="327"/>
      <c r="AJ1029" s="325"/>
      <c r="AK1029" s="325"/>
      <c r="AL1029" s="325"/>
      <c r="AM1029" s="325"/>
      <c r="AN1029" s="325"/>
      <c r="AO1029" s="325"/>
      <c r="AP1029" s="325"/>
      <c r="AQ1029" s="325"/>
    </row>
    <row r="1030" spans="5:43" ht="24.75" customHeight="1">
      <c r="E1030" s="413"/>
      <c r="G1030" s="326"/>
      <c r="H1030" s="325"/>
      <c r="I1030" s="327"/>
      <c r="K1030" s="328"/>
      <c r="R1030" s="325"/>
      <c r="S1030" s="325"/>
      <c r="T1030" s="325"/>
      <c r="U1030" s="325"/>
      <c r="V1030" s="325"/>
      <c r="W1030" s="325"/>
      <c r="X1030" s="325"/>
      <c r="Y1030" s="325"/>
      <c r="Z1030" s="325"/>
      <c r="AA1030" s="325"/>
      <c r="AB1030" s="325"/>
      <c r="AC1030" s="325"/>
      <c r="AD1030" s="325"/>
      <c r="AE1030" s="327"/>
      <c r="AF1030" s="327"/>
      <c r="AG1030" s="327"/>
      <c r="AH1030" s="327"/>
      <c r="AI1030" s="327"/>
      <c r="AJ1030" s="325"/>
      <c r="AK1030" s="325"/>
      <c r="AL1030" s="325"/>
      <c r="AM1030" s="325"/>
      <c r="AN1030" s="325"/>
      <c r="AO1030" s="325"/>
      <c r="AP1030" s="325"/>
      <c r="AQ1030" s="325"/>
    </row>
    <row r="1031" spans="5:43" ht="24.75" customHeight="1">
      <c r="E1031" s="413"/>
      <c r="G1031" s="326"/>
      <c r="H1031" s="325"/>
      <c r="I1031" s="327"/>
      <c r="K1031" s="328"/>
      <c r="R1031" s="325"/>
      <c r="S1031" s="325"/>
      <c r="T1031" s="325"/>
      <c r="U1031" s="325"/>
      <c r="V1031" s="325"/>
      <c r="W1031" s="325"/>
      <c r="X1031" s="325"/>
      <c r="Y1031" s="325"/>
      <c r="Z1031" s="325"/>
      <c r="AA1031" s="325"/>
      <c r="AB1031" s="325"/>
      <c r="AC1031" s="325"/>
      <c r="AD1031" s="325"/>
      <c r="AE1031" s="327"/>
      <c r="AF1031" s="327"/>
      <c r="AG1031" s="327"/>
      <c r="AH1031" s="327"/>
      <c r="AI1031" s="327"/>
      <c r="AJ1031" s="325"/>
      <c r="AK1031" s="325"/>
      <c r="AL1031" s="325"/>
      <c r="AM1031" s="325"/>
      <c r="AN1031" s="325"/>
      <c r="AO1031" s="325"/>
      <c r="AP1031" s="325"/>
      <c r="AQ1031" s="325"/>
    </row>
    <row r="1032" spans="5:43" ht="24.75" customHeight="1">
      <c r="E1032" s="413"/>
      <c r="G1032" s="326"/>
      <c r="H1032" s="325"/>
      <c r="I1032" s="327"/>
      <c r="K1032" s="328"/>
      <c r="R1032" s="325"/>
      <c r="S1032" s="325"/>
      <c r="T1032" s="325"/>
      <c r="U1032" s="325"/>
      <c r="V1032" s="325"/>
      <c r="W1032" s="325"/>
      <c r="X1032" s="325"/>
      <c r="Y1032" s="325"/>
      <c r="Z1032" s="325"/>
      <c r="AA1032" s="325"/>
      <c r="AB1032" s="325"/>
      <c r="AC1032" s="325"/>
      <c r="AD1032" s="325"/>
      <c r="AE1032" s="327"/>
      <c r="AF1032" s="327"/>
      <c r="AG1032" s="327"/>
      <c r="AH1032" s="327"/>
      <c r="AI1032" s="327"/>
      <c r="AJ1032" s="325"/>
      <c r="AK1032" s="325"/>
      <c r="AL1032" s="325"/>
      <c r="AM1032" s="325"/>
      <c r="AN1032" s="325"/>
      <c r="AO1032" s="325"/>
      <c r="AP1032" s="325"/>
      <c r="AQ1032" s="325"/>
    </row>
    <row r="1033" spans="5:43" ht="24.75" customHeight="1">
      <c r="E1033" s="413"/>
      <c r="G1033" s="326"/>
      <c r="H1033" s="325"/>
      <c r="I1033" s="327"/>
      <c r="K1033" s="328"/>
      <c r="R1033" s="325"/>
      <c r="S1033" s="325"/>
      <c r="T1033" s="325"/>
      <c r="U1033" s="325"/>
      <c r="V1033" s="325"/>
      <c r="W1033" s="325"/>
      <c r="X1033" s="325"/>
      <c r="Y1033" s="325"/>
      <c r="Z1033" s="325"/>
      <c r="AA1033" s="325"/>
      <c r="AB1033" s="325"/>
      <c r="AC1033" s="325"/>
      <c r="AD1033" s="325"/>
      <c r="AE1033" s="327"/>
      <c r="AF1033" s="327"/>
      <c r="AG1033" s="327"/>
      <c r="AH1033" s="327"/>
      <c r="AI1033" s="327"/>
      <c r="AJ1033" s="325"/>
      <c r="AK1033" s="325"/>
      <c r="AL1033" s="325"/>
      <c r="AM1033" s="325"/>
      <c r="AN1033" s="325"/>
      <c r="AO1033" s="325"/>
      <c r="AP1033" s="325"/>
      <c r="AQ1033" s="325"/>
    </row>
    <row r="1034" spans="5:43" ht="24.75" customHeight="1">
      <c r="E1034" s="413"/>
      <c r="G1034" s="326"/>
      <c r="H1034" s="325"/>
      <c r="I1034" s="327"/>
      <c r="K1034" s="328"/>
      <c r="R1034" s="325"/>
      <c r="S1034" s="325"/>
      <c r="T1034" s="325"/>
      <c r="U1034" s="325"/>
      <c r="V1034" s="325"/>
      <c r="W1034" s="325"/>
      <c r="X1034" s="325"/>
      <c r="Y1034" s="325"/>
      <c r="Z1034" s="325"/>
      <c r="AA1034" s="325"/>
      <c r="AB1034" s="325"/>
      <c r="AC1034" s="325"/>
      <c r="AD1034" s="325"/>
      <c r="AE1034" s="327"/>
      <c r="AF1034" s="327"/>
      <c r="AG1034" s="327"/>
      <c r="AH1034" s="327"/>
      <c r="AI1034" s="327"/>
      <c r="AJ1034" s="325"/>
      <c r="AK1034" s="325"/>
      <c r="AL1034" s="325"/>
      <c r="AM1034" s="325"/>
      <c r="AN1034" s="325"/>
      <c r="AO1034" s="325"/>
      <c r="AP1034" s="325"/>
      <c r="AQ1034" s="325"/>
    </row>
    <row r="1035" spans="5:43" ht="24.75" customHeight="1">
      <c r="E1035" s="413"/>
      <c r="G1035" s="326"/>
      <c r="H1035" s="325"/>
      <c r="I1035" s="327"/>
      <c r="K1035" s="328"/>
      <c r="R1035" s="325"/>
      <c r="S1035" s="325"/>
      <c r="T1035" s="325"/>
      <c r="U1035" s="325"/>
      <c r="V1035" s="325"/>
      <c r="W1035" s="325"/>
      <c r="X1035" s="325"/>
      <c r="Y1035" s="325"/>
      <c r="Z1035" s="325"/>
      <c r="AA1035" s="325"/>
      <c r="AB1035" s="325"/>
      <c r="AC1035" s="325"/>
      <c r="AD1035" s="325"/>
      <c r="AE1035" s="327"/>
      <c r="AF1035" s="327"/>
      <c r="AG1035" s="327"/>
      <c r="AH1035" s="327"/>
      <c r="AI1035" s="327"/>
      <c r="AJ1035" s="325"/>
      <c r="AK1035" s="325"/>
      <c r="AL1035" s="325"/>
      <c r="AM1035" s="325"/>
      <c r="AN1035" s="325"/>
      <c r="AO1035" s="325"/>
      <c r="AP1035" s="325"/>
      <c r="AQ1035" s="325"/>
    </row>
    <row r="1036" spans="5:43" ht="24.75" customHeight="1">
      <c r="E1036" s="413"/>
      <c r="G1036" s="326"/>
      <c r="H1036" s="325"/>
      <c r="I1036" s="327"/>
      <c r="K1036" s="328"/>
      <c r="R1036" s="325"/>
      <c r="S1036" s="325"/>
      <c r="T1036" s="325"/>
      <c r="U1036" s="325"/>
      <c r="V1036" s="325"/>
      <c r="W1036" s="325"/>
      <c r="X1036" s="325"/>
      <c r="Y1036" s="325"/>
      <c r="Z1036" s="325"/>
      <c r="AA1036" s="325"/>
      <c r="AB1036" s="325"/>
      <c r="AC1036" s="325"/>
      <c r="AD1036" s="325"/>
      <c r="AE1036" s="327"/>
      <c r="AF1036" s="327"/>
      <c r="AG1036" s="327"/>
      <c r="AH1036" s="327"/>
      <c r="AI1036" s="327"/>
      <c r="AJ1036" s="325"/>
      <c r="AK1036" s="325"/>
      <c r="AL1036" s="325"/>
      <c r="AM1036" s="325"/>
      <c r="AN1036" s="325"/>
      <c r="AO1036" s="325"/>
      <c r="AP1036" s="325"/>
      <c r="AQ1036" s="325"/>
    </row>
    <row r="1037" spans="5:43" ht="24.75" customHeight="1">
      <c r="E1037" s="413"/>
      <c r="G1037" s="326"/>
      <c r="H1037" s="325"/>
      <c r="I1037" s="327"/>
      <c r="K1037" s="328"/>
      <c r="R1037" s="325"/>
      <c r="S1037" s="325"/>
      <c r="T1037" s="325"/>
      <c r="U1037" s="325"/>
      <c r="V1037" s="325"/>
      <c r="W1037" s="325"/>
      <c r="X1037" s="325"/>
      <c r="Y1037" s="325"/>
      <c r="Z1037" s="325"/>
      <c r="AA1037" s="325"/>
      <c r="AB1037" s="325"/>
      <c r="AC1037" s="325"/>
      <c r="AD1037" s="325"/>
      <c r="AE1037" s="327"/>
      <c r="AF1037" s="327"/>
      <c r="AG1037" s="327"/>
      <c r="AH1037" s="327"/>
      <c r="AI1037" s="327"/>
      <c r="AJ1037" s="325"/>
      <c r="AK1037" s="325"/>
      <c r="AL1037" s="325"/>
      <c r="AM1037" s="325"/>
      <c r="AN1037" s="325"/>
      <c r="AO1037" s="325"/>
      <c r="AP1037" s="325"/>
      <c r="AQ1037" s="325"/>
    </row>
    <row r="1038" spans="5:43" ht="24.75" customHeight="1">
      <c r="E1038" s="413"/>
      <c r="G1038" s="326"/>
      <c r="H1038" s="325"/>
      <c r="I1038" s="327"/>
      <c r="K1038" s="328"/>
      <c r="R1038" s="325"/>
      <c r="S1038" s="325"/>
      <c r="T1038" s="325"/>
      <c r="U1038" s="325"/>
      <c r="V1038" s="325"/>
      <c r="W1038" s="325"/>
      <c r="X1038" s="325"/>
      <c r="Y1038" s="325"/>
      <c r="Z1038" s="325"/>
      <c r="AA1038" s="325"/>
      <c r="AB1038" s="325"/>
      <c r="AC1038" s="325"/>
      <c r="AD1038" s="325"/>
      <c r="AE1038" s="327"/>
      <c r="AF1038" s="327"/>
      <c r="AG1038" s="327"/>
      <c r="AH1038" s="327"/>
      <c r="AI1038" s="327"/>
      <c r="AJ1038" s="325"/>
      <c r="AK1038" s="325"/>
      <c r="AL1038" s="325"/>
      <c r="AM1038" s="325"/>
      <c r="AN1038" s="325"/>
      <c r="AO1038" s="325"/>
      <c r="AP1038" s="325"/>
      <c r="AQ1038" s="325"/>
    </row>
    <row r="1039" spans="5:43" ht="24.75" customHeight="1">
      <c r="E1039" s="413"/>
      <c r="G1039" s="326"/>
      <c r="H1039" s="325"/>
      <c r="I1039" s="327"/>
      <c r="K1039" s="328"/>
      <c r="R1039" s="325"/>
      <c r="S1039" s="325"/>
      <c r="T1039" s="325"/>
      <c r="U1039" s="325"/>
      <c r="V1039" s="325"/>
      <c r="W1039" s="325"/>
      <c r="X1039" s="325"/>
      <c r="Y1039" s="325"/>
      <c r="Z1039" s="325"/>
      <c r="AA1039" s="325"/>
      <c r="AB1039" s="325"/>
      <c r="AC1039" s="325"/>
      <c r="AD1039" s="325"/>
      <c r="AE1039" s="327"/>
      <c r="AF1039" s="327"/>
      <c r="AG1039" s="327"/>
      <c r="AH1039" s="327"/>
      <c r="AI1039" s="327"/>
      <c r="AJ1039" s="325"/>
      <c r="AK1039" s="325"/>
      <c r="AL1039" s="325"/>
      <c r="AM1039" s="325"/>
      <c r="AN1039" s="325"/>
      <c r="AO1039" s="325"/>
      <c r="AP1039" s="325"/>
      <c r="AQ1039" s="325"/>
    </row>
    <row r="1040" spans="5:43" ht="24.75" customHeight="1">
      <c r="E1040" s="413"/>
      <c r="G1040" s="326"/>
      <c r="H1040" s="325"/>
      <c r="I1040" s="327"/>
      <c r="K1040" s="328"/>
      <c r="R1040" s="325"/>
      <c r="S1040" s="325"/>
      <c r="T1040" s="325"/>
      <c r="U1040" s="325"/>
      <c r="V1040" s="325"/>
      <c r="W1040" s="325"/>
      <c r="X1040" s="325"/>
      <c r="Y1040" s="325"/>
      <c r="Z1040" s="325"/>
      <c r="AA1040" s="325"/>
      <c r="AB1040" s="325"/>
      <c r="AC1040" s="325"/>
      <c r="AD1040" s="325"/>
      <c r="AE1040" s="327"/>
      <c r="AF1040" s="327"/>
      <c r="AG1040" s="327"/>
      <c r="AH1040" s="327"/>
      <c r="AI1040" s="327"/>
      <c r="AJ1040" s="325"/>
      <c r="AK1040" s="325"/>
      <c r="AL1040" s="325"/>
      <c r="AM1040" s="325"/>
      <c r="AN1040" s="325"/>
      <c r="AO1040" s="325"/>
      <c r="AP1040" s="325"/>
      <c r="AQ1040" s="325"/>
    </row>
    <row r="1041" spans="5:43" ht="24.75" customHeight="1">
      <c r="E1041" s="413"/>
      <c r="G1041" s="326"/>
      <c r="H1041" s="325"/>
      <c r="I1041" s="327"/>
      <c r="K1041" s="328"/>
      <c r="R1041" s="325"/>
      <c r="S1041" s="325"/>
      <c r="T1041" s="325"/>
      <c r="U1041" s="325"/>
      <c r="V1041" s="325"/>
      <c r="W1041" s="325"/>
      <c r="X1041" s="325"/>
      <c r="Y1041" s="325"/>
      <c r="Z1041" s="325"/>
      <c r="AA1041" s="325"/>
      <c r="AB1041" s="325"/>
      <c r="AC1041" s="325"/>
      <c r="AD1041" s="325"/>
      <c r="AE1041" s="327"/>
      <c r="AF1041" s="327"/>
      <c r="AG1041" s="327"/>
      <c r="AH1041" s="327"/>
      <c r="AI1041" s="327"/>
      <c r="AJ1041" s="325"/>
      <c r="AK1041" s="325"/>
      <c r="AL1041" s="325"/>
      <c r="AM1041" s="325"/>
      <c r="AN1041" s="325"/>
      <c r="AO1041" s="325"/>
      <c r="AP1041" s="325"/>
      <c r="AQ1041" s="325"/>
    </row>
    <row r="1042" spans="5:43" ht="24.75" customHeight="1">
      <c r="E1042" s="413"/>
      <c r="G1042" s="326"/>
      <c r="H1042" s="325"/>
      <c r="I1042" s="327"/>
      <c r="K1042" s="328"/>
      <c r="R1042" s="325"/>
      <c r="S1042" s="325"/>
      <c r="T1042" s="325"/>
      <c r="U1042" s="325"/>
      <c r="V1042" s="325"/>
      <c r="W1042" s="325"/>
      <c r="X1042" s="325"/>
      <c r="Y1042" s="325"/>
      <c r="Z1042" s="325"/>
      <c r="AA1042" s="325"/>
      <c r="AB1042" s="325"/>
      <c r="AC1042" s="325"/>
      <c r="AD1042" s="325"/>
      <c r="AE1042" s="327"/>
      <c r="AF1042" s="327"/>
      <c r="AG1042" s="327"/>
      <c r="AH1042" s="327"/>
      <c r="AI1042" s="327"/>
      <c r="AJ1042" s="325"/>
      <c r="AK1042" s="325"/>
      <c r="AL1042" s="325"/>
      <c r="AM1042" s="325"/>
      <c r="AN1042" s="325"/>
      <c r="AO1042" s="325"/>
      <c r="AP1042" s="325"/>
      <c r="AQ1042" s="325"/>
    </row>
    <row r="1043" spans="5:43" ht="24.75" customHeight="1">
      <c r="E1043" s="413"/>
      <c r="G1043" s="326"/>
      <c r="H1043" s="325"/>
      <c r="I1043" s="327"/>
      <c r="K1043" s="328"/>
      <c r="R1043" s="325"/>
      <c r="S1043" s="325"/>
      <c r="T1043" s="325"/>
      <c r="U1043" s="325"/>
      <c r="V1043" s="325"/>
      <c r="W1043" s="325"/>
      <c r="X1043" s="325"/>
      <c r="Y1043" s="325"/>
      <c r="Z1043" s="325"/>
      <c r="AA1043" s="325"/>
      <c r="AB1043" s="325"/>
      <c r="AC1043" s="325"/>
      <c r="AD1043" s="325"/>
      <c r="AE1043" s="327"/>
      <c r="AF1043" s="327"/>
      <c r="AG1043" s="327"/>
      <c r="AH1043" s="327"/>
      <c r="AI1043" s="327"/>
      <c r="AJ1043" s="325"/>
      <c r="AK1043" s="325"/>
      <c r="AL1043" s="325"/>
      <c r="AM1043" s="325"/>
      <c r="AN1043" s="325"/>
      <c r="AO1043" s="325"/>
      <c r="AP1043" s="325"/>
      <c r="AQ1043" s="325"/>
    </row>
    <row r="1044" spans="5:43" ht="24.75" customHeight="1">
      <c r="E1044" s="413"/>
      <c r="G1044" s="326"/>
      <c r="H1044" s="325"/>
      <c r="I1044" s="327"/>
      <c r="K1044" s="328"/>
      <c r="R1044" s="325"/>
      <c r="S1044" s="325"/>
      <c r="T1044" s="325"/>
      <c r="U1044" s="325"/>
      <c r="V1044" s="325"/>
      <c r="W1044" s="325"/>
      <c r="X1044" s="325"/>
      <c r="Y1044" s="325"/>
      <c r="Z1044" s="325"/>
      <c r="AA1044" s="325"/>
      <c r="AB1044" s="325"/>
      <c r="AC1044" s="325"/>
      <c r="AD1044" s="325"/>
      <c r="AE1044" s="327"/>
      <c r="AF1044" s="327"/>
      <c r="AG1044" s="327"/>
      <c r="AH1044" s="327"/>
      <c r="AI1044" s="327"/>
      <c r="AJ1044" s="325"/>
      <c r="AK1044" s="325"/>
      <c r="AL1044" s="325"/>
      <c r="AM1044" s="325"/>
      <c r="AN1044" s="325"/>
      <c r="AO1044" s="325"/>
      <c r="AP1044" s="325"/>
      <c r="AQ1044" s="325"/>
    </row>
    <row r="1045" spans="5:43" ht="24.75" customHeight="1">
      <c r="E1045" s="413"/>
      <c r="G1045" s="326"/>
      <c r="H1045" s="325"/>
      <c r="I1045" s="327"/>
      <c r="K1045" s="328"/>
      <c r="R1045" s="325"/>
      <c r="S1045" s="325"/>
      <c r="T1045" s="325"/>
      <c r="U1045" s="325"/>
      <c r="V1045" s="325"/>
      <c r="W1045" s="325"/>
      <c r="X1045" s="325"/>
      <c r="Y1045" s="325"/>
      <c r="Z1045" s="325"/>
      <c r="AA1045" s="325"/>
      <c r="AB1045" s="325"/>
      <c r="AC1045" s="325"/>
      <c r="AD1045" s="325"/>
      <c r="AE1045" s="327"/>
      <c r="AF1045" s="327"/>
      <c r="AG1045" s="327"/>
      <c r="AH1045" s="327"/>
      <c r="AI1045" s="327"/>
      <c r="AJ1045" s="325"/>
      <c r="AK1045" s="325"/>
      <c r="AL1045" s="325"/>
      <c r="AM1045" s="325"/>
      <c r="AN1045" s="325"/>
      <c r="AO1045" s="325"/>
      <c r="AP1045" s="325"/>
      <c r="AQ1045" s="325"/>
    </row>
    <row r="1046" spans="5:43" ht="24.75" customHeight="1">
      <c r="E1046" s="413"/>
      <c r="G1046" s="326"/>
      <c r="H1046" s="325"/>
      <c r="I1046" s="327"/>
      <c r="K1046" s="328"/>
      <c r="R1046" s="325"/>
      <c r="S1046" s="325"/>
      <c r="T1046" s="325"/>
      <c r="U1046" s="325"/>
      <c r="V1046" s="325"/>
      <c r="W1046" s="325"/>
      <c r="X1046" s="325"/>
      <c r="Y1046" s="325"/>
      <c r="Z1046" s="325"/>
      <c r="AA1046" s="325"/>
      <c r="AB1046" s="325"/>
      <c r="AC1046" s="325"/>
      <c r="AD1046" s="325"/>
      <c r="AE1046" s="327"/>
      <c r="AF1046" s="327"/>
      <c r="AG1046" s="327"/>
      <c r="AH1046" s="327"/>
      <c r="AI1046" s="327"/>
      <c r="AJ1046" s="325"/>
      <c r="AK1046" s="325"/>
      <c r="AL1046" s="325"/>
      <c r="AM1046" s="325"/>
      <c r="AN1046" s="325"/>
      <c r="AO1046" s="325"/>
      <c r="AP1046" s="325"/>
      <c r="AQ1046" s="325"/>
    </row>
    <row r="1047" spans="5:43" ht="24.75" customHeight="1">
      <c r="E1047" s="413"/>
      <c r="G1047" s="326"/>
      <c r="H1047" s="325"/>
      <c r="I1047" s="327"/>
      <c r="K1047" s="328"/>
      <c r="R1047" s="325"/>
      <c r="S1047" s="325"/>
      <c r="T1047" s="325"/>
      <c r="U1047" s="325"/>
      <c r="V1047" s="325"/>
      <c r="W1047" s="325"/>
      <c r="X1047" s="325"/>
      <c r="Y1047" s="325"/>
      <c r="Z1047" s="325"/>
      <c r="AA1047" s="325"/>
      <c r="AB1047" s="325"/>
      <c r="AC1047" s="325"/>
      <c r="AD1047" s="325"/>
      <c r="AE1047" s="327"/>
      <c r="AF1047" s="327"/>
      <c r="AG1047" s="327"/>
      <c r="AH1047" s="327"/>
      <c r="AI1047" s="327"/>
      <c r="AJ1047" s="325"/>
      <c r="AK1047" s="325"/>
      <c r="AL1047" s="325"/>
      <c r="AM1047" s="325"/>
      <c r="AN1047" s="325"/>
      <c r="AO1047" s="325"/>
      <c r="AP1047" s="325"/>
      <c r="AQ1047" s="325"/>
    </row>
    <row r="1048" spans="5:43" ht="24.75" customHeight="1">
      <c r="E1048" s="413"/>
      <c r="G1048" s="326"/>
      <c r="H1048" s="325"/>
      <c r="I1048" s="327"/>
      <c r="K1048" s="328"/>
      <c r="R1048" s="325"/>
      <c r="S1048" s="325"/>
      <c r="T1048" s="325"/>
      <c r="U1048" s="325"/>
      <c r="V1048" s="325"/>
      <c r="W1048" s="325"/>
      <c r="X1048" s="325"/>
      <c r="Y1048" s="325"/>
      <c r="Z1048" s="325"/>
      <c r="AA1048" s="325"/>
      <c r="AB1048" s="325"/>
      <c r="AC1048" s="325"/>
      <c r="AD1048" s="325"/>
      <c r="AE1048" s="327"/>
      <c r="AF1048" s="327"/>
      <c r="AG1048" s="327"/>
      <c r="AH1048" s="327"/>
      <c r="AI1048" s="327"/>
      <c r="AJ1048" s="325"/>
      <c r="AK1048" s="325"/>
      <c r="AL1048" s="325"/>
      <c r="AM1048" s="325"/>
      <c r="AN1048" s="325"/>
      <c r="AO1048" s="325"/>
      <c r="AP1048" s="325"/>
      <c r="AQ1048" s="325"/>
    </row>
    <row r="1049" spans="5:43" ht="24.75" customHeight="1">
      <c r="E1049" s="413"/>
      <c r="G1049" s="326"/>
      <c r="H1049" s="325"/>
      <c r="I1049" s="327"/>
      <c r="K1049" s="328"/>
      <c r="R1049" s="325"/>
      <c r="S1049" s="325"/>
      <c r="T1049" s="325"/>
      <c r="U1049" s="325"/>
      <c r="V1049" s="325"/>
      <c r="W1049" s="325"/>
      <c r="X1049" s="325"/>
      <c r="Y1049" s="325"/>
      <c r="Z1049" s="325"/>
      <c r="AA1049" s="325"/>
      <c r="AB1049" s="325"/>
      <c r="AC1049" s="325"/>
      <c r="AD1049" s="325"/>
      <c r="AE1049" s="327"/>
      <c r="AF1049" s="327"/>
      <c r="AG1049" s="327"/>
      <c r="AH1049" s="327"/>
      <c r="AI1049" s="327"/>
      <c r="AJ1049" s="325"/>
      <c r="AK1049" s="325"/>
      <c r="AL1049" s="325"/>
      <c r="AM1049" s="325"/>
      <c r="AN1049" s="325"/>
      <c r="AO1049" s="325"/>
      <c r="AP1049" s="325"/>
      <c r="AQ1049" s="325"/>
    </row>
    <row r="1050" spans="5:43" ht="24.75" customHeight="1">
      <c r="E1050" s="413"/>
      <c r="G1050" s="326"/>
      <c r="H1050" s="325"/>
      <c r="I1050" s="327"/>
      <c r="K1050" s="328"/>
      <c r="R1050" s="325"/>
      <c r="S1050" s="325"/>
      <c r="T1050" s="325"/>
      <c r="U1050" s="325"/>
      <c r="V1050" s="325"/>
      <c r="W1050" s="325"/>
      <c r="X1050" s="325"/>
      <c r="Y1050" s="325"/>
      <c r="Z1050" s="325"/>
      <c r="AA1050" s="325"/>
      <c r="AB1050" s="325"/>
      <c r="AC1050" s="325"/>
      <c r="AD1050" s="325"/>
      <c r="AE1050" s="327"/>
      <c r="AF1050" s="327"/>
      <c r="AG1050" s="327"/>
      <c r="AH1050" s="327"/>
      <c r="AI1050" s="327"/>
      <c r="AJ1050" s="325"/>
      <c r="AK1050" s="325"/>
      <c r="AL1050" s="325"/>
      <c r="AM1050" s="325"/>
      <c r="AN1050" s="325"/>
      <c r="AO1050" s="325"/>
      <c r="AP1050" s="325"/>
      <c r="AQ1050" s="325"/>
    </row>
    <row r="1051" spans="5:43" ht="24.75" customHeight="1">
      <c r="E1051" s="413"/>
      <c r="G1051" s="326"/>
      <c r="H1051" s="325"/>
      <c r="I1051" s="327"/>
      <c r="K1051" s="328"/>
      <c r="R1051" s="325"/>
      <c r="S1051" s="325"/>
      <c r="T1051" s="325"/>
      <c r="U1051" s="325"/>
      <c r="V1051" s="325"/>
      <c r="W1051" s="325"/>
      <c r="X1051" s="325"/>
      <c r="Y1051" s="325"/>
      <c r="Z1051" s="325"/>
      <c r="AA1051" s="325"/>
      <c r="AB1051" s="325"/>
      <c r="AC1051" s="325"/>
      <c r="AD1051" s="325"/>
      <c r="AE1051" s="327"/>
      <c r="AF1051" s="327"/>
      <c r="AG1051" s="327"/>
      <c r="AH1051" s="327"/>
      <c r="AI1051" s="327"/>
      <c r="AJ1051" s="325"/>
      <c r="AK1051" s="325"/>
      <c r="AL1051" s="325"/>
      <c r="AM1051" s="325"/>
      <c r="AN1051" s="325"/>
      <c r="AO1051" s="325"/>
      <c r="AP1051" s="325"/>
      <c r="AQ1051" s="325"/>
    </row>
    <row r="1052" spans="5:43" ht="24.75" customHeight="1">
      <c r="E1052" s="413"/>
      <c r="G1052" s="326"/>
      <c r="H1052" s="325"/>
      <c r="I1052" s="327"/>
      <c r="K1052" s="328"/>
      <c r="R1052" s="325"/>
      <c r="S1052" s="325"/>
      <c r="T1052" s="325"/>
      <c r="U1052" s="325"/>
      <c r="V1052" s="325"/>
      <c r="W1052" s="325"/>
      <c r="X1052" s="325"/>
      <c r="Y1052" s="325"/>
      <c r="Z1052" s="325"/>
      <c r="AA1052" s="325"/>
      <c r="AB1052" s="325"/>
      <c r="AC1052" s="325"/>
      <c r="AD1052" s="325"/>
      <c r="AE1052" s="327"/>
      <c r="AF1052" s="327"/>
      <c r="AG1052" s="327"/>
      <c r="AH1052" s="327"/>
      <c r="AI1052" s="327"/>
      <c r="AJ1052" s="325"/>
      <c r="AK1052" s="325"/>
      <c r="AL1052" s="325"/>
      <c r="AM1052" s="325"/>
      <c r="AN1052" s="325"/>
      <c r="AO1052" s="325"/>
      <c r="AP1052" s="325"/>
      <c r="AQ1052" s="325"/>
    </row>
    <row r="1053" spans="5:43" ht="24.75" customHeight="1">
      <c r="E1053" s="413"/>
      <c r="G1053" s="326"/>
      <c r="H1053" s="325"/>
      <c r="I1053" s="327"/>
      <c r="K1053" s="328"/>
      <c r="R1053" s="325"/>
      <c r="S1053" s="325"/>
      <c r="T1053" s="325"/>
      <c r="U1053" s="325"/>
      <c r="V1053" s="325"/>
      <c r="W1053" s="325"/>
      <c r="X1053" s="325"/>
      <c r="Y1053" s="325"/>
      <c r="Z1053" s="325"/>
      <c r="AA1053" s="325"/>
      <c r="AB1053" s="325"/>
      <c r="AC1053" s="325"/>
      <c r="AD1053" s="325"/>
      <c r="AE1053" s="327"/>
      <c r="AF1053" s="327"/>
      <c r="AG1053" s="327"/>
      <c r="AH1053" s="327"/>
      <c r="AI1053" s="327"/>
      <c r="AJ1053" s="325"/>
      <c r="AK1053" s="325"/>
      <c r="AL1053" s="325"/>
      <c r="AM1053" s="325"/>
      <c r="AN1053" s="325"/>
      <c r="AO1053" s="325"/>
      <c r="AP1053" s="325"/>
      <c r="AQ1053" s="325"/>
    </row>
    <row r="1054" spans="5:43" ht="24.75" customHeight="1">
      <c r="E1054" s="413"/>
      <c r="G1054" s="326"/>
      <c r="H1054" s="325"/>
      <c r="I1054" s="327"/>
      <c r="K1054" s="328"/>
      <c r="R1054" s="325"/>
      <c r="S1054" s="325"/>
      <c r="T1054" s="325"/>
      <c r="U1054" s="325"/>
      <c r="V1054" s="325"/>
      <c r="W1054" s="325"/>
      <c r="X1054" s="325"/>
      <c r="Y1054" s="325"/>
      <c r="Z1054" s="325"/>
      <c r="AA1054" s="325"/>
      <c r="AB1054" s="325"/>
      <c r="AC1054" s="325"/>
      <c r="AD1054" s="325"/>
      <c r="AE1054" s="327"/>
      <c r="AF1054" s="327"/>
      <c r="AG1054" s="327"/>
      <c r="AH1054" s="327"/>
      <c r="AI1054" s="327"/>
      <c r="AJ1054" s="325"/>
      <c r="AK1054" s="325"/>
      <c r="AL1054" s="325"/>
      <c r="AM1054" s="325"/>
      <c r="AN1054" s="325"/>
      <c r="AO1054" s="325"/>
      <c r="AP1054" s="325"/>
      <c r="AQ1054" s="325"/>
    </row>
    <row r="1055" spans="5:43" ht="24.75" customHeight="1">
      <c r="E1055" s="413"/>
      <c r="G1055" s="326"/>
      <c r="H1055" s="325"/>
      <c r="I1055" s="327"/>
      <c r="K1055" s="328"/>
      <c r="R1055" s="325"/>
      <c r="S1055" s="325"/>
      <c r="T1055" s="325"/>
      <c r="U1055" s="325"/>
      <c r="V1055" s="325"/>
      <c r="W1055" s="325"/>
      <c r="X1055" s="325"/>
      <c r="Y1055" s="325"/>
      <c r="Z1055" s="325"/>
      <c r="AA1055" s="325"/>
      <c r="AB1055" s="325"/>
      <c r="AC1055" s="325"/>
      <c r="AD1055" s="325"/>
      <c r="AE1055" s="327"/>
      <c r="AF1055" s="327"/>
      <c r="AG1055" s="327"/>
      <c r="AH1055" s="327"/>
      <c r="AI1055" s="327"/>
      <c r="AJ1055" s="325"/>
      <c r="AK1055" s="325"/>
      <c r="AL1055" s="325"/>
      <c r="AM1055" s="325"/>
      <c r="AN1055" s="325"/>
      <c r="AO1055" s="325"/>
      <c r="AP1055" s="325"/>
      <c r="AQ1055" s="325"/>
    </row>
    <row r="1056" spans="5:43" ht="24.75" customHeight="1">
      <c r="E1056" s="413"/>
      <c r="G1056" s="326"/>
      <c r="H1056" s="325"/>
      <c r="I1056" s="327"/>
      <c r="K1056" s="328"/>
      <c r="R1056" s="325"/>
      <c r="S1056" s="325"/>
      <c r="T1056" s="325"/>
      <c r="U1056" s="325"/>
      <c r="V1056" s="325"/>
      <c r="W1056" s="325"/>
      <c r="X1056" s="325"/>
      <c r="Y1056" s="325"/>
      <c r="Z1056" s="325"/>
      <c r="AA1056" s="325"/>
      <c r="AB1056" s="325"/>
      <c r="AC1056" s="325"/>
      <c r="AD1056" s="325"/>
      <c r="AE1056" s="327"/>
      <c r="AF1056" s="327"/>
      <c r="AG1056" s="327"/>
      <c r="AH1056" s="327"/>
      <c r="AI1056" s="327"/>
      <c r="AJ1056" s="325"/>
      <c r="AK1056" s="325"/>
      <c r="AL1056" s="325"/>
      <c r="AM1056" s="325"/>
      <c r="AN1056" s="325"/>
      <c r="AO1056" s="325"/>
      <c r="AP1056" s="325"/>
      <c r="AQ1056" s="325"/>
    </row>
    <row r="1057" spans="5:43" ht="24.75" customHeight="1">
      <c r="E1057" s="413"/>
      <c r="G1057" s="326"/>
      <c r="H1057" s="325"/>
      <c r="I1057" s="327"/>
      <c r="K1057" s="328"/>
      <c r="R1057" s="325"/>
      <c r="S1057" s="325"/>
      <c r="T1057" s="325"/>
      <c r="U1057" s="325"/>
      <c r="V1057" s="325"/>
      <c r="W1057" s="325"/>
      <c r="X1057" s="325"/>
      <c r="Y1057" s="325"/>
      <c r="Z1057" s="325"/>
      <c r="AA1057" s="325"/>
      <c r="AB1057" s="325"/>
      <c r="AC1057" s="325"/>
      <c r="AD1057" s="325"/>
      <c r="AE1057" s="327"/>
      <c r="AF1057" s="327"/>
      <c r="AG1057" s="327"/>
      <c r="AH1057" s="327"/>
      <c r="AI1057" s="327"/>
      <c r="AJ1057" s="325"/>
      <c r="AK1057" s="325"/>
      <c r="AL1057" s="325"/>
      <c r="AM1057" s="325"/>
      <c r="AN1057" s="325"/>
      <c r="AO1057" s="325"/>
      <c r="AP1057" s="325"/>
      <c r="AQ1057" s="325"/>
    </row>
    <row r="1058" spans="5:43" ht="24.75" customHeight="1">
      <c r="E1058" s="413"/>
      <c r="G1058" s="326"/>
      <c r="H1058" s="325"/>
      <c r="I1058" s="327"/>
      <c r="K1058" s="328"/>
      <c r="R1058" s="325"/>
      <c r="S1058" s="325"/>
      <c r="T1058" s="325"/>
      <c r="U1058" s="325"/>
      <c r="V1058" s="325"/>
      <c r="W1058" s="325"/>
      <c r="X1058" s="325"/>
      <c r="Y1058" s="325"/>
      <c r="Z1058" s="325"/>
      <c r="AA1058" s="325"/>
      <c r="AB1058" s="325"/>
      <c r="AC1058" s="325"/>
      <c r="AD1058" s="325"/>
      <c r="AE1058" s="327"/>
      <c r="AF1058" s="327"/>
      <c r="AG1058" s="327"/>
      <c r="AH1058" s="327"/>
      <c r="AI1058" s="327"/>
      <c r="AJ1058" s="325"/>
      <c r="AK1058" s="325"/>
      <c r="AL1058" s="325"/>
      <c r="AM1058" s="325"/>
      <c r="AN1058" s="325"/>
      <c r="AO1058" s="325"/>
      <c r="AP1058" s="325"/>
      <c r="AQ1058" s="325"/>
    </row>
    <row r="1059" spans="5:43" ht="24.75" customHeight="1">
      <c r="E1059" s="413"/>
      <c r="G1059" s="326"/>
      <c r="H1059" s="325"/>
      <c r="I1059" s="327"/>
      <c r="K1059" s="328"/>
      <c r="R1059" s="325"/>
      <c r="S1059" s="325"/>
      <c r="T1059" s="325"/>
      <c r="U1059" s="325"/>
      <c r="V1059" s="325"/>
      <c r="W1059" s="325"/>
      <c r="X1059" s="325"/>
      <c r="Y1059" s="325"/>
      <c r="Z1059" s="325"/>
      <c r="AA1059" s="325"/>
      <c r="AB1059" s="325"/>
      <c r="AC1059" s="325"/>
      <c r="AD1059" s="325"/>
      <c r="AE1059" s="327"/>
      <c r="AF1059" s="327"/>
      <c r="AG1059" s="327"/>
      <c r="AH1059" s="327"/>
      <c r="AI1059" s="327"/>
      <c r="AJ1059" s="325"/>
      <c r="AK1059" s="325"/>
      <c r="AL1059" s="325"/>
      <c r="AM1059" s="325"/>
      <c r="AN1059" s="325"/>
      <c r="AO1059" s="325"/>
      <c r="AP1059" s="325"/>
      <c r="AQ1059" s="325"/>
    </row>
    <row r="1060" spans="5:43" ht="24.75" customHeight="1">
      <c r="E1060" s="413"/>
      <c r="G1060" s="326"/>
      <c r="H1060" s="325"/>
      <c r="I1060" s="327"/>
      <c r="K1060" s="328"/>
      <c r="R1060" s="325"/>
      <c r="S1060" s="325"/>
      <c r="T1060" s="325"/>
      <c r="U1060" s="325"/>
      <c r="V1060" s="325"/>
      <c r="W1060" s="325"/>
      <c r="X1060" s="325"/>
      <c r="Y1060" s="325"/>
      <c r="Z1060" s="325"/>
      <c r="AA1060" s="325"/>
      <c r="AB1060" s="325"/>
      <c r="AC1060" s="325"/>
      <c r="AD1060" s="325"/>
      <c r="AE1060" s="327"/>
      <c r="AF1060" s="327"/>
      <c r="AG1060" s="327"/>
      <c r="AH1060" s="327"/>
      <c r="AI1060" s="327"/>
      <c r="AJ1060" s="325"/>
      <c r="AK1060" s="325"/>
      <c r="AL1060" s="325"/>
      <c r="AM1060" s="325"/>
      <c r="AN1060" s="325"/>
      <c r="AO1060" s="325"/>
      <c r="AP1060" s="325"/>
      <c r="AQ1060" s="325"/>
    </row>
    <row r="1061" spans="5:43" ht="24.75" customHeight="1">
      <c r="E1061" s="413"/>
      <c r="G1061" s="326"/>
      <c r="H1061" s="325"/>
      <c r="I1061" s="327"/>
      <c r="K1061" s="328"/>
      <c r="R1061" s="325"/>
      <c r="S1061" s="325"/>
      <c r="T1061" s="325"/>
      <c r="U1061" s="325"/>
      <c r="V1061" s="325"/>
      <c r="W1061" s="325"/>
      <c r="X1061" s="325"/>
      <c r="Y1061" s="325"/>
      <c r="Z1061" s="325"/>
      <c r="AA1061" s="325"/>
      <c r="AB1061" s="325"/>
      <c r="AC1061" s="325"/>
      <c r="AD1061" s="325"/>
      <c r="AE1061" s="327"/>
      <c r="AF1061" s="327"/>
      <c r="AG1061" s="327"/>
      <c r="AH1061" s="327"/>
      <c r="AI1061" s="327"/>
      <c r="AJ1061" s="325"/>
      <c r="AK1061" s="325"/>
      <c r="AL1061" s="325"/>
      <c r="AM1061" s="325"/>
      <c r="AN1061" s="325"/>
      <c r="AO1061" s="325"/>
      <c r="AP1061" s="325"/>
      <c r="AQ1061" s="325"/>
    </row>
    <row r="1062" spans="5:43" ht="24.75" customHeight="1">
      <c r="E1062" s="413"/>
      <c r="G1062" s="326"/>
      <c r="H1062" s="325"/>
      <c r="I1062" s="327"/>
      <c r="K1062" s="328"/>
      <c r="R1062" s="325"/>
      <c r="S1062" s="325"/>
      <c r="T1062" s="325"/>
      <c r="U1062" s="325"/>
      <c r="V1062" s="325"/>
      <c r="W1062" s="325"/>
      <c r="X1062" s="325"/>
      <c r="Y1062" s="325"/>
      <c r="Z1062" s="325"/>
      <c r="AA1062" s="325"/>
      <c r="AB1062" s="325"/>
      <c r="AC1062" s="325"/>
      <c r="AD1062" s="325"/>
      <c r="AE1062" s="327"/>
      <c r="AF1062" s="327"/>
      <c r="AG1062" s="327"/>
      <c r="AH1062" s="327"/>
      <c r="AI1062" s="327"/>
      <c r="AJ1062" s="325"/>
      <c r="AK1062" s="325"/>
      <c r="AL1062" s="325"/>
      <c r="AM1062" s="325"/>
      <c r="AN1062" s="325"/>
      <c r="AO1062" s="325"/>
      <c r="AP1062" s="325"/>
      <c r="AQ1062" s="325"/>
    </row>
    <row r="1063" spans="5:43" ht="24.75" customHeight="1">
      <c r="E1063" s="413"/>
      <c r="G1063" s="326"/>
      <c r="H1063" s="325"/>
      <c r="I1063" s="327"/>
      <c r="K1063" s="328"/>
      <c r="R1063" s="325"/>
      <c r="S1063" s="325"/>
      <c r="T1063" s="325"/>
      <c r="U1063" s="325"/>
      <c r="V1063" s="325"/>
      <c r="W1063" s="325"/>
      <c r="X1063" s="325"/>
      <c r="Y1063" s="325"/>
      <c r="Z1063" s="325"/>
      <c r="AA1063" s="325"/>
      <c r="AB1063" s="325"/>
      <c r="AC1063" s="325"/>
      <c r="AD1063" s="325"/>
      <c r="AE1063" s="327"/>
      <c r="AF1063" s="327"/>
      <c r="AG1063" s="327"/>
      <c r="AH1063" s="327"/>
      <c r="AI1063" s="327"/>
      <c r="AJ1063" s="325"/>
      <c r="AK1063" s="325"/>
      <c r="AL1063" s="325"/>
      <c r="AM1063" s="325"/>
      <c r="AN1063" s="325"/>
      <c r="AO1063" s="325"/>
      <c r="AP1063" s="325"/>
      <c r="AQ1063" s="325"/>
    </row>
    <row r="1064" spans="5:43" ht="24.75" customHeight="1">
      <c r="E1064" s="413"/>
      <c r="G1064" s="326"/>
      <c r="H1064" s="325"/>
      <c r="I1064" s="327"/>
      <c r="K1064" s="328"/>
      <c r="R1064" s="325"/>
      <c r="S1064" s="325"/>
      <c r="T1064" s="325"/>
      <c r="U1064" s="325"/>
      <c r="V1064" s="325"/>
      <c r="W1064" s="325"/>
      <c r="X1064" s="325"/>
      <c r="Y1064" s="325"/>
      <c r="Z1064" s="325"/>
      <c r="AA1064" s="325"/>
      <c r="AB1064" s="325"/>
      <c r="AC1064" s="325"/>
      <c r="AD1064" s="325"/>
      <c r="AE1064" s="327"/>
      <c r="AF1064" s="327"/>
      <c r="AG1064" s="327"/>
      <c r="AH1064" s="327"/>
      <c r="AI1064" s="327"/>
      <c r="AJ1064" s="325"/>
      <c r="AK1064" s="325"/>
      <c r="AL1064" s="325"/>
      <c r="AM1064" s="325"/>
      <c r="AN1064" s="325"/>
      <c r="AO1064" s="325"/>
      <c r="AP1064" s="325"/>
      <c r="AQ1064" s="325"/>
    </row>
    <row r="1065" spans="5:43" ht="24.75" customHeight="1">
      <c r="E1065" s="413"/>
      <c r="G1065" s="326"/>
      <c r="H1065" s="325"/>
      <c r="I1065" s="327"/>
      <c r="K1065" s="328"/>
      <c r="R1065" s="325"/>
      <c r="S1065" s="325"/>
      <c r="T1065" s="325"/>
      <c r="U1065" s="325"/>
      <c r="V1065" s="325"/>
      <c r="W1065" s="325"/>
      <c r="X1065" s="325"/>
      <c r="Y1065" s="325"/>
      <c r="Z1065" s="325"/>
      <c r="AA1065" s="325"/>
      <c r="AB1065" s="325"/>
      <c r="AC1065" s="325"/>
      <c r="AD1065" s="325"/>
      <c r="AE1065" s="327"/>
      <c r="AF1065" s="327"/>
      <c r="AG1065" s="327"/>
      <c r="AH1065" s="327"/>
      <c r="AI1065" s="327"/>
      <c r="AJ1065" s="325"/>
      <c r="AK1065" s="325"/>
      <c r="AL1065" s="325"/>
      <c r="AM1065" s="325"/>
      <c r="AN1065" s="325"/>
      <c r="AO1065" s="325"/>
      <c r="AP1065" s="325"/>
      <c r="AQ1065" s="325"/>
    </row>
    <row r="1066" spans="5:43" ht="24.75" customHeight="1">
      <c r="E1066" s="413"/>
      <c r="G1066" s="326"/>
      <c r="H1066" s="325"/>
      <c r="I1066" s="327"/>
      <c r="K1066" s="328"/>
      <c r="R1066" s="325"/>
      <c r="S1066" s="325"/>
      <c r="T1066" s="325"/>
      <c r="U1066" s="325"/>
      <c r="V1066" s="325"/>
      <c r="W1066" s="325"/>
      <c r="X1066" s="325"/>
      <c r="Y1066" s="325"/>
      <c r="Z1066" s="325"/>
      <c r="AA1066" s="325"/>
      <c r="AB1066" s="325"/>
      <c r="AC1066" s="325"/>
      <c r="AD1066" s="325"/>
      <c r="AE1066" s="327"/>
      <c r="AF1066" s="327"/>
      <c r="AG1066" s="327"/>
      <c r="AH1066" s="327"/>
      <c r="AI1066" s="327"/>
      <c r="AJ1066" s="325"/>
      <c r="AK1066" s="325"/>
      <c r="AL1066" s="325"/>
      <c r="AM1066" s="325"/>
      <c r="AN1066" s="325"/>
      <c r="AO1066" s="325"/>
      <c r="AP1066" s="325"/>
      <c r="AQ1066" s="325"/>
    </row>
    <row r="1067" spans="5:43" ht="24.75" customHeight="1">
      <c r="E1067" s="413"/>
      <c r="G1067" s="326"/>
      <c r="H1067" s="325"/>
      <c r="I1067" s="327"/>
      <c r="K1067" s="328"/>
      <c r="R1067" s="325"/>
      <c r="S1067" s="325"/>
      <c r="T1067" s="325"/>
      <c r="U1067" s="325"/>
      <c r="V1067" s="325"/>
      <c r="W1067" s="325"/>
      <c r="X1067" s="325"/>
      <c r="Y1067" s="325"/>
      <c r="Z1067" s="325"/>
      <c r="AA1067" s="325"/>
      <c r="AB1067" s="325"/>
      <c r="AC1067" s="325"/>
      <c r="AD1067" s="325"/>
      <c r="AE1067" s="327"/>
      <c r="AF1067" s="327"/>
      <c r="AG1067" s="327"/>
      <c r="AH1067" s="327"/>
      <c r="AI1067" s="327"/>
      <c r="AJ1067" s="325"/>
      <c r="AK1067" s="325"/>
      <c r="AL1067" s="325"/>
      <c r="AM1067" s="325"/>
      <c r="AN1067" s="325"/>
      <c r="AO1067" s="325"/>
      <c r="AP1067" s="325"/>
      <c r="AQ1067" s="325"/>
    </row>
    <row r="1068" spans="5:43" ht="24.75" customHeight="1">
      <c r="E1068" s="413"/>
      <c r="G1068" s="326"/>
      <c r="H1068" s="325"/>
      <c r="I1068" s="327"/>
      <c r="K1068" s="328"/>
      <c r="R1068" s="325"/>
      <c r="S1068" s="325"/>
      <c r="T1068" s="325"/>
      <c r="U1068" s="325"/>
      <c r="V1068" s="325"/>
      <c r="W1068" s="325"/>
      <c r="X1068" s="325"/>
      <c r="Y1068" s="325"/>
      <c r="Z1068" s="325"/>
      <c r="AA1068" s="325"/>
      <c r="AB1068" s="325"/>
      <c r="AC1068" s="325"/>
      <c r="AD1068" s="325"/>
      <c r="AE1068" s="327"/>
      <c r="AF1068" s="327"/>
      <c r="AG1068" s="327"/>
      <c r="AH1068" s="327"/>
      <c r="AI1068" s="327"/>
      <c r="AJ1068" s="325"/>
      <c r="AK1068" s="325"/>
      <c r="AL1068" s="325"/>
      <c r="AM1068" s="325"/>
      <c r="AN1068" s="325"/>
      <c r="AO1068" s="325"/>
      <c r="AP1068" s="325"/>
      <c r="AQ1068" s="325"/>
    </row>
    <row r="1069" spans="5:43" ht="24.75" customHeight="1">
      <c r="E1069" s="413"/>
      <c r="G1069" s="326"/>
      <c r="H1069" s="325"/>
      <c r="I1069" s="327"/>
      <c r="K1069" s="328"/>
      <c r="R1069" s="325"/>
      <c r="S1069" s="325"/>
      <c r="T1069" s="325"/>
      <c r="U1069" s="325"/>
      <c r="V1069" s="325"/>
      <c r="W1069" s="325"/>
      <c r="X1069" s="325"/>
      <c r="Y1069" s="325"/>
      <c r="Z1069" s="325"/>
      <c r="AA1069" s="325"/>
      <c r="AB1069" s="325"/>
      <c r="AC1069" s="325"/>
      <c r="AD1069" s="325"/>
      <c r="AE1069" s="327"/>
      <c r="AF1069" s="327"/>
      <c r="AG1069" s="327"/>
      <c r="AH1069" s="327"/>
      <c r="AI1069" s="327"/>
      <c r="AJ1069" s="325"/>
      <c r="AK1069" s="325"/>
      <c r="AL1069" s="325"/>
      <c r="AM1069" s="325"/>
      <c r="AN1069" s="325"/>
      <c r="AO1069" s="325"/>
      <c r="AP1069" s="325"/>
      <c r="AQ1069" s="325"/>
    </row>
    <row r="1070" spans="5:43" ht="24.75" customHeight="1">
      <c r="E1070" s="413"/>
      <c r="G1070" s="326"/>
      <c r="H1070" s="325"/>
      <c r="I1070" s="327"/>
      <c r="K1070" s="328"/>
      <c r="R1070" s="325"/>
      <c r="S1070" s="325"/>
      <c r="T1070" s="325"/>
      <c r="U1070" s="325"/>
      <c r="V1070" s="325"/>
      <c r="W1070" s="325"/>
      <c r="X1070" s="325"/>
      <c r="Y1070" s="325"/>
      <c r="Z1070" s="325"/>
      <c r="AA1070" s="325"/>
      <c r="AB1070" s="325"/>
      <c r="AC1070" s="325"/>
      <c r="AD1070" s="325"/>
      <c r="AE1070" s="327"/>
      <c r="AF1070" s="327"/>
      <c r="AG1070" s="327"/>
      <c r="AH1070" s="327"/>
      <c r="AI1070" s="327"/>
      <c r="AJ1070" s="325"/>
      <c r="AK1070" s="325"/>
      <c r="AL1070" s="325"/>
      <c r="AM1070" s="325"/>
      <c r="AN1070" s="325"/>
      <c r="AO1070" s="325"/>
      <c r="AP1070" s="325"/>
      <c r="AQ1070" s="325"/>
    </row>
    <row r="1071" spans="5:43" ht="24.75" customHeight="1">
      <c r="E1071" s="413"/>
      <c r="G1071" s="326"/>
      <c r="H1071" s="325"/>
      <c r="I1071" s="327"/>
      <c r="K1071" s="328"/>
      <c r="R1071" s="325"/>
      <c r="S1071" s="325"/>
      <c r="T1071" s="325"/>
      <c r="U1071" s="325"/>
      <c r="V1071" s="325"/>
      <c r="W1071" s="325"/>
      <c r="X1071" s="325"/>
      <c r="Y1071" s="325"/>
      <c r="Z1071" s="325"/>
      <c r="AA1071" s="325"/>
      <c r="AB1071" s="325"/>
      <c r="AC1071" s="325"/>
      <c r="AD1071" s="325"/>
      <c r="AE1071" s="327"/>
      <c r="AF1071" s="327"/>
      <c r="AG1071" s="327"/>
      <c r="AH1071" s="327"/>
      <c r="AI1071" s="327"/>
      <c r="AJ1071" s="325"/>
      <c r="AK1071" s="325"/>
      <c r="AL1071" s="325"/>
      <c r="AM1071" s="325"/>
      <c r="AN1071" s="325"/>
      <c r="AO1071" s="325"/>
      <c r="AP1071" s="325"/>
      <c r="AQ1071" s="325"/>
    </row>
    <row r="1072" spans="5:43" ht="24.75" customHeight="1">
      <c r="E1072" s="413"/>
      <c r="G1072" s="326"/>
      <c r="H1072" s="325"/>
      <c r="I1072" s="327"/>
      <c r="K1072" s="328"/>
      <c r="R1072" s="325"/>
      <c r="S1072" s="325"/>
      <c r="T1072" s="325"/>
      <c r="U1072" s="325"/>
      <c r="V1072" s="325"/>
      <c r="W1072" s="325"/>
      <c r="X1072" s="325"/>
      <c r="Y1072" s="325"/>
      <c r="Z1072" s="325"/>
      <c r="AA1072" s="325"/>
      <c r="AB1072" s="325"/>
      <c r="AC1072" s="325"/>
      <c r="AD1072" s="325"/>
      <c r="AE1072" s="327"/>
      <c r="AF1072" s="327"/>
      <c r="AG1072" s="327"/>
      <c r="AH1072" s="327"/>
      <c r="AI1072" s="327"/>
      <c r="AJ1072" s="325"/>
      <c r="AK1072" s="325"/>
      <c r="AL1072" s="325"/>
      <c r="AM1072" s="325"/>
      <c r="AN1072" s="325"/>
      <c r="AO1072" s="325"/>
      <c r="AP1072" s="325"/>
      <c r="AQ1072" s="325"/>
    </row>
    <row r="1073" spans="5:43" ht="24.75" customHeight="1">
      <c r="E1073" s="413"/>
      <c r="G1073" s="326"/>
      <c r="H1073" s="325"/>
      <c r="I1073" s="327"/>
      <c r="K1073" s="328"/>
      <c r="R1073" s="325"/>
      <c r="S1073" s="325"/>
      <c r="T1073" s="325"/>
      <c r="U1073" s="325"/>
      <c r="V1073" s="325"/>
      <c r="W1073" s="325"/>
      <c r="X1073" s="325"/>
      <c r="Y1073" s="325"/>
      <c r="Z1073" s="325"/>
      <c r="AA1073" s="325"/>
      <c r="AB1073" s="325"/>
      <c r="AC1073" s="325"/>
      <c r="AD1073" s="325"/>
      <c r="AE1073" s="327"/>
      <c r="AF1073" s="327"/>
      <c r="AG1073" s="327"/>
      <c r="AH1073" s="327"/>
      <c r="AI1073" s="327"/>
      <c r="AJ1073" s="325"/>
      <c r="AK1073" s="325"/>
      <c r="AL1073" s="325"/>
      <c r="AM1073" s="325"/>
      <c r="AN1073" s="325"/>
      <c r="AO1073" s="325"/>
      <c r="AP1073" s="325"/>
      <c r="AQ1073" s="325"/>
    </row>
    <row r="1074" spans="5:43" ht="24.75" customHeight="1">
      <c r="E1074" s="413"/>
      <c r="G1074" s="326"/>
      <c r="H1074" s="325"/>
      <c r="I1074" s="327"/>
      <c r="K1074" s="328"/>
      <c r="R1074" s="325"/>
      <c r="S1074" s="325"/>
      <c r="T1074" s="325"/>
      <c r="U1074" s="325"/>
      <c r="V1074" s="325"/>
      <c r="W1074" s="325"/>
      <c r="X1074" s="325"/>
      <c r="Y1074" s="325"/>
      <c r="Z1074" s="325"/>
      <c r="AA1074" s="325"/>
      <c r="AB1074" s="325"/>
      <c r="AC1074" s="325"/>
      <c r="AD1074" s="325"/>
      <c r="AE1074" s="327"/>
      <c r="AF1074" s="327"/>
      <c r="AG1074" s="327"/>
      <c r="AH1074" s="327"/>
      <c r="AI1074" s="327"/>
      <c r="AJ1074" s="325"/>
      <c r="AK1074" s="325"/>
      <c r="AL1074" s="325"/>
      <c r="AM1074" s="325"/>
      <c r="AN1074" s="325"/>
      <c r="AO1074" s="325"/>
      <c r="AP1074" s="325"/>
      <c r="AQ1074" s="325"/>
    </row>
    <row r="1075" spans="5:43" ht="24.75" customHeight="1">
      <c r="E1075" s="413"/>
      <c r="G1075" s="326"/>
      <c r="H1075" s="325"/>
      <c r="I1075" s="327"/>
      <c r="K1075" s="328"/>
      <c r="R1075" s="325"/>
      <c r="S1075" s="325"/>
      <c r="T1075" s="325"/>
      <c r="U1075" s="325"/>
      <c r="V1075" s="325"/>
      <c r="W1075" s="325"/>
      <c r="X1075" s="325"/>
      <c r="Y1075" s="325"/>
      <c r="Z1075" s="325"/>
      <c r="AA1075" s="325"/>
      <c r="AB1075" s="325"/>
      <c r="AC1075" s="325"/>
      <c r="AD1075" s="325"/>
      <c r="AE1075" s="327"/>
      <c r="AF1075" s="327"/>
      <c r="AG1075" s="327"/>
      <c r="AH1075" s="327"/>
      <c r="AI1075" s="327"/>
      <c r="AJ1075" s="325"/>
      <c r="AK1075" s="325"/>
      <c r="AL1075" s="325"/>
      <c r="AM1075" s="325"/>
      <c r="AN1075" s="325"/>
      <c r="AO1075" s="325"/>
      <c r="AP1075" s="325"/>
      <c r="AQ1075" s="325"/>
    </row>
    <row r="1076" spans="5:43" ht="24.75" customHeight="1">
      <c r="E1076" s="413"/>
      <c r="G1076" s="326"/>
      <c r="H1076" s="325"/>
      <c r="I1076" s="327"/>
      <c r="K1076" s="328"/>
      <c r="R1076" s="325"/>
      <c r="S1076" s="325"/>
      <c r="T1076" s="325"/>
      <c r="U1076" s="325"/>
      <c r="V1076" s="325"/>
      <c r="W1076" s="325"/>
      <c r="X1076" s="325"/>
      <c r="Y1076" s="325"/>
      <c r="Z1076" s="325"/>
      <c r="AA1076" s="325"/>
      <c r="AB1076" s="325"/>
      <c r="AC1076" s="325"/>
      <c r="AD1076" s="325"/>
      <c r="AE1076" s="327"/>
      <c r="AF1076" s="327"/>
      <c r="AG1076" s="327"/>
      <c r="AH1076" s="327"/>
      <c r="AI1076" s="327"/>
      <c r="AJ1076" s="325"/>
      <c r="AK1076" s="325"/>
      <c r="AL1076" s="325"/>
      <c r="AM1076" s="325"/>
      <c r="AN1076" s="325"/>
      <c r="AO1076" s="325"/>
      <c r="AP1076" s="325"/>
      <c r="AQ1076" s="325"/>
    </row>
    <row r="1077" spans="5:43" ht="24.75" customHeight="1">
      <c r="E1077" s="413"/>
      <c r="G1077" s="326"/>
      <c r="H1077" s="325"/>
      <c r="I1077" s="327"/>
      <c r="K1077" s="328"/>
      <c r="R1077" s="325"/>
      <c r="S1077" s="325"/>
      <c r="T1077" s="325"/>
      <c r="U1077" s="325"/>
      <c r="V1077" s="325"/>
      <c r="W1077" s="325"/>
      <c r="X1077" s="325"/>
      <c r="Y1077" s="325"/>
      <c r="Z1077" s="325"/>
      <c r="AA1077" s="325"/>
      <c r="AB1077" s="325"/>
      <c r="AC1077" s="325"/>
      <c r="AD1077" s="325"/>
      <c r="AE1077" s="327"/>
      <c r="AF1077" s="327"/>
      <c r="AG1077" s="327"/>
      <c r="AH1077" s="327"/>
      <c r="AI1077" s="327"/>
      <c r="AJ1077" s="325"/>
      <c r="AK1077" s="325"/>
      <c r="AL1077" s="325"/>
      <c r="AM1077" s="325"/>
      <c r="AN1077" s="325"/>
      <c r="AO1077" s="325"/>
      <c r="AP1077" s="325"/>
      <c r="AQ1077" s="325"/>
    </row>
    <row r="1078" spans="5:43" ht="24.75" customHeight="1">
      <c r="E1078" s="413"/>
      <c r="G1078" s="326"/>
      <c r="H1078" s="325"/>
      <c r="I1078" s="327"/>
      <c r="K1078" s="328"/>
      <c r="R1078" s="325"/>
      <c r="S1078" s="325"/>
      <c r="T1078" s="325"/>
      <c r="U1078" s="325"/>
      <c r="V1078" s="325"/>
      <c r="W1078" s="325"/>
      <c r="X1078" s="325"/>
      <c r="Y1078" s="325"/>
      <c r="Z1078" s="325"/>
      <c r="AA1078" s="325"/>
      <c r="AB1078" s="325"/>
      <c r="AC1078" s="325"/>
      <c r="AD1078" s="325"/>
      <c r="AE1078" s="327"/>
      <c r="AF1078" s="327"/>
      <c r="AG1078" s="327"/>
      <c r="AH1078" s="327"/>
      <c r="AI1078" s="327"/>
      <c r="AJ1078" s="325"/>
      <c r="AK1078" s="325"/>
      <c r="AL1078" s="325"/>
      <c r="AM1078" s="325"/>
      <c r="AN1078" s="325"/>
      <c r="AO1078" s="325"/>
      <c r="AP1078" s="325"/>
      <c r="AQ1078" s="325"/>
    </row>
    <row r="1079" spans="5:43" ht="24.75" customHeight="1">
      <c r="E1079" s="413"/>
      <c r="G1079" s="326"/>
      <c r="H1079" s="325"/>
      <c r="I1079" s="327"/>
      <c r="K1079" s="328"/>
      <c r="R1079" s="325"/>
      <c r="S1079" s="325"/>
      <c r="T1079" s="325"/>
      <c r="U1079" s="325"/>
      <c r="V1079" s="325"/>
      <c r="W1079" s="325"/>
      <c r="X1079" s="325"/>
      <c r="Y1079" s="325"/>
      <c r="Z1079" s="325"/>
      <c r="AA1079" s="325"/>
      <c r="AB1079" s="325"/>
      <c r="AC1079" s="325"/>
      <c r="AD1079" s="325"/>
      <c r="AE1079" s="327"/>
      <c r="AF1079" s="327"/>
      <c r="AG1079" s="327"/>
      <c r="AH1079" s="327"/>
      <c r="AI1079" s="327"/>
      <c r="AJ1079" s="325"/>
      <c r="AK1079" s="325"/>
      <c r="AL1079" s="325"/>
      <c r="AM1079" s="325"/>
      <c r="AN1079" s="325"/>
      <c r="AO1079" s="325"/>
      <c r="AP1079" s="325"/>
      <c r="AQ1079" s="325"/>
    </row>
    <row r="1080" spans="5:43" ht="24.75" customHeight="1">
      <c r="E1080" s="413"/>
      <c r="G1080" s="326"/>
      <c r="H1080" s="325"/>
      <c r="I1080" s="327"/>
      <c r="K1080" s="328"/>
      <c r="R1080" s="325"/>
      <c r="S1080" s="325"/>
      <c r="T1080" s="325"/>
      <c r="U1080" s="325"/>
      <c r="V1080" s="325"/>
      <c r="W1080" s="325"/>
      <c r="X1080" s="325"/>
      <c r="Y1080" s="325"/>
      <c r="Z1080" s="325"/>
      <c r="AA1080" s="325"/>
      <c r="AB1080" s="325"/>
      <c r="AC1080" s="325"/>
      <c r="AD1080" s="325"/>
      <c r="AE1080" s="327"/>
      <c r="AF1080" s="327"/>
      <c r="AG1080" s="327"/>
      <c r="AH1080" s="327"/>
      <c r="AI1080" s="327"/>
      <c r="AJ1080" s="325"/>
      <c r="AK1080" s="325"/>
      <c r="AL1080" s="325"/>
      <c r="AM1080" s="325"/>
      <c r="AN1080" s="325"/>
      <c r="AO1080" s="325"/>
      <c r="AP1080" s="325"/>
      <c r="AQ1080" s="325"/>
    </row>
    <row r="1081" spans="5:43" ht="24.75" customHeight="1">
      <c r="E1081" s="413"/>
      <c r="G1081" s="326"/>
      <c r="H1081" s="325"/>
      <c r="I1081" s="327"/>
      <c r="K1081" s="328"/>
      <c r="R1081" s="325"/>
      <c r="S1081" s="325"/>
      <c r="T1081" s="325"/>
      <c r="U1081" s="325"/>
      <c r="V1081" s="325"/>
      <c r="W1081" s="325"/>
      <c r="X1081" s="325"/>
      <c r="Y1081" s="325"/>
      <c r="Z1081" s="325"/>
      <c r="AA1081" s="325"/>
      <c r="AB1081" s="325"/>
      <c r="AC1081" s="325"/>
      <c r="AD1081" s="325"/>
      <c r="AE1081" s="327"/>
      <c r="AF1081" s="327"/>
      <c r="AG1081" s="327"/>
      <c r="AH1081" s="327"/>
      <c r="AI1081" s="327"/>
      <c r="AJ1081" s="325"/>
      <c r="AK1081" s="325"/>
      <c r="AL1081" s="325"/>
      <c r="AM1081" s="325"/>
      <c r="AN1081" s="325"/>
      <c r="AO1081" s="325"/>
      <c r="AP1081" s="325"/>
      <c r="AQ1081" s="325"/>
    </row>
    <row r="1082" spans="5:43" ht="24.75" customHeight="1">
      <c r="E1082" s="413"/>
      <c r="G1082" s="326"/>
      <c r="H1082" s="325"/>
      <c r="I1082" s="327"/>
      <c r="K1082" s="328"/>
      <c r="R1082" s="325"/>
      <c r="S1082" s="325"/>
      <c r="T1082" s="325"/>
      <c r="U1082" s="325"/>
      <c r="V1082" s="325"/>
      <c r="W1082" s="325"/>
      <c r="X1082" s="325"/>
      <c r="Y1082" s="325"/>
      <c r="Z1082" s="325"/>
      <c r="AA1082" s="325"/>
      <c r="AB1082" s="325"/>
      <c r="AC1082" s="325"/>
      <c r="AD1082" s="325"/>
      <c r="AE1082" s="327"/>
      <c r="AF1082" s="327"/>
      <c r="AG1082" s="327"/>
      <c r="AH1082" s="327"/>
      <c r="AI1082" s="327"/>
      <c r="AJ1082" s="325"/>
      <c r="AK1082" s="325"/>
      <c r="AL1082" s="325"/>
      <c r="AM1082" s="325"/>
      <c r="AN1082" s="325"/>
      <c r="AO1082" s="325"/>
      <c r="AP1082" s="325"/>
      <c r="AQ1082" s="325"/>
    </row>
    <row r="1083" spans="5:43" ht="24.75" customHeight="1">
      <c r="E1083" s="413"/>
      <c r="G1083" s="326"/>
      <c r="H1083" s="325"/>
      <c r="I1083" s="327"/>
      <c r="K1083" s="328"/>
      <c r="R1083" s="325"/>
      <c r="S1083" s="325"/>
      <c r="T1083" s="325"/>
      <c r="U1083" s="325"/>
      <c r="V1083" s="325"/>
      <c r="W1083" s="325"/>
      <c r="X1083" s="325"/>
      <c r="Y1083" s="325"/>
      <c r="Z1083" s="325"/>
      <c r="AA1083" s="325"/>
      <c r="AB1083" s="325"/>
      <c r="AC1083" s="325"/>
      <c r="AD1083" s="325"/>
      <c r="AE1083" s="327"/>
      <c r="AF1083" s="327"/>
      <c r="AG1083" s="327"/>
      <c r="AH1083" s="327"/>
      <c r="AI1083" s="327"/>
      <c r="AJ1083" s="325"/>
      <c r="AK1083" s="325"/>
      <c r="AL1083" s="325"/>
      <c r="AM1083" s="325"/>
      <c r="AN1083" s="325"/>
      <c r="AO1083" s="325"/>
      <c r="AP1083" s="325"/>
      <c r="AQ1083" s="325"/>
    </row>
    <row r="1084" spans="5:43" ht="24.75" customHeight="1">
      <c r="E1084" s="413"/>
      <c r="G1084" s="326"/>
      <c r="H1084" s="325"/>
      <c r="I1084" s="327"/>
      <c r="K1084" s="328"/>
      <c r="R1084" s="325"/>
      <c r="S1084" s="325"/>
      <c r="T1084" s="325"/>
      <c r="U1084" s="325"/>
      <c r="V1084" s="325"/>
      <c r="W1084" s="325"/>
      <c r="X1084" s="325"/>
      <c r="Y1084" s="325"/>
      <c r="Z1084" s="325"/>
      <c r="AA1084" s="325"/>
      <c r="AB1084" s="325"/>
      <c r="AC1084" s="325"/>
      <c r="AD1084" s="325"/>
      <c r="AE1084" s="327"/>
      <c r="AF1084" s="327"/>
      <c r="AG1084" s="327"/>
      <c r="AH1084" s="327"/>
      <c r="AI1084" s="327"/>
      <c r="AJ1084" s="325"/>
      <c r="AK1084" s="325"/>
      <c r="AL1084" s="325"/>
      <c r="AM1084" s="325"/>
      <c r="AN1084" s="325"/>
      <c r="AO1084" s="325"/>
      <c r="AP1084" s="325"/>
      <c r="AQ1084" s="325"/>
    </row>
    <row r="1085" spans="5:43" ht="24.75" customHeight="1">
      <c r="E1085" s="413"/>
      <c r="G1085" s="326"/>
      <c r="H1085" s="325"/>
      <c r="I1085" s="327"/>
      <c r="K1085" s="328"/>
      <c r="R1085" s="325"/>
      <c r="S1085" s="325"/>
      <c r="T1085" s="325"/>
      <c r="U1085" s="325"/>
      <c r="V1085" s="325"/>
      <c r="W1085" s="325"/>
      <c r="X1085" s="325"/>
      <c r="Y1085" s="325"/>
      <c r="Z1085" s="325"/>
      <c r="AA1085" s="325"/>
      <c r="AB1085" s="325"/>
      <c r="AC1085" s="325"/>
      <c r="AD1085" s="325"/>
      <c r="AE1085" s="327"/>
      <c r="AF1085" s="327"/>
      <c r="AG1085" s="327"/>
      <c r="AH1085" s="327"/>
      <c r="AI1085" s="327"/>
      <c r="AJ1085" s="325"/>
      <c r="AK1085" s="325"/>
      <c r="AL1085" s="325"/>
      <c r="AM1085" s="325"/>
      <c r="AN1085" s="325"/>
      <c r="AO1085" s="325"/>
      <c r="AP1085" s="325"/>
      <c r="AQ1085" s="325"/>
    </row>
    <row r="1086" spans="5:43" ht="24.75" customHeight="1">
      <c r="E1086" s="413"/>
      <c r="G1086" s="326"/>
      <c r="H1086" s="325"/>
      <c r="I1086" s="327"/>
      <c r="K1086" s="328"/>
      <c r="R1086" s="325"/>
      <c r="S1086" s="325"/>
      <c r="T1086" s="325"/>
      <c r="U1086" s="325"/>
      <c r="V1086" s="325"/>
      <c r="W1086" s="325"/>
      <c r="X1086" s="325"/>
      <c r="Y1086" s="325"/>
      <c r="Z1086" s="325"/>
      <c r="AA1086" s="325"/>
      <c r="AB1086" s="325"/>
      <c r="AC1086" s="325"/>
      <c r="AD1086" s="325"/>
      <c r="AE1086" s="327"/>
      <c r="AF1086" s="327"/>
      <c r="AG1086" s="327"/>
      <c r="AH1086" s="327"/>
      <c r="AI1086" s="327"/>
      <c r="AJ1086" s="325"/>
      <c r="AK1086" s="325"/>
      <c r="AL1086" s="325"/>
      <c r="AM1086" s="325"/>
      <c r="AN1086" s="325"/>
      <c r="AO1086" s="325"/>
      <c r="AP1086" s="325"/>
      <c r="AQ1086" s="325"/>
    </row>
    <row r="1087" spans="5:43" ht="24.75" customHeight="1">
      <c r="E1087" s="413"/>
      <c r="G1087" s="326"/>
      <c r="H1087" s="325"/>
      <c r="I1087" s="327"/>
      <c r="K1087" s="328"/>
      <c r="R1087" s="325"/>
      <c r="S1087" s="325"/>
      <c r="T1087" s="325"/>
      <c r="U1087" s="325"/>
      <c r="V1087" s="325"/>
      <c r="W1087" s="325"/>
      <c r="X1087" s="325"/>
      <c r="Y1087" s="325"/>
      <c r="Z1087" s="325"/>
      <c r="AA1087" s="325"/>
      <c r="AB1087" s="325"/>
      <c r="AC1087" s="325"/>
      <c r="AD1087" s="325"/>
      <c r="AE1087" s="327"/>
      <c r="AF1087" s="327"/>
      <c r="AG1087" s="327"/>
      <c r="AH1087" s="327"/>
      <c r="AI1087" s="327"/>
      <c r="AJ1087" s="325"/>
      <c r="AK1087" s="325"/>
      <c r="AL1087" s="325"/>
      <c r="AM1087" s="325"/>
      <c r="AN1087" s="325"/>
      <c r="AO1087" s="325"/>
      <c r="AP1087" s="325"/>
      <c r="AQ1087" s="325"/>
    </row>
    <row r="1088" spans="5:43" ht="24.75" customHeight="1">
      <c r="E1088" s="413"/>
      <c r="G1088" s="326"/>
      <c r="H1088" s="325"/>
      <c r="I1088" s="327"/>
      <c r="K1088" s="328"/>
      <c r="R1088" s="325"/>
      <c r="S1088" s="325"/>
      <c r="T1088" s="325"/>
      <c r="U1088" s="325"/>
      <c r="V1088" s="325"/>
      <c r="W1088" s="325"/>
      <c r="X1088" s="325"/>
      <c r="Y1088" s="325"/>
      <c r="Z1088" s="325"/>
      <c r="AA1088" s="325"/>
      <c r="AB1088" s="325"/>
      <c r="AC1088" s="325"/>
      <c r="AD1088" s="325"/>
      <c r="AE1088" s="327"/>
      <c r="AF1088" s="327"/>
      <c r="AG1088" s="327"/>
      <c r="AH1088" s="327"/>
      <c r="AI1088" s="327"/>
      <c r="AJ1088" s="325"/>
      <c r="AK1088" s="325"/>
      <c r="AL1088" s="325"/>
      <c r="AM1088" s="325"/>
      <c r="AN1088" s="325"/>
      <c r="AO1088" s="325"/>
      <c r="AP1088" s="325"/>
      <c r="AQ1088" s="325"/>
    </row>
    <row r="1089" spans="5:43" ht="24.75" customHeight="1">
      <c r="E1089" s="413"/>
      <c r="G1089" s="326"/>
      <c r="H1089" s="325"/>
      <c r="I1089" s="327"/>
      <c r="K1089" s="328"/>
      <c r="R1089" s="325"/>
      <c r="S1089" s="325"/>
      <c r="T1089" s="325"/>
      <c r="U1089" s="325"/>
      <c r="V1089" s="325"/>
      <c r="W1089" s="325"/>
      <c r="X1089" s="325"/>
      <c r="Y1089" s="325"/>
      <c r="Z1089" s="325"/>
      <c r="AA1089" s="325"/>
      <c r="AB1089" s="325"/>
      <c r="AC1089" s="325"/>
      <c r="AD1089" s="325"/>
      <c r="AE1089" s="327"/>
      <c r="AF1089" s="327"/>
      <c r="AG1089" s="327"/>
      <c r="AH1089" s="327"/>
      <c r="AI1089" s="327"/>
      <c r="AJ1089" s="325"/>
      <c r="AK1089" s="325"/>
      <c r="AL1089" s="325"/>
      <c r="AM1089" s="325"/>
      <c r="AN1089" s="325"/>
      <c r="AO1089" s="325"/>
      <c r="AP1089" s="325"/>
      <c r="AQ1089" s="325"/>
    </row>
    <row r="1090" spans="5:43" ht="24.75" customHeight="1">
      <c r="E1090" s="413"/>
      <c r="G1090" s="326"/>
      <c r="H1090" s="325"/>
      <c r="I1090" s="327"/>
      <c r="K1090" s="328"/>
      <c r="R1090" s="325"/>
      <c r="S1090" s="325"/>
      <c r="T1090" s="325"/>
      <c r="U1090" s="325"/>
      <c r="V1090" s="325"/>
      <c r="W1090" s="325"/>
      <c r="X1090" s="325"/>
      <c r="Y1090" s="325"/>
      <c r="Z1090" s="325"/>
      <c r="AA1090" s="325"/>
      <c r="AB1090" s="325"/>
      <c r="AC1090" s="325"/>
      <c r="AD1090" s="325"/>
      <c r="AE1090" s="327"/>
      <c r="AF1090" s="327"/>
      <c r="AG1090" s="327"/>
      <c r="AH1090" s="327"/>
      <c r="AI1090" s="327"/>
      <c r="AJ1090" s="325"/>
      <c r="AK1090" s="325"/>
      <c r="AL1090" s="325"/>
      <c r="AM1090" s="325"/>
      <c r="AN1090" s="325"/>
      <c r="AO1090" s="325"/>
      <c r="AP1090" s="325"/>
      <c r="AQ1090" s="325"/>
    </row>
    <row r="1091" spans="5:43" ht="24.75" customHeight="1">
      <c r="E1091" s="413"/>
      <c r="G1091" s="326"/>
      <c r="H1091" s="325"/>
      <c r="I1091" s="327"/>
      <c r="K1091" s="328"/>
      <c r="R1091" s="325"/>
      <c r="S1091" s="325"/>
      <c r="T1091" s="325"/>
      <c r="U1091" s="325"/>
      <c r="V1091" s="325"/>
      <c r="W1091" s="325"/>
      <c r="X1091" s="325"/>
      <c r="Y1091" s="325"/>
      <c r="Z1091" s="325"/>
      <c r="AA1091" s="325"/>
      <c r="AB1091" s="325"/>
      <c r="AC1091" s="325"/>
      <c r="AD1091" s="325"/>
      <c r="AE1091" s="327"/>
      <c r="AF1091" s="327"/>
      <c r="AG1091" s="327"/>
      <c r="AH1091" s="327"/>
      <c r="AI1091" s="327"/>
      <c r="AJ1091" s="325"/>
      <c r="AK1091" s="325"/>
      <c r="AL1091" s="325"/>
      <c r="AM1091" s="325"/>
      <c r="AN1091" s="325"/>
      <c r="AO1091" s="325"/>
      <c r="AP1091" s="325"/>
      <c r="AQ1091" s="325"/>
    </row>
    <row r="1092" spans="5:43" ht="24.75" customHeight="1">
      <c r="E1092" s="413"/>
      <c r="G1092" s="326"/>
      <c r="H1092" s="325"/>
      <c r="I1092" s="327"/>
      <c r="K1092" s="328"/>
      <c r="R1092" s="325"/>
      <c r="S1092" s="325"/>
      <c r="T1092" s="325"/>
      <c r="U1092" s="325"/>
      <c r="V1092" s="325"/>
      <c r="W1092" s="325"/>
      <c r="X1092" s="325"/>
      <c r="Y1092" s="325"/>
      <c r="Z1092" s="325"/>
      <c r="AA1092" s="325"/>
      <c r="AB1092" s="325"/>
      <c r="AC1092" s="325"/>
      <c r="AD1092" s="325"/>
      <c r="AE1092" s="327"/>
      <c r="AF1092" s="327"/>
      <c r="AG1092" s="327"/>
      <c r="AH1092" s="327"/>
      <c r="AI1092" s="327"/>
      <c r="AJ1092" s="325"/>
      <c r="AK1092" s="325"/>
      <c r="AL1092" s="325"/>
      <c r="AM1092" s="325"/>
      <c r="AN1092" s="325"/>
      <c r="AO1092" s="325"/>
      <c r="AP1092" s="325"/>
      <c r="AQ1092" s="325"/>
    </row>
    <row r="1093" spans="5:43" ht="24.75" customHeight="1">
      <c r="E1093" s="413"/>
      <c r="G1093" s="326"/>
      <c r="H1093" s="325"/>
      <c r="I1093" s="327"/>
      <c r="K1093" s="328"/>
      <c r="R1093" s="325"/>
      <c r="S1093" s="325"/>
      <c r="T1093" s="325"/>
      <c r="U1093" s="325"/>
      <c r="V1093" s="325"/>
      <c r="W1093" s="325"/>
      <c r="X1093" s="325"/>
      <c r="Y1093" s="325"/>
      <c r="Z1093" s="325"/>
      <c r="AA1093" s="325"/>
      <c r="AB1093" s="325"/>
      <c r="AC1093" s="325"/>
      <c r="AD1093" s="325"/>
      <c r="AE1093" s="327"/>
      <c r="AF1093" s="327"/>
      <c r="AG1093" s="327"/>
      <c r="AH1093" s="327"/>
      <c r="AI1093" s="327"/>
      <c r="AJ1093" s="325"/>
      <c r="AK1093" s="325"/>
      <c r="AL1093" s="325"/>
      <c r="AM1093" s="325"/>
      <c r="AN1093" s="325"/>
      <c r="AO1093" s="325"/>
      <c r="AP1093" s="325"/>
      <c r="AQ1093" s="325"/>
    </row>
    <row r="1094" spans="5:43" ht="24.75" customHeight="1">
      <c r="E1094" s="413"/>
      <c r="G1094" s="326"/>
      <c r="H1094" s="325"/>
      <c r="I1094" s="327"/>
      <c r="K1094" s="328"/>
      <c r="R1094" s="325"/>
      <c r="S1094" s="325"/>
      <c r="T1094" s="325"/>
      <c r="U1094" s="325"/>
      <c r="V1094" s="325"/>
      <c r="W1094" s="325"/>
      <c r="X1094" s="325"/>
      <c r="Y1094" s="325"/>
      <c r="Z1094" s="325"/>
      <c r="AA1094" s="325"/>
      <c r="AB1094" s="325"/>
      <c r="AC1094" s="325"/>
      <c r="AD1094" s="325"/>
      <c r="AE1094" s="327"/>
      <c r="AF1094" s="327"/>
      <c r="AG1094" s="327"/>
      <c r="AH1094" s="327"/>
      <c r="AI1094" s="327"/>
      <c r="AJ1094" s="325"/>
      <c r="AK1094" s="325"/>
      <c r="AL1094" s="325"/>
      <c r="AM1094" s="325"/>
      <c r="AN1094" s="325"/>
      <c r="AO1094" s="325"/>
      <c r="AP1094" s="325"/>
      <c r="AQ1094" s="325"/>
    </row>
    <row r="1095" spans="5:43" ht="24.75" customHeight="1">
      <c r="E1095" s="413"/>
      <c r="G1095" s="326"/>
      <c r="H1095" s="325"/>
      <c r="I1095" s="327"/>
      <c r="K1095" s="328"/>
      <c r="R1095" s="325"/>
      <c r="S1095" s="325"/>
      <c r="T1095" s="325"/>
      <c r="U1095" s="325"/>
      <c r="V1095" s="325"/>
      <c r="W1095" s="325"/>
      <c r="X1095" s="325"/>
      <c r="Y1095" s="325"/>
      <c r="Z1095" s="325"/>
      <c r="AA1095" s="325"/>
      <c r="AB1095" s="325"/>
      <c r="AC1095" s="325"/>
      <c r="AD1095" s="325"/>
      <c r="AE1095" s="327"/>
      <c r="AF1095" s="327"/>
      <c r="AG1095" s="327"/>
      <c r="AH1095" s="327"/>
      <c r="AI1095" s="327"/>
      <c r="AJ1095" s="325"/>
      <c r="AK1095" s="325"/>
      <c r="AL1095" s="325"/>
      <c r="AM1095" s="325"/>
      <c r="AN1095" s="325"/>
      <c r="AO1095" s="325"/>
      <c r="AP1095" s="325"/>
      <c r="AQ1095" s="325"/>
    </row>
    <row r="1096" spans="5:43" ht="24.75" customHeight="1">
      <c r="E1096" s="413"/>
      <c r="G1096" s="326"/>
      <c r="H1096" s="325"/>
      <c r="I1096" s="327"/>
      <c r="K1096" s="328"/>
      <c r="R1096" s="325"/>
      <c r="S1096" s="325"/>
      <c r="T1096" s="325"/>
      <c r="U1096" s="325"/>
      <c r="V1096" s="325"/>
      <c r="W1096" s="325"/>
      <c r="X1096" s="325"/>
      <c r="Y1096" s="325"/>
      <c r="Z1096" s="325"/>
      <c r="AA1096" s="325"/>
      <c r="AB1096" s="325"/>
      <c r="AC1096" s="325"/>
      <c r="AD1096" s="325"/>
      <c r="AE1096" s="327"/>
      <c r="AF1096" s="327"/>
      <c r="AG1096" s="327"/>
      <c r="AH1096" s="327"/>
      <c r="AI1096" s="327"/>
      <c r="AJ1096" s="325"/>
      <c r="AK1096" s="325"/>
      <c r="AL1096" s="325"/>
      <c r="AM1096" s="325"/>
      <c r="AN1096" s="325"/>
      <c r="AO1096" s="325"/>
      <c r="AP1096" s="325"/>
      <c r="AQ1096" s="325"/>
    </row>
    <row r="1097" spans="5:43" ht="24.75" customHeight="1">
      <c r="E1097" s="413"/>
      <c r="G1097" s="326"/>
      <c r="H1097" s="325"/>
      <c r="I1097" s="327"/>
      <c r="K1097" s="328"/>
      <c r="R1097" s="325"/>
      <c r="S1097" s="325"/>
      <c r="T1097" s="325"/>
      <c r="U1097" s="325"/>
      <c r="V1097" s="325"/>
      <c r="W1097" s="325"/>
      <c r="X1097" s="325"/>
      <c r="Y1097" s="325"/>
      <c r="Z1097" s="325"/>
      <c r="AA1097" s="325"/>
      <c r="AB1097" s="325"/>
      <c r="AC1097" s="325"/>
      <c r="AD1097" s="325"/>
      <c r="AE1097" s="327"/>
      <c r="AF1097" s="327"/>
      <c r="AG1097" s="327"/>
      <c r="AH1097" s="327"/>
      <c r="AI1097" s="327"/>
      <c r="AJ1097" s="325"/>
      <c r="AK1097" s="325"/>
      <c r="AL1097" s="325"/>
      <c r="AM1097" s="325"/>
      <c r="AN1097" s="325"/>
      <c r="AO1097" s="325"/>
      <c r="AP1097" s="325"/>
      <c r="AQ1097" s="325"/>
    </row>
    <row r="1098" spans="5:43" ht="24.75" customHeight="1">
      <c r="E1098" s="413"/>
      <c r="G1098" s="326"/>
      <c r="H1098" s="325"/>
      <c r="I1098" s="327"/>
      <c r="K1098" s="328"/>
      <c r="R1098" s="325"/>
      <c r="S1098" s="325"/>
      <c r="T1098" s="325"/>
      <c r="U1098" s="325"/>
      <c r="V1098" s="325"/>
      <c r="W1098" s="325"/>
      <c r="X1098" s="325"/>
      <c r="Y1098" s="325"/>
      <c r="Z1098" s="325"/>
      <c r="AA1098" s="325"/>
      <c r="AB1098" s="325"/>
      <c r="AC1098" s="325"/>
      <c r="AD1098" s="325"/>
      <c r="AE1098" s="327"/>
      <c r="AF1098" s="327"/>
      <c r="AG1098" s="327"/>
      <c r="AH1098" s="327"/>
      <c r="AI1098" s="327"/>
      <c r="AJ1098" s="325"/>
      <c r="AK1098" s="325"/>
      <c r="AL1098" s="325"/>
      <c r="AM1098" s="325"/>
      <c r="AN1098" s="325"/>
      <c r="AO1098" s="325"/>
      <c r="AP1098" s="325"/>
      <c r="AQ1098" s="325"/>
    </row>
    <row r="1099" spans="5:43" ht="24.75" customHeight="1">
      <c r="E1099" s="413"/>
      <c r="G1099" s="326"/>
      <c r="H1099" s="325"/>
      <c r="I1099" s="327"/>
      <c r="K1099" s="328"/>
      <c r="R1099" s="325"/>
      <c r="S1099" s="325"/>
      <c r="T1099" s="325"/>
      <c r="U1099" s="325"/>
      <c r="V1099" s="325"/>
      <c r="W1099" s="325"/>
      <c r="X1099" s="325"/>
      <c r="Y1099" s="325"/>
      <c r="Z1099" s="325"/>
      <c r="AA1099" s="325"/>
      <c r="AB1099" s="325"/>
      <c r="AC1099" s="325"/>
      <c r="AD1099" s="325"/>
      <c r="AE1099" s="327"/>
      <c r="AF1099" s="327"/>
      <c r="AG1099" s="327"/>
      <c r="AH1099" s="327"/>
      <c r="AI1099" s="327"/>
      <c r="AJ1099" s="325"/>
      <c r="AK1099" s="325"/>
      <c r="AL1099" s="325"/>
      <c r="AM1099" s="325"/>
      <c r="AN1099" s="325"/>
      <c r="AO1099" s="325"/>
      <c r="AP1099" s="325"/>
      <c r="AQ1099" s="325"/>
    </row>
    <row r="1100" spans="5:43" ht="24.75" customHeight="1">
      <c r="E1100" s="413"/>
      <c r="G1100" s="326"/>
      <c r="H1100" s="325"/>
      <c r="I1100" s="327"/>
      <c r="K1100" s="328"/>
      <c r="R1100" s="325"/>
      <c r="S1100" s="325"/>
      <c r="T1100" s="325"/>
      <c r="U1100" s="325"/>
      <c r="V1100" s="325"/>
      <c r="W1100" s="325"/>
      <c r="X1100" s="325"/>
      <c r="Y1100" s="325"/>
      <c r="Z1100" s="325"/>
      <c r="AA1100" s="325"/>
      <c r="AB1100" s="325"/>
      <c r="AC1100" s="325"/>
      <c r="AD1100" s="325"/>
      <c r="AE1100" s="327"/>
      <c r="AF1100" s="327"/>
      <c r="AG1100" s="327"/>
      <c r="AH1100" s="327"/>
      <c r="AI1100" s="327"/>
      <c r="AJ1100" s="325"/>
      <c r="AK1100" s="325"/>
      <c r="AL1100" s="325"/>
      <c r="AM1100" s="325"/>
      <c r="AN1100" s="325"/>
      <c r="AO1100" s="325"/>
      <c r="AP1100" s="325"/>
      <c r="AQ1100" s="325"/>
    </row>
    <row r="1101" spans="5:43" ht="24.75" customHeight="1">
      <c r="E1101" s="413"/>
      <c r="G1101" s="326"/>
      <c r="H1101" s="325"/>
      <c r="I1101" s="327"/>
      <c r="K1101" s="328"/>
      <c r="R1101" s="325"/>
      <c r="S1101" s="325"/>
      <c r="T1101" s="325"/>
      <c r="U1101" s="325"/>
      <c r="V1101" s="325"/>
      <c r="W1101" s="325"/>
      <c r="X1101" s="325"/>
      <c r="Y1101" s="325"/>
      <c r="Z1101" s="325"/>
      <c r="AA1101" s="325"/>
      <c r="AB1101" s="325"/>
      <c r="AC1101" s="325"/>
      <c r="AD1101" s="325"/>
      <c r="AE1101" s="327"/>
      <c r="AF1101" s="327"/>
      <c r="AG1101" s="327"/>
      <c r="AH1101" s="327"/>
      <c r="AI1101" s="327"/>
      <c r="AJ1101" s="325"/>
      <c r="AK1101" s="325"/>
      <c r="AL1101" s="325"/>
      <c r="AM1101" s="325"/>
      <c r="AN1101" s="325"/>
      <c r="AO1101" s="325"/>
      <c r="AP1101" s="325"/>
      <c r="AQ1101" s="325"/>
    </row>
    <row r="1102" spans="5:43" ht="24.75" customHeight="1">
      <c r="E1102" s="413"/>
      <c r="G1102" s="326"/>
      <c r="H1102" s="325"/>
      <c r="I1102" s="327"/>
      <c r="K1102" s="328"/>
      <c r="R1102" s="325"/>
      <c r="S1102" s="325"/>
      <c r="T1102" s="325"/>
      <c r="U1102" s="325"/>
      <c r="V1102" s="325"/>
      <c r="W1102" s="325"/>
      <c r="X1102" s="325"/>
      <c r="Y1102" s="325"/>
      <c r="Z1102" s="325"/>
      <c r="AA1102" s="325"/>
      <c r="AB1102" s="325"/>
      <c r="AC1102" s="325"/>
      <c r="AD1102" s="325"/>
      <c r="AE1102" s="327"/>
      <c r="AF1102" s="327"/>
      <c r="AG1102" s="327"/>
      <c r="AH1102" s="327"/>
      <c r="AI1102" s="327"/>
      <c r="AJ1102" s="325"/>
      <c r="AK1102" s="325"/>
      <c r="AL1102" s="325"/>
      <c r="AM1102" s="325"/>
      <c r="AN1102" s="325"/>
      <c r="AO1102" s="325"/>
      <c r="AP1102" s="325"/>
      <c r="AQ1102" s="325"/>
    </row>
    <row r="1103" spans="5:43" ht="24.75" customHeight="1">
      <c r="E1103" s="413"/>
      <c r="G1103" s="326"/>
      <c r="H1103" s="325"/>
      <c r="I1103" s="327"/>
      <c r="K1103" s="328"/>
      <c r="R1103" s="325"/>
      <c r="S1103" s="325"/>
      <c r="T1103" s="325"/>
      <c r="U1103" s="325"/>
      <c r="V1103" s="325"/>
      <c r="W1103" s="325"/>
      <c r="X1103" s="325"/>
      <c r="Y1103" s="325"/>
      <c r="Z1103" s="325"/>
      <c r="AA1103" s="325"/>
      <c r="AB1103" s="325"/>
      <c r="AC1103" s="325"/>
      <c r="AD1103" s="325"/>
      <c r="AE1103" s="327"/>
      <c r="AF1103" s="327"/>
      <c r="AG1103" s="327"/>
      <c r="AH1103" s="327"/>
      <c r="AI1103" s="327"/>
      <c r="AJ1103" s="325"/>
      <c r="AK1103" s="325"/>
      <c r="AL1103" s="325"/>
      <c r="AM1103" s="325"/>
      <c r="AN1103" s="325"/>
      <c r="AO1103" s="325"/>
      <c r="AP1103" s="325"/>
      <c r="AQ1103" s="325"/>
    </row>
    <row r="1104" spans="5:43" ht="24.75" customHeight="1">
      <c r="E1104" s="413"/>
      <c r="G1104" s="326"/>
      <c r="H1104" s="325"/>
      <c r="I1104" s="327"/>
      <c r="K1104" s="328"/>
      <c r="R1104" s="325"/>
      <c r="S1104" s="325"/>
      <c r="T1104" s="325"/>
      <c r="U1104" s="325"/>
      <c r="V1104" s="325"/>
      <c r="W1104" s="325"/>
      <c r="X1104" s="325"/>
      <c r="Y1104" s="325"/>
      <c r="Z1104" s="325"/>
      <c r="AA1104" s="325"/>
      <c r="AB1104" s="325"/>
      <c r="AC1104" s="325"/>
      <c r="AD1104" s="325"/>
      <c r="AE1104" s="327"/>
      <c r="AF1104" s="327"/>
      <c r="AG1104" s="327"/>
      <c r="AH1104" s="327"/>
      <c r="AI1104" s="327"/>
      <c r="AJ1104" s="325"/>
      <c r="AK1104" s="325"/>
      <c r="AL1104" s="325"/>
      <c r="AM1104" s="325"/>
      <c r="AN1104" s="325"/>
      <c r="AO1104" s="325"/>
      <c r="AP1104" s="325"/>
      <c r="AQ1104" s="325"/>
    </row>
    <row r="1105" spans="5:43" ht="24.75" customHeight="1">
      <c r="E1105" s="413"/>
      <c r="G1105" s="326"/>
      <c r="H1105" s="325"/>
      <c r="I1105" s="327"/>
      <c r="K1105" s="328"/>
      <c r="R1105" s="325"/>
      <c r="S1105" s="325"/>
      <c r="T1105" s="325"/>
      <c r="U1105" s="325"/>
      <c r="V1105" s="325"/>
      <c r="W1105" s="325"/>
      <c r="X1105" s="325"/>
      <c r="Y1105" s="325"/>
      <c r="Z1105" s="325"/>
      <c r="AA1105" s="325"/>
      <c r="AB1105" s="325"/>
      <c r="AC1105" s="325"/>
      <c r="AD1105" s="325"/>
      <c r="AE1105" s="327"/>
      <c r="AF1105" s="327"/>
      <c r="AG1105" s="327"/>
      <c r="AH1105" s="327"/>
      <c r="AI1105" s="327"/>
      <c r="AJ1105" s="325"/>
      <c r="AK1105" s="325"/>
      <c r="AL1105" s="325"/>
      <c r="AM1105" s="325"/>
      <c r="AN1105" s="325"/>
      <c r="AO1105" s="325"/>
      <c r="AP1105" s="325"/>
      <c r="AQ1105" s="325"/>
    </row>
    <row r="1106" spans="5:43" ht="24.75" customHeight="1">
      <c r="E1106" s="413"/>
      <c r="G1106" s="326"/>
      <c r="H1106" s="325"/>
      <c r="I1106" s="327"/>
      <c r="K1106" s="328"/>
      <c r="R1106" s="325"/>
      <c r="S1106" s="325"/>
      <c r="T1106" s="325"/>
      <c r="U1106" s="325"/>
      <c r="V1106" s="325"/>
      <c r="W1106" s="325"/>
      <c r="X1106" s="325"/>
      <c r="Y1106" s="325"/>
      <c r="Z1106" s="325"/>
      <c r="AA1106" s="325"/>
      <c r="AB1106" s="325"/>
      <c r="AC1106" s="325"/>
      <c r="AD1106" s="325"/>
      <c r="AE1106" s="327"/>
      <c r="AF1106" s="327"/>
      <c r="AG1106" s="327"/>
      <c r="AH1106" s="327"/>
      <c r="AI1106" s="327"/>
      <c r="AJ1106" s="325"/>
      <c r="AK1106" s="325"/>
      <c r="AL1106" s="325"/>
      <c r="AM1106" s="325"/>
      <c r="AN1106" s="325"/>
      <c r="AO1106" s="325"/>
      <c r="AP1106" s="325"/>
      <c r="AQ1106" s="325"/>
    </row>
    <row r="1107" spans="5:43" ht="24.75" customHeight="1">
      <c r="E1107" s="413"/>
      <c r="G1107" s="326"/>
      <c r="H1107" s="325"/>
      <c r="I1107" s="327"/>
      <c r="K1107" s="328"/>
      <c r="R1107" s="325"/>
      <c r="S1107" s="325"/>
      <c r="T1107" s="325"/>
      <c r="U1107" s="325"/>
      <c r="V1107" s="325"/>
      <c r="W1107" s="325"/>
      <c r="X1107" s="325"/>
      <c r="Y1107" s="325"/>
      <c r="Z1107" s="325"/>
      <c r="AA1107" s="325"/>
      <c r="AB1107" s="325"/>
      <c r="AC1107" s="325"/>
      <c r="AD1107" s="325"/>
      <c r="AE1107" s="327"/>
      <c r="AF1107" s="327"/>
      <c r="AG1107" s="327"/>
      <c r="AH1107" s="327"/>
      <c r="AI1107" s="327"/>
      <c r="AJ1107" s="325"/>
      <c r="AK1107" s="325"/>
      <c r="AL1107" s="325"/>
      <c r="AM1107" s="325"/>
      <c r="AN1107" s="325"/>
      <c r="AO1107" s="325"/>
      <c r="AP1107" s="325"/>
      <c r="AQ1107" s="325"/>
    </row>
    <row r="1108" spans="5:43" ht="24.75" customHeight="1">
      <c r="E1108" s="413"/>
      <c r="G1108" s="326"/>
      <c r="H1108" s="325"/>
      <c r="I1108" s="327"/>
      <c r="K1108" s="328"/>
      <c r="R1108" s="325"/>
      <c r="S1108" s="325"/>
      <c r="T1108" s="325"/>
      <c r="U1108" s="325"/>
      <c r="V1108" s="325"/>
      <c r="W1108" s="325"/>
      <c r="X1108" s="325"/>
      <c r="Y1108" s="325"/>
      <c r="Z1108" s="325"/>
      <c r="AA1108" s="325"/>
      <c r="AB1108" s="325"/>
      <c r="AC1108" s="325"/>
      <c r="AD1108" s="325"/>
      <c r="AE1108" s="327"/>
      <c r="AF1108" s="327"/>
      <c r="AG1108" s="327"/>
      <c r="AH1108" s="327"/>
      <c r="AI1108" s="327"/>
      <c r="AJ1108" s="325"/>
      <c r="AK1108" s="325"/>
      <c r="AL1108" s="325"/>
      <c r="AM1108" s="325"/>
      <c r="AN1108" s="325"/>
      <c r="AO1108" s="325"/>
      <c r="AP1108" s="325"/>
      <c r="AQ1108" s="325"/>
    </row>
    <row r="1109" spans="5:43" ht="24.75" customHeight="1">
      <c r="E1109" s="413"/>
      <c r="G1109" s="326"/>
      <c r="H1109" s="325"/>
      <c r="I1109" s="327"/>
      <c r="K1109" s="328"/>
      <c r="R1109" s="325"/>
      <c r="S1109" s="325"/>
      <c r="T1109" s="325"/>
      <c r="U1109" s="325"/>
      <c r="V1109" s="325"/>
      <c r="W1109" s="325"/>
      <c r="X1109" s="325"/>
      <c r="Y1109" s="325"/>
      <c r="Z1109" s="325"/>
      <c r="AA1109" s="325"/>
      <c r="AB1109" s="325"/>
      <c r="AC1109" s="325"/>
      <c r="AD1109" s="325"/>
      <c r="AE1109" s="327"/>
      <c r="AF1109" s="327"/>
      <c r="AG1109" s="327"/>
      <c r="AH1109" s="327"/>
      <c r="AI1109" s="327"/>
      <c r="AJ1109" s="325"/>
      <c r="AK1109" s="325"/>
      <c r="AL1109" s="325"/>
      <c r="AM1109" s="325"/>
      <c r="AN1109" s="325"/>
      <c r="AO1109" s="325"/>
      <c r="AP1109" s="325"/>
      <c r="AQ1109" s="325"/>
    </row>
    <row r="1110" spans="5:43" ht="24.75" customHeight="1">
      <c r="E1110" s="413"/>
      <c r="G1110" s="326"/>
      <c r="H1110" s="325"/>
      <c r="I1110" s="327"/>
      <c r="K1110" s="328"/>
      <c r="R1110" s="325"/>
      <c r="S1110" s="325"/>
      <c r="T1110" s="325"/>
      <c r="U1110" s="325"/>
      <c r="V1110" s="325"/>
      <c r="W1110" s="325"/>
      <c r="X1110" s="325"/>
      <c r="Y1110" s="325"/>
      <c r="Z1110" s="325"/>
      <c r="AA1110" s="325"/>
      <c r="AB1110" s="325"/>
      <c r="AC1110" s="325"/>
      <c r="AD1110" s="325"/>
      <c r="AE1110" s="327"/>
      <c r="AF1110" s="327"/>
      <c r="AG1110" s="327"/>
      <c r="AH1110" s="327"/>
      <c r="AI1110" s="327"/>
      <c r="AJ1110" s="325"/>
      <c r="AK1110" s="325"/>
      <c r="AL1110" s="325"/>
      <c r="AM1110" s="325"/>
      <c r="AN1110" s="325"/>
      <c r="AO1110" s="325"/>
      <c r="AP1110" s="325"/>
      <c r="AQ1110" s="325"/>
    </row>
    <row r="1111" spans="5:43" ht="24.75" customHeight="1">
      <c r="E1111" s="413"/>
      <c r="G1111" s="326"/>
      <c r="H1111" s="325"/>
      <c r="I1111" s="327"/>
      <c r="K1111" s="328"/>
      <c r="R1111" s="325"/>
      <c r="S1111" s="325"/>
      <c r="T1111" s="325"/>
      <c r="U1111" s="325"/>
      <c r="V1111" s="325"/>
      <c r="W1111" s="325"/>
      <c r="X1111" s="325"/>
      <c r="Y1111" s="325"/>
      <c r="Z1111" s="325"/>
      <c r="AA1111" s="325"/>
      <c r="AB1111" s="325"/>
      <c r="AC1111" s="325"/>
      <c r="AD1111" s="325"/>
      <c r="AE1111" s="327"/>
      <c r="AF1111" s="327"/>
      <c r="AG1111" s="327"/>
      <c r="AH1111" s="327"/>
      <c r="AI1111" s="327"/>
      <c r="AJ1111" s="325"/>
      <c r="AK1111" s="325"/>
      <c r="AL1111" s="325"/>
      <c r="AM1111" s="325"/>
      <c r="AN1111" s="325"/>
      <c r="AO1111" s="325"/>
      <c r="AP1111" s="325"/>
      <c r="AQ1111" s="325"/>
    </row>
    <row r="1112" spans="5:43" ht="24.75" customHeight="1">
      <c r="E1112" s="413"/>
      <c r="G1112" s="326"/>
      <c r="H1112" s="325"/>
      <c r="I1112" s="327"/>
      <c r="K1112" s="328"/>
      <c r="R1112" s="325"/>
      <c r="S1112" s="325"/>
      <c r="T1112" s="325"/>
      <c r="U1112" s="325"/>
      <c r="V1112" s="325"/>
      <c r="W1112" s="325"/>
      <c r="X1112" s="325"/>
      <c r="Y1112" s="325"/>
      <c r="Z1112" s="325"/>
      <c r="AA1112" s="325"/>
      <c r="AB1112" s="325"/>
      <c r="AC1112" s="325"/>
      <c r="AD1112" s="325"/>
      <c r="AE1112" s="327"/>
      <c r="AF1112" s="327"/>
      <c r="AG1112" s="327"/>
      <c r="AH1112" s="327"/>
      <c r="AI1112" s="327"/>
      <c r="AJ1112" s="325"/>
      <c r="AK1112" s="325"/>
      <c r="AL1112" s="325"/>
      <c r="AM1112" s="325"/>
      <c r="AN1112" s="325"/>
      <c r="AO1112" s="325"/>
      <c r="AP1112" s="325"/>
      <c r="AQ1112" s="325"/>
    </row>
    <row r="1113" spans="5:43" ht="24.75" customHeight="1">
      <c r="E1113" s="413"/>
      <c r="G1113" s="326"/>
      <c r="H1113" s="325"/>
      <c r="I1113" s="327"/>
      <c r="K1113" s="328"/>
      <c r="R1113" s="325"/>
      <c r="S1113" s="325"/>
      <c r="T1113" s="325"/>
      <c r="U1113" s="325"/>
      <c r="V1113" s="325"/>
      <c r="W1113" s="325"/>
      <c r="X1113" s="325"/>
      <c r="Y1113" s="325"/>
      <c r="Z1113" s="325"/>
      <c r="AA1113" s="325"/>
      <c r="AB1113" s="325"/>
      <c r="AC1113" s="325"/>
      <c r="AD1113" s="325"/>
      <c r="AE1113" s="327"/>
      <c r="AF1113" s="327"/>
      <c r="AG1113" s="327"/>
      <c r="AH1113" s="327"/>
      <c r="AI1113" s="327"/>
      <c r="AJ1113" s="325"/>
      <c r="AK1113" s="325"/>
      <c r="AL1113" s="325"/>
      <c r="AM1113" s="325"/>
      <c r="AN1113" s="325"/>
      <c r="AO1113" s="325"/>
      <c r="AP1113" s="325"/>
      <c r="AQ1113" s="325"/>
    </row>
    <row r="1114" spans="5:43" ht="24.75" customHeight="1">
      <c r="E1114" s="413"/>
      <c r="G1114" s="326"/>
      <c r="H1114" s="325"/>
      <c r="I1114" s="327"/>
      <c r="K1114" s="328"/>
      <c r="R1114" s="325"/>
      <c r="S1114" s="325"/>
      <c r="T1114" s="325"/>
      <c r="U1114" s="325"/>
      <c r="V1114" s="325"/>
      <c r="W1114" s="325"/>
      <c r="X1114" s="325"/>
      <c r="Y1114" s="325"/>
      <c r="Z1114" s="325"/>
      <c r="AA1114" s="325"/>
      <c r="AB1114" s="325"/>
      <c r="AC1114" s="325"/>
      <c r="AD1114" s="325"/>
      <c r="AE1114" s="327"/>
      <c r="AF1114" s="327"/>
      <c r="AG1114" s="327"/>
      <c r="AH1114" s="327"/>
      <c r="AI1114" s="327"/>
      <c r="AJ1114" s="325"/>
      <c r="AK1114" s="325"/>
      <c r="AL1114" s="325"/>
      <c r="AM1114" s="325"/>
      <c r="AN1114" s="325"/>
      <c r="AO1114" s="325"/>
      <c r="AP1114" s="325"/>
      <c r="AQ1114" s="325"/>
    </row>
    <row r="1115" spans="5:43" ht="24.75" customHeight="1">
      <c r="E1115" s="413"/>
      <c r="G1115" s="326"/>
      <c r="H1115" s="325"/>
      <c r="I1115" s="327"/>
      <c r="K1115" s="328"/>
      <c r="R1115" s="325"/>
      <c r="S1115" s="325"/>
      <c r="T1115" s="325"/>
      <c r="U1115" s="325"/>
      <c r="V1115" s="325"/>
      <c r="W1115" s="325"/>
      <c r="X1115" s="325"/>
      <c r="Y1115" s="325"/>
      <c r="Z1115" s="325"/>
      <c r="AA1115" s="325"/>
      <c r="AB1115" s="325"/>
      <c r="AC1115" s="325"/>
      <c r="AD1115" s="325"/>
      <c r="AE1115" s="327"/>
      <c r="AF1115" s="327"/>
      <c r="AG1115" s="327"/>
      <c r="AH1115" s="327"/>
      <c r="AI1115" s="327"/>
      <c r="AJ1115" s="325"/>
      <c r="AK1115" s="325"/>
      <c r="AL1115" s="325"/>
      <c r="AM1115" s="325"/>
      <c r="AN1115" s="325"/>
      <c r="AO1115" s="325"/>
      <c r="AP1115" s="325"/>
      <c r="AQ1115" s="325"/>
    </row>
    <row r="1116" spans="5:43" ht="24.75" customHeight="1">
      <c r="E1116" s="413"/>
      <c r="G1116" s="326"/>
      <c r="H1116" s="325"/>
      <c r="I1116" s="327"/>
      <c r="K1116" s="328"/>
      <c r="R1116" s="325"/>
      <c r="S1116" s="325"/>
      <c r="T1116" s="325"/>
      <c r="U1116" s="325"/>
      <c r="V1116" s="325"/>
      <c r="W1116" s="325"/>
      <c r="X1116" s="325"/>
      <c r="Y1116" s="325"/>
      <c r="Z1116" s="325"/>
      <c r="AA1116" s="325"/>
      <c r="AB1116" s="325"/>
      <c r="AC1116" s="325"/>
      <c r="AD1116" s="325"/>
      <c r="AE1116" s="327"/>
      <c r="AF1116" s="327"/>
      <c r="AG1116" s="327"/>
      <c r="AH1116" s="327"/>
      <c r="AI1116" s="327"/>
      <c r="AJ1116" s="325"/>
      <c r="AK1116" s="325"/>
      <c r="AL1116" s="325"/>
      <c r="AM1116" s="325"/>
      <c r="AN1116" s="325"/>
      <c r="AO1116" s="325"/>
      <c r="AP1116" s="325"/>
      <c r="AQ1116" s="325"/>
    </row>
    <row r="1117" spans="5:43" ht="24.75" customHeight="1">
      <c r="E1117" s="413"/>
      <c r="G1117" s="326"/>
      <c r="H1117" s="325"/>
      <c r="I1117" s="327"/>
      <c r="K1117" s="328"/>
      <c r="R1117" s="325"/>
      <c r="S1117" s="325"/>
      <c r="T1117" s="325"/>
      <c r="U1117" s="325"/>
      <c r="V1117" s="325"/>
      <c r="W1117" s="325"/>
      <c r="X1117" s="325"/>
      <c r="Y1117" s="325"/>
      <c r="Z1117" s="325"/>
      <c r="AA1117" s="325"/>
      <c r="AB1117" s="325"/>
      <c r="AC1117" s="325"/>
      <c r="AD1117" s="325"/>
      <c r="AE1117" s="327"/>
      <c r="AF1117" s="327"/>
      <c r="AG1117" s="327"/>
      <c r="AH1117" s="327"/>
      <c r="AI1117" s="327"/>
      <c r="AJ1117" s="325"/>
      <c r="AK1117" s="325"/>
      <c r="AL1117" s="325"/>
      <c r="AM1117" s="325"/>
      <c r="AN1117" s="325"/>
      <c r="AO1117" s="325"/>
      <c r="AP1117" s="325"/>
      <c r="AQ1117" s="325"/>
    </row>
    <row r="1118" spans="5:43" ht="24.75" customHeight="1">
      <c r="E1118" s="413"/>
      <c r="G1118" s="326"/>
      <c r="H1118" s="325"/>
      <c r="I1118" s="327"/>
      <c r="K1118" s="328"/>
      <c r="R1118" s="325"/>
      <c r="S1118" s="325"/>
      <c r="T1118" s="325"/>
      <c r="U1118" s="325"/>
      <c r="V1118" s="325"/>
      <c r="W1118" s="325"/>
      <c r="X1118" s="325"/>
      <c r="Y1118" s="325"/>
      <c r="Z1118" s="325"/>
      <c r="AA1118" s="325"/>
      <c r="AB1118" s="325"/>
      <c r="AC1118" s="325"/>
      <c r="AD1118" s="325"/>
      <c r="AE1118" s="327"/>
      <c r="AF1118" s="327"/>
      <c r="AG1118" s="327"/>
      <c r="AH1118" s="327"/>
      <c r="AI1118" s="327"/>
      <c r="AJ1118" s="325"/>
      <c r="AK1118" s="325"/>
      <c r="AL1118" s="325"/>
      <c r="AM1118" s="325"/>
      <c r="AN1118" s="325"/>
      <c r="AO1118" s="325"/>
      <c r="AP1118" s="325"/>
      <c r="AQ1118" s="325"/>
    </row>
    <row r="1119" spans="5:43" ht="24.75" customHeight="1">
      <c r="E1119" s="413"/>
      <c r="G1119" s="326"/>
      <c r="H1119" s="325"/>
      <c r="I1119" s="327"/>
      <c r="K1119" s="328"/>
      <c r="R1119" s="325"/>
      <c r="S1119" s="325"/>
      <c r="T1119" s="325"/>
      <c r="U1119" s="325"/>
      <c r="V1119" s="325"/>
      <c r="W1119" s="325"/>
      <c r="X1119" s="325"/>
      <c r="Y1119" s="325"/>
      <c r="Z1119" s="325"/>
      <c r="AA1119" s="325"/>
      <c r="AB1119" s="325"/>
      <c r="AC1119" s="325"/>
      <c r="AD1119" s="325"/>
      <c r="AE1119" s="327"/>
      <c r="AF1119" s="327"/>
      <c r="AG1119" s="327"/>
      <c r="AH1119" s="327"/>
      <c r="AI1119" s="327"/>
      <c r="AJ1119" s="325"/>
      <c r="AK1119" s="325"/>
      <c r="AL1119" s="325"/>
      <c r="AM1119" s="325"/>
      <c r="AN1119" s="325"/>
      <c r="AO1119" s="325"/>
      <c r="AP1119" s="325"/>
      <c r="AQ1119" s="325"/>
    </row>
    <row r="1120" spans="5:43" ht="24.75" customHeight="1">
      <c r="E1120" s="413"/>
      <c r="G1120" s="326"/>
      <c r="H1120" s="325"/>
      <c r="I1120" s="327"/>
      <c r="K1120" s="328"/>
      <c r="R1120" s="325"/>
      <c r="S1120" s="325"/>
      <c r="T1120" s="325"/>
      <c r="U1120" s="325"/>
      <c r="V1120" s="325"/>
      <c r="W1120" s="325"/>
      <c r="X1120" s="325"/>
      <c r="Y1120" s="325"/>
      <c r="Z1120" s="325"/>
      <c r="AA1120" s="325"/>
      <c r="AB1120" s="325"/>
      <c r="AC1120" s="325"/>
      <c r="AD1120" s="325"/>
      <c r="AE1120" s="327"/>
      <c r="AF1120" s="327"/>
      <c r="AG1120" s="327"/>
      <c r="AH1120" s="327"/>
      <c r="AI1120" s="327"/>
      <c r="AJ1120" s="325"/>
      <c r="AK1120" s="325"/>
      <c r="AL1120" s="325"/>
      <c r="AM1120" s="325"/>
      <c r="AN1120" s="325"/>
      <c r="AO1120" s="325"/>
      <c r="AP1120" s="325"/>
      <c r="AQ1120" s="325"/>
    </row>
    <row r="1121" spans="5:43" ht="24.75" customHeight="1">
      <c r="E1121" s="413"/>
      <c r="G1121" s="326"/>
      <c r="H1121" s="325"/>
      <c r="I1121" s="327"/>
      <c r="K1121" s="328"/>
      <c r="R1121" s="325"/>
      <c r="S1121" s="325"/>
      <c r="T1121" s="325"/>
      <c r="U1121" s="325"/>
      <c r="V1121" s="325"/>
      <c r="W1121" s="325"/>
      <c r="X1121" s="325"/>
      <c r="Y1121" s="325"/>
      <c r="Z1121" s="325"/>
      <c r="AA1121" s="325"/>
      <c r="AB1121" s="325"/>
      <c r="AC1121" s="325"/>
      <c r="AD1121" s="325"/>
      <c r="AE1121" s="327"/>
      <c r="AF1121" s="327"/>
      <c r="AG1121" s="327"/>
      <c r="AH1121" s="327"/>
      <c r="AI1121" s="327"/>
      <c r="AJ1121" s="325"/>
      <c r="AK1121" s="325"/>
      <c r="AL1121" s="325"/>
      <c r="AM1121" s="325"/>
      <c r="AN1121" s="325"/>
      <c r="AO1121" s="325"/>
      <c r="AP1121" s="325"/>
      <c r="AQ1121" s="325"/>
    </row>
    <row r="1122" spans="5:43" ht="24.75" customHeight="1">
      <c r="E1122" s="413"/>
      <c r="G1122" s="326"/>
      <c r="H1122" s="325"/>
      <c r="I1122" s="327"/>
      <c r="K1122" s="328"/>
      <c r="R1122" s="325"/>
      <c r="S1122" s="325"/>
      <c r="T1122" s="325"/>
      <c r="U1122" s="325"/>
      <c r="V1122" s="325"/>
      <c r="W1122" s="325"/>
      <c r="X1122" s="325"/>
      <c r="Y1122" s="325"/>
      <c r="Z1122" s="325"/>
      <c r="AA1122" s="325"/>
      <c r="AB1122" s="325"/>
      <c r="AC1122" s="325"/>
      <c r="AD1122" s="325"/>
      <c r="AE1122" s="327"/>
      <c r="AF1122" s="327"/>
      <c r="AG1122" s="327"/>
      <c r="AH1122" s="327"/>
      <c r="AI1122" s="327"/>
      <c r="AJ1122" s="325"/>
      <c r="AK1122" s="325"/>
      <c r="AL1122" s="325"/>
      <c r="AM1122" s="325"/>
      <c r="AN1122" s="325"/>
      <c r="AO1122" s="325"/>
      <c r="AP1122" s="325"/>
      <c r="AQ1122" s="325"/>
    </row>
    <row r="1123" spans="5:43" ht="24.75" customHeight="1">
      <c r="E1123" s="413"/>
      <c r="G1123" s="326"/>
      <c r="H1123" s="325"/>
      <c r="I1123" s="327"/>
      <c r="K1123" s="328"/>
      <c r="R1123" s="325"/>
      <c r="S1123" s="325"/>
      <c r="T1123" s="325"/>
      <c r="U1123" s="325"/>
      <c r="V1123" s="325"/>
      <c r="W1123" s="325"/>
      <c r="X1123" s="325"/>
      <c r="Y1123" s="325"/>
      <c r="Z1123" s="325"/>
      <c r="AA1123" s="325"/>
      <c r="AB1123" s="325"/>
      <c r="AC1123" s="325"/>
      <c r="AD1123" s="325"/>
      <c r="AE1123" s="327"/>
      <c r="AF1123" s="327"/>
      <c r="AG1123" s="327"/>
      <c r="AH1123" s="327"/>
      <c r="AI1123" s="327"/>
      <c r="AJ1123" s="325"/>
      <c r="AK1123" s="325"/>
      <c r="AL1123" s="325"/>
      <c r="AM1123" s="325"/>
      <c r="AN1123" s="325"/>
      <c r="AO1123" s="325"/>
      <c r="AP1123" s="325"/>
      <c r="AQ1123" s="325"/>
    </row>
    <row r="1124" spans="5:43" ht="24.75" customHeight="1">
      <c r="E1124" s="413"/>
      <c r="G1124" s="326"/>
      <c r="H1124" s="325"/>
      <c r="I1124" s="327"/>
      <c r="K1124" s="328"/>
      <c r="R1124" s="325"/>
      <c r="S1124" s="325"/>
      <c r="T1124" s="325"/>
      <c r="U1124" s="325"/>
      <c r="V1124" s="325"/>
      <c r="W1124" s="325"/>
      <c r="X1124" s="325"/>
      <c r="Y1124" s="325"/>
      <c r="Z1124" s="325"/>
      <c r="AA1124" s="325"/>
      <c r="AB1124" s="325"/>
      <c r="AC1124" s="325"/>
      <c r="AD1124" s="325"/>
      <c r="AE1124" s="327"/>
      <c r="AF1124" s="327"/>
      <c r="AG1124" s="327"/>
      <c r="AH1124" s="327"/>
      <c r="AI1124" s="327"/>
      <c r="AJ1124" s="325"/>
      <c r="AK1124" s="325"/>
      <c r="AL1124" s="325"/>
      <c r="AM1124" s="325"/>
      <c r="AN1124" s="325"/>
      <c r="AO1124" s="325"/>
      <c r="AP1124" s="325"/>
      <c r="AQ1124" s="325"/>
    </row>
    <row r="1125" spans="5:43" ht="24.75" customHeight="1">
      <c r="E1125" s="413"/>
      <c r="G1125" s="326"/>
      <c r="H1125" s="325"/>
      <c r="I1125" s="327"/>
      <c r="K1125" s="328"/>
      <c r="R1125" s="325"/>
      <c r="S1125" s="325"/>
      <c r="T1125" s="325"/>
      <c r="U1125" s="325"/>
      <c r="V1125" s="325"/>
      <c r="W1125" s="325"/>
      <c r="X1125" s="325"/>
      <c r="Y1125" s="325"/>
      <c r="Z1125" s="325"/>
      <c r="AA1125" s="325"/>
      <c r="AB1125" s="325"/>
      <c r="AC1125" s="325"/>
      <c r="AD1125" s="325"/>
      <c r="AE1125" s="327"/>
      <c r="AF1125" s="327"/>
      <c r="AG1125" s="327"/>
      <c r="AH1125" s="327"/>
      <c r="AI1125" s="327"/>
      <c r="AJ1125" s="325"/>
      <c r="AK1125" s="325"/>
      <c r="AL1125" s="325"/>
      <c r="AM1125" s="325"/>
      <c r="AN1125" s="325"/>
      <c r="AO1125" s="325"/>
      <c r="AP1125" s="325"/>
      <c r="AQ1125" s="325"/>
    </row>
    <row r="1126" spans="5:43" ht="24.75" customHeight="1">
      <c r="E1126" s="413"/>
      <c r="G1126" s="326"/>
      <c r="H1126" s="325"/>
      <c r="I1126" s="327"/>
      <c r="K1126" s="328"/>
      <c r="R1126" s="325"/>
      <c r="S1126" s="325"/>
      <c r="T1126" s="325"/>
      <c r="U1126" s="325"/>
      <c r="V1126" s="325"/>
      <c r="W1126" s="325"/>
      <c r="X1126" s="325"/>
      <c r="Y1126" s="325"/>
      <c r="Z1126" s="325"/>
      <c r="AA1126" s="325"/>
      <c r="AB1126" s="325"/>
      <c r="AC1126" s="325"/>
      <c r="AD1126" s="325"/>
      <c r="AE1126" s="327"/>
      <c r="AF1126" s="327"/>
      <c r="AG1126" s="327"/>
      <c r="AH1126" s="327"/>
      <c r="AI1126" s="327"/>
      <c r="AJ1126" s="325"/>
      <c r="AK1126" s="325"/>
      <c r="AL1126" s="325"/>
      <c r="AM1126" s="325"/>
      <c r="AN1126" s="325"/>
      <c r="AO1126" s="325"/>
      <c r="AP1126" s="325"/>
      <c r="AQ1126" s="325"/>
    </row>
    <row r="1127" spans="5:43" ht="24.75" customHeight="1">
      <c r="E1127" s="413"/>
      <c r="G1127" s="326"/>
      <c r="H1127" s="325"/>
      <c r="I1127" s="327"/>
      <c r="K1127" s="328"/>
      <c r="R1127" s="325"/>
      <c r="S1127" s="325"/>
      <c r="T1127" s="325"/>
      <c r="U1127" s="325"/>
      <c r="V1127" s="325"/>
      <c r="W1127" s="325"/>
      <c r="X1127" s="325"/>
      <c r="Y1127" s="325"/>
      <c r="Z1127" s="325"/>
      <c r="AA1127" s="325"/>
      <c r="AB1127" s="325"/>
      <c r="AC1127" s="325"/>
      <c r="AD1127" s="325"/>
      <c r="AE1127" s="327"/>
      <c r="AF1127" s="327"/>
      <c r="AG1127" s="327"/>
      <c r="AH1127" s="327"/>
      <c r="AI1127" s="327"/>
      <c r="AJ1127" s="325"/>
      <c r="AK1127" s="325"/>
      <c r="AL1127" s="325"/>
      <c r="AM1127" s="325"/>
      <c r="AN1127" s="325"/>
      <c r="AO1127" s="325"/>
      <c r="AP1127" s="325"/>
      <c r="AQ1127" s="325"/>
    </row>
    <row r="1128" spans="5:43" ht="24.75" customHeight="1">
      <c r="E1128" s="413"/>
      <c r="G1128" s="326"/>
      <c r="H1128" s="325"/>
      <c r="I1128" s="327"/>
      <c r="K1128" s="328"/>
      <c r="R1128" s="325"/>
      <c r="S1128" s="325"/>
      <c r="T1128" s="325"/>
      <c r="U1128" s="325"/>
      <c r="V1128" s="325"/>
      <c r="W1128" s="325"/>
      <c r="X1128" s="325"/>
      <c r="Y1128" s="325"/>
      <c r="Z1128" s="325"/>
      <c r="AA1128" s="325"/>
      <c r="AB1128" s="325"/>
      <c r="AC1128" s="325"/>
      <c r="AD1128" s="325"/>
      <c r="AE1128" s="327"/>
      <c r="AF1128" s="327"/>
      <c r="AG1128" s="327"/>
      <c r="AH1128" s="327"/>
      <c r="AI1128" s="327"/>
      <c r="AJ1128" s="325"/>
      <c r="AK1128" s="325"/>
      <c r="AL1128" s="325"/>
      <c r="AM1128" s="325"/>
      <c r="AN1128" s="325"/>
      <c r="AO1128" s="325"/>
      <c r="AP1128" s="325"/>
      <c r="AQ1128" s="325"/>
    </row>
    <row r="1129" spans="5:43" ht="24.75" customHeight="1">
      <c r="E1129" s="413"/>
      <c r="G1129" s="326"/>
      <c r="H1129" s="325"/>
      <c r="I1129" s="327"/>
      <c r="K1129" s="328"/>
      <c r="R1129" s="325"/>
      <c r="S1129" s="325"/>
      <c r="T1129" s="325"/>
      <c r="U1129" s="325"/>
      <c r="V1129" s="325"/>
      <c r="W1129" s="325"/>
      <c r="X1129" s="325"/>
      <c r="Y1129" s="325"/>
      <c r="Z1129" s="325"/>
      <c r="AA1129" s="325"/>
      <c r="AB1129" s="325"/>
      <c r="AC1129" s="325"/>
      <c r="AD1129" s="325"/>
      <c r="AE1129" s="327"/>
      <c r="AF1129" s="327"/>
      <c r="AG1129" s="327"/>
      <c r="AH1129" s="327"/>
      <c r="AI1129" s="327"/>
      <c r="AJ1129" s="325"/>
      <c r="AK1129" s="325"/>
      <c r="AL1129" s="325"/>
      <c r="AM1129" s="325"/>
      <c r="AN1129" s="325"/>
      <c r="AO1129" s="325"/>
      <c r="AP1129" s="325"/>
      <c r="AQ1129" s="325"/>
    </row>
    <row r="1130" spans="5:43" ht="24.75" customHeight="1">
      <c r="E1130" s="413"/>
      <c r="G1130" s="326"/>
      <c r="H1130" s="325"/>
      <c r="I1130" s="327"/>
      <c r="K1130" s="328"/>
      <c r="R1130" s="325"/>
      <c r="S1130" s="325"/>
      <c r="T1130" s="325"/>
      <c r="U1130" s="325"/>
      <c r="V1130" s="325"/>
      <c r="W1130" s="325"/>
      <c r="X1130" s="325"/>
      <c r="Y1130" s="325"/>
      <c r="Z1130" s="325"/>
      <c r="AA1130" s="325"/>
      <c r="AB1130" s="325"/>
      <c r="AC1130" s="325"/>
      <c r="AD1130" s="325"/>
      <c r="AE1130" s="327"/>
      <c r="AF1130" s="327"/>
      <c r="AG1130" s="327"/>
      <c r="AH1130" s="327"/>
      <c r="AI1130" s="327"/>
      <c r="AJ1130" s="325"/>
      <c r="AK1130" s="325"/>
      <c r="AL1130" s="325"/>
      <c r="AM1130" s="325"/>
      <c r="AN1130" s="325"/>
      <c r="AO1130" s="325"/>
      <c r="AP1130" s="325"/>
      <c r="AQ1130" s="325"/>
    </row>
    <row r="1131" spans="5:43" ht="24.75" customHeight="1">
      <c r="E1131" s="413"/>
      <c r="G1131" s="326"/>
      <c r="H1131" s="325"/>
      <c r="I1131" s="327"/>
      <c r="K1131" s="328"/>
      <c r="R1131" s="325"/>
      <c r="S1131" s="325"/>
      <c r="T1131" s="325"/>
      <c r="U1131" s="325"/>
      <c r="V1131" s="325"/>
      <c r="W1131" s="325"/>
      <c r="X1131" s="325"/>
      <c r="Y1131" s="325"/>
      <c r="Z1131" s="325"/>
      <c r="AA1131" s="325"/>
      <c r="AB1131" s="325"/>
      <c r="AC1131" s="325"/>
      <c r="AD1131" s="325"/>
      <c r="AE1131" s="327"/>
      <c r="AF1131" s="327"/>
      <c r="AG1131" s="327"/>
      <c r="AH1131" s="327"/>
      <c r="AI1131" s="327"/>
      <c r="AJ1131" s="325"/>
      <c r="AK1131" s="325"/>
      <c r="AL1131" s="325"/>
      <c r="AM1131" s="325"/>
      <c r="AN1131" s="325"/>
      <c r="AO1131" s="325"/>
      <c r="AP1131" s="325"/>
      <c r="AQ1131" s="325"/>
    </row>
    <row r="1132" spans="5:43" ht="24.75" customHeight="1">
      <c r="E1132" s="413"/>
      <c r="G1132" s="326"/>
      <c r="H1132" s="325"/>
      <c r="I1132" s="327"/>
      <c r="K1132" s="328"/>
      <c r="R1132" s="325"/>
      <c r="S1132" s="325"/>
      <c r="T1132" s="325"/>
      <c r="U1132" s="325"/>
      <c r="V1132" s="325"/>
      <c r="W1132" s="325"/>
      <c r="X1132" s="325"/>
      <c r="Y1132" s="325"/>
      <c r="Z1132" s="325"/>
      <c r="AA1132" s="325"/>
      <c r="AB1132" s="325"/>
      <c r="AC1132" s="325"/>
      <c r="AD1132" s="325"/>
      <c r="AE1132" s="327"/>
      <c r="AF1132" s="327"/>
      <c r="AG1132" s="327"/>
      <c r="AH1132" s="327"/>
      <c r="AI1132" s="327"/>
      <c r="AJ1132" s="325"/>
      <c r="AK1132" s="325"/>
      <c r="AL1132" s="325"/>
      <c r="AM1132" s="325"/>
      <c r="AN1132" s="325"/>
      <c r="AO1132" s="325"/>
      <c r="AP1132" s="325"/>
      <c r="AQ1132" s="325"/>
    </row>
    <row r="1133" spans="5:43" ht="24.75" customHeight="1">
      <c r="E1133" s="413"/>
      <c r="G1133" s="326"/>
      <c r="H1133" s="325"/>
      <c r="I1133" s="327"/>
      <c r="K1133" s="328"/>
      <c r="R1133" s="325"/>
      <c r="S1133" s="325"/>
      <c r="T1133" s="325"/>
      <c r="U1133" s="325"/>
      <c r="V1133" s="325"/>
      <c r="W1133" s="325"/>
      <c r="X1133" s="325"/>
      <c r="Y1133" s="325"/>
      <c r="Z1133" s="325"/>
      <c r="AA1133" s="325"/>
      <c r="AB1133" s="325"/>
      <c r="AC1133" s="325"/>
      <c r="AD1133" s="325"/>
      <c r="AE1133" s="327"/>
      <c r="AF1133" s="327"/>
      <c r="AG1133" s="327"/>
      <c r="AH1133" s="327"/>
      <c r="AI1133" s="327"/>
      <c r="AJ1133" s="325"/>
      <c r="AK1133" s="325"/>
      <c r="AL1133" s="325"/>
      <c r="AM1133" s="325"/>
      <c r="AN1133" s="325"/>
      <c r="AO1133" s="325"/>
      <c r="AP1133" s="325"/>
      <c r="AQ1133" s="325"/>
    </row>
    <row r="1134" spans="5:43" ht="24.75" customHeight="1">
      <c r="E1134" s="413"/>
      <c r="G1134" s="326"/>
      <c r="H1134" s="325"/>
      <c r="I1134" s="327"/>
      <c r="K1134" s="328"/>
      <c r="R1134" s="325"/>
      <c r="S1134" s="325"/>
      <c r="T1134" s="325"/>
      <c r="U1134" s="325"/>
      <c r="V1134" s="325"/>
      <c r="W1134" s="325"/>
      <c r="X1134" s="325"/>
      <c r="Y1134" s="325"/>
      <c r="Z1134" s="325"/>
      <c r="AA1134" s="325"/>
      <c r="AB1134" s="325"/>
      <c r="AC1134" s="325"/>
      <c r="AD1134" s="325"/>
      <c r="AE1134" s="327"/>
      <c r="AF1134" s="327"/>
      <c r="AG1134" s="327"/>
      <c r="AH1134" s="327"/>
      <c r="AI1134" s="327"/>
      <c r="AJ1134" s="325"/>
      <c r="AK1134" s="325"/>
      <c r="AL1134" s="325"/>
      <c r="AM1134" s="325"/>
      <c r="AN1134" s="325"/>
      <c r="AO1134" s="325"/>
      <c r="AP1134" s="325"/>
      <c r="AQ1134" s="325"/>
    </row>
    <row r="1135" spans="5:43" ht="24.75" customHeight="1">
      <c r="E1135" s="413"/>
      <c r="G1135" s="326"/>
      <c r="H1135" s="325"/>
      <c r="I1135" s="327"/>
      <c r="K1135" s="328"/>
      <c r="R1135" s="325"/>
      <c r="S1135" s="325"/>
      <c r="T1135" s="325"/>
      <c r="U1135" s="325"/>
      <c r="V1135" s="325"/>
      <c r="W1135" s="325"/>
      <c r="X1135" s="325"/>
      <c r="Y1135" s="325"/>
      <c r="Z1135" s="325"/>
      <c r="AA1135" s="325"/>
      <c r="AB1135" s="325"/>
      <c r="AC1135" s="325"/>
      <c r="AD1135" s="325"/>
      <c r="AE1135" s="327"/>
      <c r="AF1135" s="327"/>
      <c r="AG1135" s="327"/>
      <c r="AH1135" s="327"/>
      <c r="AI1135" s="327"/>
      <c r="AJ1135" s="325"/>
      <c r="AK1135" s="325"/>
      <c r="AL1135" s="325"/>
      <c r="AM1135" s="325"/>
      <c r="AN1135" s="325"/>
      <c r="AO1135" s="325"/>
      <c r="AP1135" s="325"/>
      <c r="AQ1135" s="325"/>
    </row>
    <row r="1136" spans="5:43" ht="24.75" customHeight="1">
      <c r="E1136" s="413"/>
      <c r="G1136" s="326"/>
      <c r="H1136" s="325"/>
      <c r="I1136" s="327"/>
      <c r="K1136" s="328"/>
      <c r="R1136" s="325"/>
      <c r="S1136" s="325"/>
      <c r="T1136" s="325"/>
      <c r="U1136" s="325"/>
      <c r="V1136" s="325"/>
      <c r="W1136" s="325"/>
      <c r="X1136" s="325"/>
      <c r="Y1136" s="325"/>
      <c r="Z1136" s="325"/>
      <c r="AA1136" s="325"/>
      <c r="AB1136" s="325"/>
      <c r="AC1136" s="325"/>
      <c r="AD1136" s="325"/>
      <c r="AE1136" s="327"/>
      <c r="AF1136" s="327"/>
      <c r="AG1136" s="327"/>
      <c r="AH1136" s="327"/>
      <c r="AI1136" s="327"/>
      <c r="AJ1136" s="325"/>
      <c r="AK1136" s="325"/>
      <c r="AL1136" s="325"/>
      <c r="AM1136" s="325"/>
      <c r="AN1136" s="325"/>
      <c r="AO1136" s="325"/>
      <c r="AP1136" s="325"/>
      <c r="AQ1136" s="325"/>
    </row>
    <row r="1137" spans="5:43" ht="24.75" customHeight="1">
      <c r="E1137" s="413"/>
      <c r="G1137" s="326"/>
      <c r="H1137" s="325"/>
      <c r="I1137" s="327"/>
      <c r="K1137" s="328"/>
      <c r="R1137" s="325"/>
      <c r="S1137" s="325"/>
      <c r="T1137" s="325"/>
      <c r="U1137" s="325"/>
      <c r="V1137" s="325"/>
      <c r="W1137" s="325"/>
      <c r="X1137" s="325"/>
      <c r="Y1137" s="325"/>
      <c r="Z1137" s="325"/>
      <c r="AA1137" s="325"/>
      <c r="AB1137" s="325"/>
      <c r="AC1137" s="325"/>
      <c r="AD1137" s="325"/>
      <c r="AE1137" s="327"/>
      <c r="AF1137" s="327"/>
      <c r="AG1137" s="327"/>
      <c r="AH1137" s="327"/>
      <c r="AI1137" s="327"/>
      <c r="AJ1137" s="325"/>
      <c r="AK1137" s="325"/>
      <c r="AL1137" s="325"/>
      <c r="AM1137" s="325"/>
      <c r="AN1137" s="325"/>
      <c r="AO1137" s="325"/>
      <c r="AP1137" s="325"/>
      <c r="AQ1137" s="325"/>
    </row>
    <row r="1138" spans="5:43" ht="24.75" customHeight="1">
      <c r="E1138" s="413"/>
      <c r="G1138" s="326"/>
      <c r="H1138" s="325"/>
      <c r="I1138" s="327"/>
      <c r="K1138" s="328"/>
      <c r="R1138" s="325"/>
      <c r="S1138" s="325"/>
      <c r="T1138" s="325"/>
      <c r="U1138" s="325"/>
      <c r="V1138" s="325"/>
      <c r="W1138" s="325"/>
      <c r="X1138" s="325"/>
      <c r="Y1138" s="325"/>
      <c r="Z1138" s="325"/>
      <c r="AA1138" s="325"/>
      <c r="AB1138" s="325"/>
      <c r="AC1138" s="325"/>
      <c r="AD1138" s="325"/>
      <c r="AE1138" s="327"/>
      <c r="AF1138" s="327"/>
      <c r="AG1138" s="327"/>
      <c r="AH1138" s="327"/>
      <c r="AI1138" s="327"/>
      <c r="AJ1138" s="325"/>
      <c r="AK1138" s="325"/>
      <c r="AL1138" s="325"/>
      <c r="AM1138" s="325"/>
      <c r="AN1138" s="325"/>
      <c r="AO1138" s="325"/>
      <c r="AP1138" s="325"/>
      <c r="AQ1138" s="325"/>
    </row>
    <row r="1139" spans="5:43" ht="24.75" customHeight="1">
      <c r="E1139" s="413"/>
      <c r="G1139" s="326"/>
      <c r="H1139" s="325"/>
      <c r="I1139" s="327"/>
      <c r="K1139" s="328"/>
      <c r="R1139" s="325"/>
      <c r="S1139" s="325"/>
      <c r="T1139" s="325"/>
      <c r="U1139" s="325"/>
      <c r="V1139" s="325"/>
      <c r="W1139" s="325"/>
      <c r="X1139" s="325"/>
      <c r="Y1139" s="325"/>
      <c r="Z1139" s="325"/>
      <c r="AA1139" s="325"/>
      <c r="AB1139" s="325"/>
      <c r="AC1139" s="325"/>
      <c r="AD1139" s="325"/>
      <c r="AE1139" s="327"/>
      <c r="AF1139" s="327"/>
      <c r="AG1139" s="327"/>
      <c r="AH1139" s="327"/>
      <c r="AI1139" s="327"/>
      <c r="AJ1139" s="325"/>
      <c r="AK1139" s="325"/>
      <c r="AL1139" s="325"/>
      <c r="AM1139" s="325"/>
      <c r="AN1139" s="325"/>
      <c r="AO1139" s="325"/>
      <c r="AP1139" s="325"/>
      <c r="AQ1139" s="325"/>
    </row>
    <row r="1140" spans="5:43" ht="24.75" customHeight="1">
      <c r="E1140" s="413"/>
      <c r="G1140" s="326"/>
      <c r="H1140" s="325"/>
      <c r="I1140" s="327"/>
      <c r="K1140" s="328"/>
      <c r="R1140" s="325"/>
      <c r="S1140" s="325"/>
      <c r="T1140" s="325"/>
      <c r="U1140" s="325"/>
      <c r="V1140" s="325"/>
      <c r="W1140" s="325"/>
      <c r="X1140" s="325"/>
      <c r="Y1140" s="325"/>
      <c r="Z1140" s="325"/>
      <c r="AA1140" s="325"/>
      <c r="AB1140" s="325"/>
      <c r="AC1140" s="325"/>
      <c r="AD1140" s="325"/>
      <c r="AE1140" s="327"/>
      <c r="AF1140" s="327"/>
      <c r="AG1140" s="327"/>
      <c r="AH1140" s="327"/>
      <c r="AI1140" s="327"/>
      <c r="AJ1140" s="325"/>
      <c r="AK1140" s="325"/>
      <c r="AL1140" s="325"/>
      <c r="AM1140" s="325"/>
      <c r="AN1140" s="325"/>
      <c r="AO1140" s="325"/>
      <c r="AP1140" s="325"/>
      <c r="AQ1140" s="325"/>
    </row>
    <row r="1141" spans="5:43" ht="24.75" customHeight="1">
      <c r="E1141" s="413"/>
      <c r="G1141" s="326"/>
      <c r="H1141" s="325"/>
      <c r="I1141" s="327"/>
      <c r="K1141" s="328"/>
      <c r="R1141" s="325"/>
      <c r="S1141" s="325"/>
      <c r="T1141" s="325"/>
      <c r="U1141" s="325"/>
      <c r="V1141" s="325"/>
      <c r="W1141" s="325"/>
      <c r="X1141" s="325"/>
      <c r="Y1141" s="325"/>
      <c r="Z1141" s="325"/>
      <c r="AA1141" s="325"/>
      <c r="AB1141" s="325"/>
      <c r="AC1141" s="325"/>
      <c r="AD1141" s="325"/>
      <c r="AE1141" s="327"/>
      <c r="AF1141" s="327"/>
      <c r="AG1141" s="327"/>
      <c r="AH1141" s="327"/>
      <c r="AI1141" s="327"/>
      <c r="AJ1141" s="325"/>
      <c r="AK1141" s="325"/>
      <c r="AL1141" s="325"/>
      <c r="AM1141" s="325"/>
      <c r="AN1141" s="325"/>
      <c r="AO1141" s="325"/>
      <c r="AP1141" s="325"/>
      <c r="AQ1141" s="325"/>
    </row>
    <row r="1142" spans="5:43" ht="24.75" customHeight="1">
      <c r="E1142" s="413"/>
      <c r="G1142" s="326"/>
      <c r="H1142" s="325"/>
      <c r="I1142" s="327"/>
      <c r="K1142" s="328"/>
      <c r="R1142" s="325"/>
      <c r="S1142" s="325"/>
      <c r="T1142" s="325"/>
      <c r="U1142" s="325"/>
      <c r="V1142" s="325"/>
      <c r="W1142" s="325"/>
      <c r="X1142" s="325"/>
      <c r="Y1142" s="325"/>
      <c r="Z1142" s="325"/>
      <c r="AA1142" s="325"/>
      <c r="AB1142" s="325"/>
      <c r="AC1142" s="325"/>
      <c r="AD1142" s="325"/>
      <c r="AE1142" s="327"/>
      <c r="AF1142" s="327"/>
      <c r="AG1142" s="327"/>
      <c r="AH1142" s="327"/>
      <c r="AI1142" s="327"/>
      <c r="AJ1142" s="325"/>
      <c r="AK1142" s="325"/>
      <c r="AL1142" s="325"/>
      <c r="AM1142" s="325"/>
      <c r="AN1142" s="325"/>
      <c r="AO1142" s="325"/>
      <c r="AP1142" s="325"/>
      <c r="AQ1142" s="325"/>
    </row>
    <row r="1143" spans="5:43" ht="24.75" customHeight="1">
      <c r="E1143" s="413"/>
      <c r="G1143" s="326"/>
      <c r="H1143" s="325"/>
      <c r="I1143" s="327"/>
      <c r="K1143" s="328"/>
      <c r="R1143" s="325"/>
      <c r="S1143" s="325"/>
      <c r="T1143" s="325"/>
      <c r="U1143" s="325"/>
      <c r="V1143" s="325"/>
      <c r="W1143" s="325"/>
      <c r="X1143" s="325"/>
      <c r="Y1143" s="325"/>
      <c r="Z1143" s="325"/>
      <c r="AA1143" s="325"/>
      <c r="AB1143" s="325"/>
      <c r="AC1143" s="325"/>
      <c r="AD1143" s="325"/>
      <c r="AE1143" s="327"/>
      <c r="AF1143" s="327"/>
      <c r="AG1143" s="327"/>
      <c r="AH1143" s="327"/>
      <c r="AI1143" s="327"/>
      <c r="AJ1143" s="325"/>
      <c r="AK1143" s="325"/>
      <c r="AL1143" s="325"/>
      <c r="AM1143" s="325"/>
      <c r="AN1143" s="325"/>
      <c r="AO1143" s="325"/>
      <c r="AP1143" s="325"/>
      <c r="AQ1143" s="325"/>
    </row>
    <row r="1144" spans="5:43" ht="24.75" customHeight="1">
      <c r="E1144" s="413"/>
      <c r="G1144" s="326"/>
      <c r="H1144" s="325"/>
      <c r="I1144" s="327"/>
      <c r="K1144" s="328"/>
      <c r="R1144" s="325"/>
      <c r="S1144" s="325"/>
      <c r="T1144" s="325"/>
      <c r="U1144" s="325"/>
      <c r="V1144" s="325"/>
      <c r="W1144" s="325"/>
      <c r="X1144" s="325"/>
      <c r="Y1144" s="325"/>
      <c r="Z1144" s="325"/>
      <c r="AA1144" s="325"/>
      <c r="AB1144" s="325"/>
      <c r="AC1144" s="325"/>
      <c r="AD1144" s="325"/>
      <c r="AE1144" s="327"/>
      <c r="AF1144" s="327"/>
      <c r="AG1144" s="327"/>
      <c r="AH1144" s="327"/>
      <c r="AI1144" s="327"/>
      <c r="AJ1144" s="325"/>
      <c r="AK1144" s="325"/>
      <c r="AL1144" s="325"/>
      <c r="AM1144" s="325"/>
      <c r="AN1144" s="325"/>
      <c r="AO1144" s="325"/>
      <c r="AP1144" s="325"/>
      <c r="AQ1144" s="325"/>
    </row>
    <row r="1145" spans="5:43" ht="24.75" customHeight="1">
      <c r="E1145" s="413"/>
      <c r="G1145" s="326"/>
      <c r="H1145" s="325"/>
      <c r="I1145" s="327"/>
      <c r="K1145" s="328"/>
      <c r="R1145" s="325"/>
      <c r="S1145" s="325"/>
      <c r="T1145" s="325"/>
      <c r="U1145" s="325"/>
      <c r="V1145" s="325"/>
      <c r="W1145" s="325"/>
      <c r="X1145" s="325"/>
      <c r="Y1145" s="325"/>
      <c r="Z1145" s="325"/>
      <c r="AA1145" s="325"/>
      <c r="AB1145" s="325"/>
      <c r="AC1145" s="325"/>
      <c r="AD1145" s="325"/>
      <c r="AE1145" s="327"/>
      <c r="AF1145" s="327"/>
      <c r="AG1145" s="327"/>
      <c r="AH1145" s="327"/>
      <c r="AI1145" s="327"/>
      <c r="AJ1145" s="325"/>
      <c r="AK1145" s="325"/>
      <c r="AL1145" s="325"/>
      <c r="AM1145" s="325"/>
      <c r="AN1145" s="325"/>
      <c r="AO1145" s="325"/>
      <c r="AP1145" s="325"/>
      <c r="AQ1145" s="325"/>
    </row>
    <row r="1146" spans="5:43" ht="24.75" customHeight="1">
      <c r="E1146" s="413"/>
      <c r="G1146" s="326"/>
      <c r="H1146" s="325"/>
      <c r="I1146" s="327"/>
      <c r="K1146" s="328"/>
      <c r="R1146" s="325"/>
      <c r="S1146" s="325"/>
      <c r="T1146" s="325"/>
      <c r="U1146" s="325"/>
      <c r="V1146" s="325"/>
      <c r="W1146" s="325"/>
      <c r="X1146" s="325"/>
      <c r="Y1146" s="325"/>
      <c r="Z1146" s="325"/>
      <c r="AA1146" s="325"/>
      <c r="AB1146" s="325"/>
      <c r="AC1146" s="325"/>
      <c r="AD1146" s="325"/>
      <c r="AE1146" s="327"/>
      <c r="AF1146" s="327"/>
      <c r="AG1146" s="327"/>
      <c r="AH1146" s="327"/>
      <c r="AI1146" s="327"/>
      <c r="AJ1146" s="325"/>
      <c r="AK1146" s="325"/>
      <c r="AL1146" s="325"/>
      <c r="AM1146" s="325"/>
      <c r="AN1146" s="325"/>
      <c r="AO1146" s="325"/>
      <c r="AP1146" s="325"/>
      <c r="AQ1146" s="325"/>
    </row>
    <row r="1147" spans="5:43" ht="24.75" customHeight="1">
      <c r="E1147" s="413"/>
      <c r="G1147" s="326"/>
      <c r="H1147" s="325"/>
      <c r="I1147" s="327"/>
      <c r="K1147" s="328"/>
      <c r="R1147" s="325"/>
      <c r="S1147" s="325"/>
      <c r="T1147" s="325"/>
      <c r="U1147" s="325"/>
      <c r="V1147" s="325"/>
      <c r="W1147" s="325"/>
      <c r="X1147" s="325"/>
      <c r="Y1147" s="325"/>
      <c r="Z1147" s="325"/>
      <c r="AA1147" s="325"/>
      <c r="AB1147" s="325"/>
      <c r="AC1147" s="325"/>
      <c r="AD1147" s="325"/>
      <c r="AE1147" s="327"/>
      <c r="AF1147" s="327"/>
      <c r="AG1147" s="327"/>
      <c r="AH1147" s="327"/>
      <c r="AI1147" s="327"/>
      <c r="AJ1147" s="325"/>
      <c r="AK1147" s="325"/>
      <c r="AL1147" s="325"/>
      <c r="AM1147" s="325"/>
      <c r="AN1147" s="325"/>
      <c r="AO1147" s="325"/>
      <c r="AP1147" s="325"/>
      <c r="AQ1147" s="325"/>
    </row>
    <row r="1148" spans="5:43" ht="24.75" customHeight="1">
      <c r="E1148" s="413"/>
      <c r="G1148" s="326"/>
      <c r="H1148" s="325"/>
      <c r="I1148" s="327"/>
      <c r="K1148" s="328"/>
      <c r="R1148" s="325"/>
      <c r="S1148" s="325"/>
      <c r="T1148" s="325"/>
      <c r="U1148" s="325"/>
      <c r="V1148" s="325"/>
      <c r="W1148" s="325"/>
      <c r="X1148" s="325"/>
      <c r="Y1148" s="325"/>
      <c r="Z1148" s="325"/>
      <c r="AA1148" s="325"/>
      <c r="AB1148" s="325"/>
      <c r="AC1148" s="325"/>
      <c r="AD1148" s="325"/>
      <c r="AE1148" s="327"/>
      <c r="AF1148" s="327"/>
      <c r="AG1148" s="327"/>
      <c r="AH1148" s="327"/>
      <c r="AI1148" s="327"/>
      <c r="AJ1148" s="325"/>
      <c r="AK1148" s="325"/>
      <c r="AL1148" s="325"/>
      <c r="AM1148" s="325"/>
      <c r="AN1148" s="325"/>
      <c r="AO1148" s="325"/>
      <c r="AP1148" s="325"/>
      <c r="AQ1148" s="325"/>
    </row>
    <row r="1149" spans="5:43" ht="24.75" customHeight="1">
      <c r="E1149" s="413"/>
      <c r="G1149" s="326"/>
      <c r="H1149" s="325"/>
      <c r="I1149" s="327"/>
      <c r="K1149" s="328"/>
      <c r="R1149" s="325"/>
      <c r="S1149" s="325"/>
      <c r="T1149" s="325"/>
      <c r="U1149" s="325"/>
      <c r="V1149" s="325"/>
      <c r="W1149" s="325"/>
      <c r="X1149" s="325"/>
      <c r="Y1149" s="325"/>
      <c r="Z1149" s="325"/>
      <c r="AA1149" s="325"/>
      <c r="AB1149" s="325"/>
      <c r="AC1149" s="325"/>
      <c r="AD1149" s="325"/>
      <c r="AE1149" s="327"/>
      <c r="AF1149" s="327"/>
      <c r="AG1149" s="327"/>
      <c r="AH1149" s="327"/>
      <c r="AI1149" s="327"/>
      <c r="AJ1149" s="325"/>
      <c r="AK1149" s="325"/>
      <c r="AL1149" s="325"/>
      <c r="AM1149" s="325"/>
      <c r="AN1149" s="325"/>
      <c r="AO1149" s="325"/>
      <c r="AP1149" s="325"/>
      <c r="AQ1149" s="325"/>
    </row>
    <row r="1150" spans="5:43" ht="24.75" customHeight="1">
      <c r="E1150" s="413"/>
      <c r="G1150" s="326"/>
      <c r="H1150" s="325"/>
      <c r="I1150" s="327"/>
      <c r="K1150" s="328"/>
      <c r="R1150" s="325"/>
      <c r="S1150" s="325"/>
      <c r="T1150" s="325"/>
      <c r="U1150" s="325"/>
      <c r="V1150" s="325"/>
      <c r="W1150" s="325"/>
      <c r="X1150" s="325"/>
      <c r="Y1150" s="325"/>
      <c r="Z1150" s="325"/>
      <c r="AA1150" s="325"/>
      <c r="AB1150" s="325"/>
      <c r="AC1150" s="325"/>
      <c r="AD1150" s="325"/>
      <c r="AE1150" s="327"/>
      <c r="AF1150" s="327"/>
      <c r="AG1150" s="327"/>
      <c r="AH1150" s="327"/>
      <c r="AI1150" s="327"/>
      <c r="AJ1150" s="325"/>
      <c r="AK1150" s="325"/>
      <c r="AL1150" s="325"/>
      <c r="AM1150" s="325"/>
      <c r="AN1150" s="325"/>
      <c r="AO1150" s="325"/>
      <c r="AP1150" s="325"/>
      <c r="AQ1150" s="325"/>
    </row>
    <row r="1151" spans="5:43" ht="24.75" customHeight="1">
      <c r="E1151" s="413"/>
      <c r="G1151" s="326"/>
      <c r="H1151" s="325"/>
      <c r="I1151" s="327"/>
      <c r="K1151" s="328"/>
      <c r="R1151" s="325"/>
      <c r="S1151" s="325"/>
      <c r="T1151" s="325"/>
      <c r="U1151" s="325"/>
      <c r="V1151" s="325"/>
      <c r="W1151" s="325"/>
      <c r="X1151" s="325"/>
      <c r="Y1151" s="325"/>
      <c r="Z1151" s="325"/>
      <c r="AA1151" s="325"/>
      <c r="AB1151" s="325"/>
      <c r="AC1151" s="325"/>
      <c r="AD1151" s="325"/>
      <c r="AE1151" s="327"/>
      <c r="AF1151" s="327"/>
      <c r="AG1151" s="327"/>
      <c r="AH1151" s="327"/>
      <c r="AI1151" s="327"/>
      <c r="AJ1151" s="325"/>
      <c r="AK1151" s="325"/>
      <c r="AL1151" s="325"/>
      <c r="AM1151" s="325"/>
      <c r="AN1151" s="325"/>
      <c r="AO1151" s="325"/>
      <c r="AP1151" s="325"/>
      <c r="AQ1151" s="325"/>
    </row>
    <row r="1152" spans="5:43" ht="24.75" customHeight="1">
      <c r="E1152" s="413"/>
      <c r="G1152" s="326"/>
      <c r="H1152" s="325"/>
      <c r="I1152" s="327"/>
      <c r="K1152" s="328"/>
      <c r="R1152" s="325"/>
      <c r="S1152" s="325"/>
      <c r="T1152" s="325"/>
      <c r="U1152" s="325"/>
      <c r="V1152" s="325"/>
      <c r="W1152" s="325"/>
      <c r="X1152" s="325"/>
      <c r="Y1152" s="325"/>
      <c r="Z1152" s="325"/>
      <c r="AA1152" s="325"/>
      <c r="AB1152" s="325"/>
      <c r="AC1152" s="325"/>
      <c r="AD1152" s="325"/>
      <c r="AE1152" s="327"/>
      <c r="AF1152" s="327"/>
      <c r="AG1152" s="327"/>
      <c r="AH1152" s="327"/>
      <c r="AI1152" s="327"/>
      <c r="AJ1152" s="325"/>
      <c r="AK1152" s="325"/>
      <c r="AL1152" s="325"/>
      <c r="AM1152" s="325"/>
      <c r="AN1152" s="325"/>
      <c r="AO1152" s="325"/>
      <c r="AP1152" s="325"/>
      <c r="AQ1152" s="325"/>
    </row>
    <row r="1153" spans="5:43" ht="24.75" customHeight="1">
      <c r="E1153" s="413"/>
      <c r="G1153" s="326"/>
      <c r="H1153" s="325"/>
      <c r="I1153" s="327"/>
      <c r="K1153" s="328"/>
      <c r="R1153" s="325"/>
      <c r="S1153" s="325"/>
      <c r="T1153" s="325"/>
      <c r="U1153" s="325"/>
      <c r="V1153" s="325"/>
      <c r="W1153" s="325"/>
      <c r="X1153" s="325"/>
      <c r="Y1153" s="325"/>
      <c r="Z1153" s="325"/>
      <c r="AA1153" s="325"/>
      <c r="AB1153" s="325"/>
      <c r="AC1153" s="325"/>
      <c r="AD1153" s="325"/>
      <c r="AE1153" s="327"/>
      <c r="AF1153" s="327"/>
      <c r="AG1153" s="327"/>
      <c r="AH1153" s="327"/>
      <c r="AI1153" s="327"/>
      <c r="AJ1153" s="325"/>
      <c r="AK1153" s="325"/>
      <c r="AL1153" s="325"/>
      <c r="AM1153" s="325"/>
      <c r="AN1153" s="325"/>
      <c r="AO1153" s="325"/>
      <c r="AP1153" s="325"/>
      <c r="AQ1153" s="325"/>
    </row>
    <row r="1154" spans="5:43" ht="24.75" customHeight="1">
      <c r="E1154" s="413"/>
      <c r="G1154" s="326"/>
      <c r="H1154" s="325"/>
      <c r="I1154" s="327"/>
      <c r="K1154" s="328"/>
      <c r="R1154" s="325"/>
      <c r="S1154" s="325"/>
      <c r="T1154" s="325"/>
      <c r="U1154" s="325"/>
      <c r="V1154" s="325"/>
      <c r="W1154" s="325"/>
      <c r="X1154" s="325"/>
      <c r="Y1154" s="325"/>
      <c r="Z1154" s="325"/>
      <c r="AA1154" s="325"/>
      <c r="AB1154" s="325"/>
      <c r="AC1154" s="325"/>
      <c r="AD1154" s="325"/>
      <c r="AE1154" s="327"/>
      <c r="AF1154" s="327"/>
      <c r="AG1154" s="327"/>
      <c r="AH1154" s="327"/>
      <c r="AI1154" s="327"/>
      <c r="AJ1154" s="325"/>
      <c r="AK1154" s="325"/>
      <c r="AL1154" s="325"/>
      <c r="AM1154" s="325"/>
      <c r="AN1154" s="325"/>
      <c r="AO1154" s="325"/>
      <c r="AP1154" s="325"/>
      <c r="AQ1154" s="325"/>
    </row>
    <row r="1155" spans="5:43" ht="24.75" customHeight="1">
      <c r="E1155" s="413"/>
      <c r="G1155" s="326"/>
      <c r="H1155" s="325"/>
      <c r="I1155" s="327"/>
      <c r="K1155" s="328"/>
      <c r="R1155" s="325"/>
      <c r="S1155" s="325"/>
      <c r="T1155" s="325"/>
      <c r="U1155" s="325"/>
      <c r="V1155" s="325"/>
      <c r="W1155" s="325"/>
      <c r="X1155" s="325"/>
      <c r="Y1155" s="325"/>
      <c r="Z1155" s="325"/>
      <c r="AA1155" s="325"/>
      <c r="AB1155" s="325"/>
      <c r="AC1155" s="325"/>
      <c r="AD1155" s="325"/>
      <c r="AE1155" s="327"/>
      <c r="AF1155" s="327"/>
      <c r="AG1155" s="327"/>
      <c r="AH1155" s="327"/>
      <c r="AI1155" s="327"/>
      <c r="AJ1155" s="325"/>
      <c r="AK1155" s="325"/>
      <c r="AL1155" s="325"/>
      <c r="AM1155" s="325"/>
      <c r="AN1155" s="325"/>
      <c r="AO1155" s="325"/>
      <c r="AP1155" s="325"/>
      <c r="AQ1155" s="325"/>
    </row>
    <row r="1156" spans="5:43" ht="24.75" customHeight="1">
      <c r="E1156" s="413"/>
      <c r="G1156" s="326"/>
      <c r="H1156" s="325"/>
      <c r="I1156" s="327"/>
      <c r="K1156" s="328"/>
      <c r="R1156" s="325"/>
      <c r="S1156" s="325"/>
      <c r="T1156" s="325"/>
      <c r="U1156" s="325"/>
      <c r="V1156" s="325"/>
      <c r="W1156" s="325"/>
      <c r="X1156" s="325"/>
      <c r="Y1156" s="325"/>
      <c r="Z1156" s="325"/>
      <c r="AA1156" s="325"/>
      <c r="AB1156" s="325"/>
      <c r="AC1156" s="325"/>
      <c r="AD1156" s="325"/>
      <c r="AE1156" s="327"/>
      <c r="AF1156" s="327"/>
      <c r="AG1156" s="327"/>
      <c r="AH1156" s="327"/>
      <c r="AI1156" s="327"/>
      <c r="AJ1156" s="325"/>
      <c r="AK1156" s="325"/>
      <c r="AL1156" s="325"/>
      <c r="AM1156" s="325"/>
      <c r="AN1156" s="325"/>
      <c r="AO1156" s="325"/>
      <c r="AP1156" s="325"/>
      <c r="AQ1156" s="325"/>
    </row>
    <row r="1157" spans="5:43" ht="24.75" customHeight="1">
      <c r="E1157" s="413"/>
      <c r="G1157" s="326"/>
      <c r="H1157" s="325"/>
      <c r="I1157" s="327"/>
      <c r="K1157" s="328"/>
      <c r="R1157" s="325"/>
      <c r="S1157" s="325"/>
      <c r="T1157" s="325"/>
      <c r="U1157" s="325"/>
      <c r="V1157" s="325"/>
      <c r="W1157" s="325"/>
      <c r="X1157" s="325"/>
      <c r="Y1157" s="325"/>
      <c r="Z1157" s="325"/>
      <c r="AA1157" s="325"/>
      <c r="AB1157" s="325"/>
      <c r="AC1157" s="325"/>
      <c r="AD1157" s="325"/>
      <c r="AE1157" s="327"/>
      <c r="AF1157" s="327"/>
      <c r="AG1157" s="327"/>
      <c r="AH1157" s="327"/>
      <c r="AI1157" s="327"/>
      <c r="AJ1157" s="325"/>
      <c r="AK1157" s="325"/>
      <c r="AL1157" s="325"/>
      <c r="AM1157" s="325"/>
      <c r="AN1157" s="325"/>
      <c r="AO1157" s="325"/>
      <c r="AP1157" s="325"/>
      <c r="AQ1157" s="325"/>
    </row>
    <row r="1158" spans="5:43" ht="24.75" customHeight="1">
      <c r="E1158" s="413"/>
      <c r="G1158" s="326"/>
      <c r="H1158" s="325"/>
      <c r="I1158" s="327"/>
      <c r="K1158" s="328"/>
      <c r="R1158" s="325"/>
      <c r="S1158" s="325"/>
      <c r="T1158" s="325"/>
      <c r="U1158" s="325"/>
      <c r="V1158" s="325"/>
      <c r="W1158" s="325"/>
      <c r="X1158" s="325"/>
      <c r="Y1158" s="325"/>
      <c r="Z1158" s="325"/>
      <c r="AA1158" s="325"/>
      <c r="AB1158" s="325"/>
      <c r="AC1158" s="325"/>
      <c r="AD1158" s="325"/>
      <c r="AE1158" s="327"/>
      <c r="AF1158" s="327"/>
      <c r="AG1158" s="327"/>
      <c r="AH1158" s="327"/>
      <c r="AI1158" s="327"/>
      <c r="AJ1158" s="325"/>
      <c r="AK1158" s="325"/>
      <c r="AL1158" s="325"/>
      <c r="AM1158" s="325"/>
      <c r="AN1158" s="325"/>
      <c r="AO1158" s="325"/>
      <c r="AP1158" s="325"/>
      <c r="AQ1158" s="325"/>
    </row>
    <row r="1159" spans="5:43" ht="24.75" customHeight="1">
      <c r="E1159" s="413"/>
      <c r="G1159" s="326"/>
      <c r="H1159" s="325"/>
      <c r="I1159" s="327"/>
      <c r="K1159" s="328"/>
      <c r="R1159" s="325"/>
      <c r="S1159" s="325"/>
      <c r="T1159" s="325"/>
      <c r="U1159" s="325"/>
      <c r="V1159" s="325"/>
      <c r="W1159" s="325"/>
      <c r="X1159" s="325"/>
      <c r="Y1159" s="325"/>
      <c r="Z1159" s="325"/>
      <c r="AA1159" s="325"/>
      <c r="AB1159" s="325"/>
      <c r="AC1159" s="325"/>
      <c r="AD1159" s="325"/>
      <c r="AE1159" s="327"/>
      <c r="AF1159" s="327"/>
      <c r="AG1159" s="327"/>
      <c r="AH1159" s="327"/>
      <c r="AI1159" s="327"/>
      <c r="AJ1159" s="325"/>
      <c r="AK1159" s="325"/>
      <c r="AL1159" s="325"/>
      <c r="AM1159" s="325"/>
      <c r="AN1159" s="325"/>
      <c r="AO1159" s="325"/>
      <c r="AP1159" s="325"/>
      <c r="AQ1159" s="325"/>
    </row>
    <row r="1160" spans="5:43" ht="24.75" customHeight="1">
      <c r="E1160" s="413"/>
      <c r="G1160" s="326"/>
      <c r="H1160" s="325"/>
      <c r="I1160" s="327"/>
      <c r="K1160" s="328"/>
      <c r="R1160" s="325"/>
      <c r="S1160" s="325"/>
      <c r="T1160" s="325"/>
      <c r="U1160" s="325"/>
      <c r="V1160" s="325"/>
      <c r="W1160" s="325"/>
      <c r="X1160" s="325"/>
      <c r="Y1160" s="325"/>
      <c r="Z1160" s="325"/>
      <c r="AA1160" s="325"/>
      <c r="AB1160" s="325"/>
      <c r="AC1160" s="325"/>
      <c r="AD1160" s="325"/>
      <c r="AE1160" s="327"/>
      <c r="AF1160" s="327"/>
      <c r="AG1160" s="327"/>
      <c r="AH1160" s="327"/>
      <c r="AI1160" s="327"/>
      <c r="AJ1160" s="325"/>
      <c r="AK1160" s="325"/>
      <c r="AL1160" s="325"/>
      <c r="AM1160" s="325"/>
      <c r="AN1160" s="325"/>
      <c r="AO1160" s="325"/>
      <c r="AP1160" s="325"/>
      <c r="AQ1160" s="325"/>
    </row>
    <row r="1161" spans="5:43" ht="24.75" customHeight="1">
      <c r="E1161" s="413"/>
      <c r="G1161" s="326"/>
      <c r="H1161" s="325"/>
      <c r="I1161" s="327"/>
      <c r="K1161" s="328"/>
      <c r="R1161" s="325"/>
      <c r="S1161" s="325"/>
      <c r="T1161" s="325"/>
      <c r="U1161" s="325"/>
      <c r="V1161" s="325"/>
      <c r="W1161" s="325"/>
      <c r="X1161" s="325"/>
      <c r="Y1161" s="325"/>
      <c r="Z1161" s="325"/>
      <c r="AA1161" s="325"/>
      <c r="AB1161" s="325"/>
      <c r="AC1161" s="325"/>
      <c r="AD1161" s="325"/>
      <c r="AE1161" s="327"/>
      <c r="AF1161" s="327"/>
      <c r="AG1161" s="327"/>
      <c r="AH1161" s="327"/>
      <c r="AI1161" s="327"/>
      <c r="AJ1161" s="325"/>
      <c r="AK1161" s="325"/>
      <c r="AL1161" s="325"/>
      <c r="AM1161" s="325"/>
      <c r="AN1161" s="325"/>
      <c r="AO1161" s="325"/>
      <c r="AP1161" s="325"/>
      <c r="AQ1161" s="325"/>
    </row>
    <row r="1162" spans="5:43" ht="24.75" customHeight="1">
      <c r="E1162" s="413"/>
      <c r="G1162" s="326"/>
      <c r="H1162" s="325"/>
      <c r="I1162" s="327"/>
      <c r="K1162" s="328"/>
      <c r="R1162" s="325"/>
      <c r="S1162" s="325"/>
      <c r="T1162" s="325"/>
      <c r="U1162" s="325"/>
      <c r="V1162" s="325"/>
      <c r="W1162" s="325"/>
      <c r="X1162" s="325"/>
      <c r="Y1162" s="325"/>
      <c r="Z1162" s="325"/>
      <c r="AA1162" s="325"/>
      <c r="AB1162" s="325"/>
      <c r="AC1162" s="325"/>
      <c r="AD1162" s="325"/>
      <c r="AE1162" s="327"/>
      <c r="AF1162" s="327"/>
      <c r="AG1162" s="327"/>
      <c r="AH1162" s="327"/>
      <c r="AI1162" s="327"/>
      <c r="AJ1162" s="325"/>
      <c r="AK1162" s="325"/>
      <c r="AL1162" s="325"/>
      <c r="AM1162" s="325"/>
      <c r="AN1162" s="325"/>
      <c r="AO1162" s="325"/>
      <c r="AP1162" s="325"/>
      <c r="AQ1162" s="325"/>
    </row>
    <row r="1163" spans="5:43" ht="24.75" customHeight="1">
      <c r="E1163" s="413"/>
      <c r="G1163" s="326"/>
      <c r="H1163" s="325"/>
      <c r="I1163" s="327"/>
      <c r="K1163" s="328"/>
      <c r="R1163" s="325"/>
      <c r="S1163" s="325"/>
      <c r="T1163" s="325"/>
      <c r="U1163" s="325"/>
      <c r="V1163" s="325"/>
      <c r="W1163" s="325"/>
      <c r="X1163" s="325"/>
      <c r="Y1163" s="325"/>
      <c r="Z1163" s="325"/>
      <c r="AA1163" s="325"/>
      <c r="AB1163" s="325"/>
      <c r="AC1163" s="325"/>
      <c r="AD1163" s="325"/>
      <c r="AE1163" s="327"/>
      <c r="AF1163" s="327"/>
      <c r="AG1163" s="327"/>
      <c r="AH1163" s="327"/>
      <c r="AI1163" s="327"/>
      <c r="AJ1163" s="325"/>
      <c r="AK1163" s="325"/>
      <c r="AL1163" s="325"/>
      <c r="AM1163" s="325"/>
      <c r="AN1163" s="325"/>
      <c r="AO1163" s="325"/>
      <c r="AP1163" s="325"/>
      <c r="AQ1163" s="325"/>
    </row>
    <row r="1164" spans="5:43" ht="24.75" customHeight="1">
      <c r="E1164" s="413"/>
      <c r="G1164" s="326"/>
      <c r="H1164" s="325"/>
      <c r="I1164" s="327"/>
      <c r="K1164" s="328"/>
      <c r="R1164" s="325"/>
      <c r="S1164" s="325"/>
      <c r="T1164" s="325"/>
      <c r="U1164" s="325"/>
      <c r="V1164" s="325"/>
      <c r="W1164" s="325"/>
      <c r="X1164" s="325"/>
      <c r="Y1164" s="325"/>
      <c r="Z1164" s="325"/>
      <c r="AA1164" s="325"/>
      <c r="AB1164" s="325"/>
      <c r="AC1164" s="325"/>
      <c r="AD1164" s="325"/>
      <c r="AE1164" s="327"/>
      <c r="AF1164" s="327"/>
      <c r="AG1164" s="327"/>
      <c r="AH1164" s="327"/>
      <c r="AI1164" s="327"/>
      <c r="AJ1164" s="325"/>
      <c r="AK1164" s="325"/>
      <c r="AL1164" s="325"/>
      <c r="AM1164" s="325"/>
      <c r="AN1164" s="325"/>
      <c r="AO1164" s="325"/>
      <c r="AP1164" s="325"/>
      <c r="AQ1164" s="325"/>
    </row>
    <row r="1165" spans="5:43" ht="24.75" customHeight="1">
      <c r="E1165" s="413"/>
      <c r="G1165" s="326"/>
      <c r="H1165" s="325"/>
      <c r="I1165" s="327"/>
      <c r="K1165" s="328"/>
      <c r="R1165" s="325"/>
      <c r="S1165" s="325"/>
      <c r="T1165" s="325"/>
      <c r="U1165" s="325"/>
      <c r="V1165" s="325"/>
      <c r="W1165" s="325"/>
      <c r="X1165" s="325"/>
      <c r="Y1165" s="325"/>
      <c r="Z1165" s="325"/>
      <c r="AA1165" s="325"/>
      <c r="AB1165" s="325"/>
      <c r="AC1165" s="325"/>
      <c r="AD1165" s="325"/>
      <c r="AE1165" s="327"/>
      <c r="AF1165" s="327"/>
      <c r="AG1165" s="327"/>
      <c r="AH1165" s="327"/>
      <c r="AI1165" s="327"/>
      <c r="AJ1165" s="325"/>
      <c r="AK1165" s="325"/>
      <c r="AL1165" s="325"/>
      <c r="AM1165" s="325"/>
      <c r="AN1165" s="325"/>
      <c r="AO1165" s="325"/>
      <c r="AP1165" s="325"/>
      <c r="AQ1165" s="325"/>
    </row>
    <row r="1166" spans="5:43" ht="24.75" customHeight="1">
      <c r="E1166" s="413"/>
      <c r="G1166" s="326"/>
      <c r="H1166" s="325"/>
      <c r="I1166" s="327"/>
      <c r="K1166" s="328"/>
      <c r="R1166" s="325"/>
      <c r="S1166" s="325"/>
      <c r="T1166" s="325"/>
      <c r="U1166" s="325"/>
      <c r="V1166" s="325"/>
      <c r="W1166" s="325"/>
      <c r="X1166" s="325"/>
      <c r="Y1166" s="325"/>
      <c r="Z1166" s="325"/>
      <c r="AA1166" s="325"/>
      <c r="AB1166" s="325"/>
      <c r="AC1166" s="325"/>
      <c r="AD1166" s="325"/>
      <c r="AE1166" s="327"/>
      <c r="AF1166" s="327"/>
      <c r="AG1166" s="327"/>
      <c r="AH1166" s="327"/>
      <c r="AI1166" s="327"/>
      <c r="AJ1166" s="325"/>
      <c r="AK1166" s="325"/>
      <c r="AL1166" s="325"/>
      <c r="AM1166" s="325"/>
      <c r="AN1166" s="325"/>
      <c r="AO1166" s="325"/>
      <c r="AP1166" s="325"/>
      <c r="AQ1166" s="325"/>
    </row>
    <row r="1167" spans="5:43" ht="24.75" customHeight="1">
      <c r="E1167" s="413"/>
      <c r="G1167" s="326"/>
      <c r="H1167" s="325"/>
      <c r="I1167" s="327"/>
      <c r="K1167" s="328"/>
      <c r="R1167" s="325"/>
      <c r="S1167" s="325"/>
      <c r="T1167" s="325"/>
      <c r="U1167" s="325"/>
      <c r="V1167" s="325"/>
      <c r="W1167" s="325"/>
      <c r="X1167" s="325"/>
      <c r="Y1167" s="325"/>
      <c r="Z1167" s="325"/>
      <c r="AA1167" s="325"/>
      <c r="AB1167" s="325"/>
      <c r="AC1167" s="325"/>
      <c r="AD1167" s="325"/>
      <c r="AE1167" s="327"/>
      <c r="AF1167" s="327"/>
      <c r="AG1167" s="327"/>
      <c r="AH1167" s="327"/>
      <c r="AI1167" s="327"/>
      <c r="AJ1167" s="325"/>
      <c r="AK1167" s="325"/>
      <c r="AL1167" s="325"/>
      <c r="AM1167" s="325"/>
      <c r="AN1167" s="325"/>
      <c r="AO1167" s="325"/>
      <c r="AP1167" s="325"/>
      <c r="AQ1167" s="325"/>
    </row>
    <row r="1168" spans="5:43" ht="24.75" customHeight="1">
      <c r="E1168" s="413"/>
      <c r="G1168" s="326"/>
      <c r="H1168" s="325"/>
      <c r="I1168" s="327"/>
      <c r="K1168" s="328"/>
      <c r="R1168" s="325"/>
      <c r="S1168" s="325"/>
      <c r="T1168" s="325"/>
      <c r="U1168" s="325"/>
      <c r="V1168" s="325"/>
      <c r="W1168" s="325"/>
      <c r="X1168" s="325"/>
      <c r="Y1168" s="325"/>
      <c r="Z1168" s="325"/>
      <c r="AA1168" s="325"/>
      <c r="AB1168" s="325"/>
      <c r="AC1168" s="325"/>
      <c r="AD1168" s="325"/>
      <c r="AE1168" s="327"/>
      <c r="AF1168" s="327"/>
      <c r="AG1168" s="327"/>
      <c r="AH1168" s="327"/>
      <c r="AI1168" s="327"/>
      <c r="AJ1168" s="325"/>
      <c r="AK1168" s="325"/>
      <c r="AL1168" s="325"/>
      <c r="AM1168" s="325"/>
      <c r="AN1168" s="325"/>
      <c r="AO1168" s="325"/>
      <c r="AP1168" s="325"/>
      <c r="AQ1168" s="325"/>
    </row>
    <row r="1169" spans="5:43" ht="24.75" customHeight="1">
      <c r="E1169" s="413"/>
      <c r="G1169" s="326"/>
      <c r="H1169" s="325"/>
      <c r="I1169" s="327"/>
      <c r="K1169" s="328"/>
      <c r="R1169" s="325"/>
      <c r="S1169" s="325"/>
      <c r="T1169" s="325"/>
      <c r="U1169" s="325"/>
      <c r="V1169" s="325"/>
      <c r="W1169" s="325"/>
      <c r="X1169" s="325"/>
      <c r="Y1169" s="325"/>
      <c r="Z1169" s="325"/>
      <c r="AA1169" s="325"/>
      <c r="AB1169" s="325"/>
      <c r="AC1169" s="325"/>
      <c r="AD1169" s="325"/>
      <c r="AE1169" s="327"/>
      <c r="AF1169" s="327"/>
      <c r="AG1169" s="327"/>
      <c r="AH1169" s="327"/>
      <c r="AI1169" s="327"/>
      <c r="AJ1169" s="325"/>
      <c r="AK1169" s="325"/>
      <c r="AL1169" s="325"/>
      <c r="AM1169" s="325"/>
      <c r="AN1169" s="325"/>
      <c r="AO1169" s="325"/>
      <c r="AP1169" s="325"/>
      <c r="AQ1169" s="325"/>
    </row>
    <row r="1170" spans="5:43" ht="24.75" customHeight="1">
      <c r="E1170" s="413"/>
      <c r="G1170" s="326"/>
      <c r="H1170" s="325"/>
      <c r="I1170" s="327"/>
      <c r="K1170" s="328"/>
      <c r="R1170" s="325"/>
      <c r="S1170" s="325"/>
      <c r="T1170" s="325"/>
      <c r="U1170" s="325"/>
      <c r="V1170" s="325"/>
      <c r="W1170" s="325"/>
      <c r="X1170" s="325"/>
      <c r="Y1170" s="325"/>
      <c r="Z1170" s="325"/>
      <c r="AA1170" s="325"/>
      <c r="AB1170" s="325"/>
      <c r="AC1170" s="325"/>
      <c r="AD1170" s="325"/>
      <c r="AE1170" s="327"/>
      <c r="AF1170" s="327"/>
      <c r="AG1170" s="327"/>
      <c r="AH1170" s="327"/>
      <c r="AI1170" s="327"/>
      <c r="AJ1170" s="325"/>
      <c r="AK1170" s="325"/>
      <c r="AL1170" s="325"/>
      <c r="AM1170" s="325"/>
      <c r="AN1170" s="325"/>
      <c r="AO1170" s="325"/>
      <c r="AP1170" s="325"/>
      <c r="AQ1170" s="325"/>
    </row>
    <row r="1171" spans="5:43" ht="24.75" customHeight="1">
      <c r="E1171" s="413"/>
      <c r="G1171" s="326"/>
      <c r="H1171" s="325"/>
      <c r="I1171" s="327"/>
      <c r="K1171" s="328"/>
      <c r="R1171" s="325"/>
      <c r="S1171" s="325"/>
      <c r="T1171" s="325"/>
      <c r="U1171" s="325"/>
      <c r="V1171" s="325"/>
      <c r="W1171" s="325"/>
      <c r="X1171" s="325"/>
      <c r="Y1171" s="325"/>
      <c r="Z1171" s="325"/>
      <c r="AA1171" s="325"/>
      <c r="AB1171" s="325"/>
      <c r="AC1171" s="325"/>
      <c r="AD1171" s="325"/>
      <c r="AE1171" s="327"/>
      <c r="AF1171" s="327"/>
      <c r="AG1171" s="327"/>
      <c r="AH1171" s="327"/>
      <c r="AI1171" s="327"/>
      <c r="AJ1171" s="325"/>
      <c r="AK1171" s="325"/>
      <c r="AL1171" s="325"/>
      <c r="AM1171" s="325"/>
      <c r="AN1171" s="325"/>
      <c r="AO1171" s="325"/>
      <c r="AP1171" s="325"/>
      <c r="AQ1171" s="325"/>
    </row>
    <row r="1172" spans="5:43" ht="24.75" customHeight="1">
      <c r="E1172" s="413"/>
      <c r="G1172" s="326"/>
      <c r="H1172" s="325"/>
      <c r="I1172" s="327"/>
      <c r="K1172" s="328"/>
      <c r="R1172" s="325"/>
      <c r="S1172" s="325"/>
      <c r="T1172" s="325"/>
      <c r="U1172" s="325"/>
      <c r="V1172" s="325"/>
      <c r="W1172" s="325"/>
      <c r="X1172" s="325"/>
      <c r="Y1172" s="325"/>
      <c r="Z1172" s="325"/>
      <c r="AA1172" s="325"/>
      <c r="AB1172" s="325"/>
      <c r="AC1172" s="325"/>
      <c r="AD1172" s="325"/>
      <c r="AE1172" s="327"/>
      <c r="AF1172" s="327"/>
      <c r="AG1172" s="327"/>
      <c r="AH1172" s="327"/>
      <c r="AI1172" s="327"/>
      <c r="AJ1172" s="325"/>
      <c r="AK1172" s="325"/>
      <c r="AL1172" s="325"/>
      <c r="AM1172" s="325"/>
      <c r="AN1172" s="325"/>
      <c r="AO1172" s="325"/>
      <c r="AP1172" s="325"/>
      <c r="AQ1172" s="325"/>
    </row>
    <row r="1173" spans="5:43" ht="24.75" customHeight="1">
      <c r="E1173" s="413"/>
      <c r="G1173" s="326"/>
      <c r="H1173" s="325"/>
      <c r="I1173" s="327"/>
      <c r="K1173" s="328"/>
      <c r="R1173" s="325"/>
      <c r="S1173" s="325"/>
      <c r="T1173" s="325"/>
      <c r="U1173" s="325"/>
      <c r="V1173" s="325"/>
      <c r="W1173" s="325"/>
      <c r="X1173" s="325"/>
      <c r="Y1173" s="325"/>
      <c r="Z1173" s="325"/>
      <c r="AA1173" s="325"/>
      <c r="AB1173" s="325"/>
      <c r="AC1173" s="325"/>
      <c r="AD1173" s="325"/>
      <c r="AE1173" s="327"/>
      <c r="AF1173" s="327"/>
      <c r="AG1173" s="327"/>
      <c r="AH1173" s="327"/>
      <c r="AI1173" s="327"/>
      <c r="AJ1173" s="325"/>
      <c r="AK1173" s="325"/>
      <c r="AL1173" s="325"/>
      <c r="AM1173" s="325"/>
      <c r="AN1173" s="325"/>
      <c r="AO1173" s="325"/>
      <c r="AP1173" s="325"/>
      <c r="AQ1173" s="325"/>
    </row>
    <row r="1174" spans="5:43" ht="24.75" customHeight="1">
      <c r="E1174" s="413"/>
      <c r="G1174" s="326"/>
      <c r="H1174" s="325"/>
      <c r="I1174" s="327"/>
      <c r="K1174" s="328"/>
      <c r="R1174" s="325"/>
      <c r="S1174" s="325"/>
      <c r="T1174" s="325"/>
      <c r="U1174" s="325"/>
      <c r="V1174" s="325"/>
      <c r="W1174" s="325"/>
      <c r="X1174" s="325"/>
      <c r="Y1174" s="325"/>
      <c r="Z1174" s="325"/>
      <c r="AA1174" s="325"/>
      <c r="AB1174" s="325"/>
      <c r="AC1174" s="325"/>
      <c r="AD1174" s="325"/>
      <c r="AE1174" s="327"/>
      <c r="AF1174" s="327"/>
      <c r="AG1174" s="327"/>
      <c r="AH1174" s="327"/>
      <c r="AI1174" s="327"/>
      <c r="AJ1174" s="325"/>
      <c r="AK1174" s="325"/>
      <c r="AL1174" s="325"/>
      <c r="AM1174" s="325"/>
      <c r="AN1174" s="325"/>
      <c r="AO1174" s="325"/>
      <c r="AP1174" s="325"/>
      <c r="AQ1174" s="325"/>
    </row>
    <row r="1175" spans="5:43" ht="24.75" customHeight="1">
      <c r="E1175" s="413"/>
      <c r="G1175" s="326"/>
      <c r="H1175" s="325"/>
      <c r="I1175" s="327"/>
      <c r="K1175" s="328"/>
      <c r="R1175" s="325"/>
      <c r="S1175" s="325"/>
      <c r="T1175" s="325"/>
      <c r="U1175" s="325"/>
      <c r="V1175" s="325"/>
      <c r="W1175" s="325"/>
      <c r="X1175" s="325"/>
      <c r="Y1175" s="325"/>
      <c r="Z1175" s="325"/>
      <c r="AA1175" s="325"/>
      <c r="AB1175" s="325"/>
      <c r="AC1175" s="325"/>
      <c r="AD1175" s="325"/>
      <c r="AE1175" s="327"/>
      <c r="AF1175" s="327"/>
      <c r="AG1175" s="327"/>
      <c r="AH1175" s="327"/>
      <c r="AI1175" s="327"/>
      <c r="AJ1175" s="325"/>
      <c r="AK1175" s="325"/>
      <c r="AL1175" s="325"/>
      <c r="AM1175" s="325"/>
      <c r="AN1175" s="325"/>
      <c r="AO1175" s="325"/>
      <c r="AP1175" s="325"/>
      <c r="AQ1175" s="325"/>
    </row>
    <row r="1176" spans="5:43" ht="24.75" customHeight="1">
      <c r="E1176" s="413"/>
      <c r="G1176" s="326"/>
      <c r="H1176" s="325"/>
      <c r="I1176" s="327"/>
      <c r="K1176" s="328"/>
      <c r="R1176" s="325"/>
      <c r="S1176" s="325"/>
      <c r="T1176" s="325"/>
      <c r="U1176" s="325"/>
      <c r="V1176" s="325"/>
      <c r="W1176" s="325"/>
      <c r="X1176" s="325"/>
      <c r="Y1176" s="325"/>
      <c r="Z1176" s="325"/>
      <c r="AA1176" s="325"/>
      <c r="AB1176" s="325"/>
      <c r="AC1176" s="325"/>
      <c r="AD1176" s="325"/>
      <c r="AE1176" s="327"/>
      <c r="AF1176" s="327"/>
      <c r="AG1176" s="327"/>
      <c r="AH1176" s="327"/>
      <c r="AI1176" s="327"/>
      <c r="AJ1176" s="325"/>
      <c r="AK1176" s="325"/>
      <c r="AL1176" s="325"/>
      <c r="AM1176" s="325"/>
      <c r="AN1176" s="325"/>
      <c r="AO1176" s="325"/>
      <c r="AP1176" s="325"/>
      <c r="AQ1176" s="325"/>
    </row>
    <row r="1177" spans="5:43" ht="24.75" customHeight="1">
      <c r="E1177" s="413"/>
      <c r="G1177" s="326"/>
      <c r="H1177" s="325"/>
      <c r="I1177" s="327"/>
      <c r="K1177" s="328"/>
      <c r="R1177" s="325"/>
      <c r="S1177" s="325"/>
      <c r="T1177" s="325"/>
      <c r="U1177" s="325"/>
      <c r="V1177" s="325"/>
      <c r="W1177" s="325"/>
      <c r="X1177" s="325"/>
      <c r="Y1177" s="325"/>
      <c r="Z1177" s="325"/>
      <c r="AA1177" s="325"/>
      <c r="AB1177" s="325"/>
      <c r="AC1177" s="325"/>
      <c r="AD1177" s="325"/>
      <c r="AE1177" s="327"/>
      <c r="AF1177" s="327"/>
      <c r="AG1177" s="327"/>
      <c r="AH1177" s="327"/>
      <c r="AI1177" s="327"/>
      <c r="AJ1177" s="325"/>
      <c r="AK1177" s="325"/>
      <c r="AL1177" s="325"/>
      <c r="AM1177" s="325"/>
      <c r="AN1177" s="325"/>
      <c r="AO1177" s="325"/>
      <c r="AP1177" s="325"/>
      <c r="AQ1177" s="325"/>
    </row>
    <row r="1178" spans="5:43" ht="24.75" customHeight="1">
      <c r="E1178" s="413"/>
      <c r="G1178" s="326"/>
      <c r="H1178" s="325"/>
      <c r="I1178" s="327"/>
      <c r="K1178" s="328"/>
      <c r="R1178" s="325"/>
      <c r="S1178" s="325"/>
      <c r="T1178" s="325"/>
      <c r="U1178" s="325"/>
      <c r="V1178" s="325"/>
      <c r="W1178" s="325"/>
      <c r="X1178" s="325"/>
      <c r="Y1178" s="325"/>
      <c r="Z1178" s="325"/>
      <c r="AA1178" s="325"/>
      <c r="AB1178" s="325"/>
      <c r="AC1178" s="325"/>
      <c r="AD1178" s="325"/>
      <c r="AE1178" s="327"/>
      <c r="AF1178" s="327"/>
      <c r="AG1178" s="327"/>
      <c r="AH1178" s="327"/>
      <c r="AI1178" s="327"/>
      <c r="AJ1178" s="325"/>
      <c r="AK1178" s="325"/>
      <c r="AL1178" s="325"/>
      <c r="AM1178" s="325"/>
      <c r="AN1178" s="325"/>
      <c r="AO1178" s="325"/>
      <c r="AP1178" s="325"/>
      <c r="AQ1178" s="325"/>
    </row>
    <row r="1179" spans="5:43" ht="24.75" customHeight="1">
      <c r="E1179" s="413"/>
      <c r="G1179" s="326"/>
      <c r="H1179" s="325"/>
      <c r="I1179" s="327"/>
      <c r="K1179" s="328"/>
      <c r="R1179" s="325"/>
      <c r="S1179" s="325"/>
      <c r="T1179" s="325"/>
      <c r="U1179" s="325"/>
      <c r="V1179" s="325"/>
      <c r="W1179" s="325"/>
      <c r="X1179" s="325"/>
      <c r="Y1179" s="325"/>
      <c r="Z1179" s="325"/>
      <c r="AA1179" s="325"/>
      <c r="AB1179" s="325"/>
      <c r="AC1179" s="325"/>
      <c r="AD1179" s="325"/>
      <c r="AE1179" s="327"/>
      <c r="AF1179" s="327"/>
      <c r="AG1179" s="327"/>
      <c r="AH1179" s="327"/>
      <c r="AI1179" s="327"/>
      <c r="AJ1179" s="325"/>
      <c r="AK1179" s="325"/>
      <c r="AL1179" s="325"/>
      <c r="AM1179" s="325"/>
      <c r="AN1179" s="325"/>
      <c r="AO1179" s="325"/>
      <c r="AP1179" s="325"/>
      <c r="AQ1179" s="325"/>
    </row>
    <row r="1180" spans="5:43" ht="24.75" customHeight="1">
      <c r="E1180" s="413"/>
      <c r="G1180" s="326"/>
      <c r="H1180" s="325"/>
      <c r="I1180" s="327"/>
      <c r="K1180" s="328"/>
      <c r="R1180" s="325"/>
      <c r="S1180" s="325"/>
      <c r="T1180" s="325"/>
      <c r="U1180" s="325"/>
      <c r="V1180" s="325"/>
      <c r="W1180" s="325"/>
      <c r="X1180" s="325"/>
      <c r="Y1180" s="325"/>
      <c r="Z1180" s="325"/>
      <c r="AA1180" s="325"/>
      <c r="AB1180" s="325"/>
      <c r="AC1180" s="325"/>
      <c r="AD1180" s="325"/>
      <c r="AE1180" s="327"/>
      <c r="AF1180" s="327"/>
      <c r="AG1180" s="327"/>
      <c r="AH1180" s="327"/>
      <c r="AI1180" s="327"/>
      <c r="AJ1180" s="325"/>
      <c r="AK1180" s="325"/>
      <c r="AL1180" s="325"/>
      <c r="AM1180" s="325"/>
      <c r="AN1180" s="325"/>
      <c r="AO1180" s="325"/>
      <c r="AP1180" s="325"/>
      <c r="AQ1180" s="325"/>
    </row>
    <row r="1181" spans="5:43" ht="24.75" customHeight="1">
      <c r="E1181" s="413"/>
      <c r="G1181" s="326"/>
      <c r="H1181" s="325"/>
      <c r="I1181" s="327"/>
      <c r="K1181" s="328"/>
      <c r="R1181" s="325"/>
      <c r="S1181" s="325"/>
      <c r="T1181" s="325"/>
      <c r="U1181" s="325"/>
      <c r="V1181" s="325"/>
      <c r="W1181" s="325"/>
      <c r="X1181" s="325"/>
      <c r="Y1181" s="325"/>
      <c r="Z1181" s="325"/>
      <c r="AA1181" s="325"/>
      <c r="AB1181" s="325"/>
      <c r="AC1181" s="325"/>
      <c r="AD1181" s="325"/>
      <c r="AE1181" s="327"/>
      <c r="AF1181" s="327"/>
      <c r="AG1181" s="327"/>
      <c r="AH1181" s="327"/>
      <c r="AI1181" s="327"/>
      <c r="AJ1181" s="325"/>
      <c r="AK1181" s="325"/>
      <c r="AL1181" s="325"/>
      <c r="AM1181" s="325"/>
      <c r="AN1181" s="325"/>
      <c r="AO1181" s="325"/>
      <c r="AP1181" s="325"/>
      <c r="AQ1181" s="325"/>
    </row>
    <row r="1182" spans="5:43" ht="24.75" customHeight="1">
      <c r="E1182" s="413"/>
      <c r="G1182" s="326"/>
      <c r="H1182" s="325"/>
      <c r="I1182" s="327"/>
      <c r="K1182" s="328"/>
      <c r="R1182" s="325"/>
      <c r="S1182" s="325"/>
      <c r="T1182" s="325"/>
      <c r="U1182" s="325"/>
      <c r="V1182" s="325"/>
      <c r="W1182" s="325"/>
      <c r="X1182" s="325"/>
      <c r="Y1182" s="325"/>
      <c r="Z1182" s="325"/>
      <c r="AA1182" s="325"/>
      <c r="AB1182" s="325"/>
      <c r="AC1182" s="325"/>
      <c r="AD1182" s="325"/>
      <c r="AE1182" s="327"/>
      <c r="AF1182" s="327"/>
      <c r="AG1182" s="327"/>
      <c r="AH1182" s="327"/>
      <c r="AI1182" s="327"/>
      <c r="AJ1182" s="325"/>
      <c r="AK1182" s="325"/>
      <c r="AL1182" s="325"/>
      <c r="AM1182" s="325"/>
      <c r="AN1182" s="325"/>
      <c r="AO1182" s="325"/>
      <c r="AP1182" s="325"/>
      <c r="AQ1182" s="325"/>
    </row>
    <row r="1183" spans="5:43" ht="24.75" customHeight="1">
      <c r="E1183" s="413"/>
      <c r="G1183" s="326"/>
      <c r="H1183" s="325"/>
      <c r="I1183" s="327"/>
      <c r="K1183" s="328"/>
      <c r="R1183" s="325"/>
      <c r="S1183" s="325"/>
      <c r="T1183" s="325"/>
      <c r="U1183" s="325"/>
      <c r="V1183" s="325"/>
      <c r="W1183" s="325"/>
      <c r="X1183" s="325"/>
      <c r="Y1183" s="325"/>
      <c r="Z1183" s="325"/>
      <c r="AA1183" s="325"/>
      <c r="AB1183" s="325"/>
      <c r="AC1183" s="325"/>
      <c r="AD1183" s="325"/>
      <c r="AE1183" s="327"/>
      <c r="AF1183" s="327"/>
      <c r="AG1183" s="327"/>
      <c r="AH1183" s="327"/>
      <c r="AI1183" s="327"/>
      <c r="AJ1183" s="325"/>
      <c r="AK1183" s="325"/>
      <c r="AL1183" s="325"/>
      <c r="AM1183" s="325"/>
      <c r="AN1183" s="325"/>
      <c r="AO1183" s="325"/>
      <c r="AP1183" s="325"/>
      <c r="AQ1183" s="325"/>
    </row>
    <row r="1184" spans="5:43" ht="24.75" customHeight="1">
      <c r="E1184" s="413"/>
      <c r="G1184" s="326"/>
      <c r="H1184" s="325"/>
      <c r="I1184" s="327"/>
      <c r="K1184" s="328"/>
      <c r="R1184" s="325"/>
      <c r="S1184" s="325"/>
      <c r="T1184" s="325"/>
      <c r="U1184" s="325"/>
      <c r="V1184" s="325"/>
      <c r="W1184" s="325"/>
      <c r="X1184" s="325"/>
      <c r="Y1184" s="325"/>
      <c r="Z1184" s="325"/>
      <c r="AA1184" s="325"/>
      <c r="AB1184" s="325"/>
      <c r="AC1184" s="325"/>
      <c r="AD1184" s="325"/>
      <c r="AE1184" s="327"/>
      <c r="AF1184" s="327"/>
      <c r="AG1184" s="327"/>
      <c r="AH1184" s="327"/>
      <c r="AI1184" s="327"/>
      <c r="AJ1184" s="325"/>
      <c r="AK1184" s="325"/>
      <c r="AL1184" s="325"/>
      <c r="AM1184" s="325"/>
      <c r="AN1184" s="325"/>
      <c r="AO1184" s="325"/>
      <c r="AP1184" s="325"/>
      <c r="AQ1184" s="325"/>
    </row>
    <row r="1185" spans="5:43" ht="24.75" customHeight="1">
      <c r="E1185" s="413"/>
      <c r="G1185" s="326"/>
      <c r="H1185" s="325"/>
      <c r="I1185" s="327"/>
      <c r="K1185" s="328"/>
      <c r="R1185" s="325"/>
      <c r="S1185" s="325"/>
      <c r="T1185" s="325"/>
      <c r="U1185" s="325"/>
      <c r="V1185" s="325"/>
      <c r="W1185" s="325"/>
      <c r="X1185" s="325"/>
      <c r="Y1185" s="325"/>
      <c r="Z1185" s="325"/>
      <c r="AA1185" s="325"/>
      <c r="AB1185" s="325"/>
      <c r="AC1185" s="325"/>
      <c r="AD1185" s="325"/>
      <c r="AE1185" s="327"/>
      <c r="AF1185" s="327"/>
      <c r="AG1185" s="327"/>
      <c r="AH1185" s="327"/>
      <c r="AI1185" s="327"/>
      <c r="AJ1185" s="325"/>
      <c r="AK1185" s="325"/>
      <c r="AL1185" s="325"/>
      <c r="AM1185" s="325"/>
      <c r="AN1185" s="325"/>
      <c r="AO1185" s="325"/>
      <c r="AP1185" s="325"/>
      <c r="AQ1185" s="325"/>
    </row>
    <row r="1186" spans="5:43" ht="24.75" customHeight="1">
      <c r="E1186" s="413"/>
      <c r="G1186" s="326"/>
      <c r="H1186" s="325"/>
      <c r="I1186" s="327"/>
      <c r="K1186" s="328"/>
      <c r="R1186" s="325"/>
      <c r="S1186" s="325"/>
      <c r="T1186" s="325"/>
      <c r="U1186" s="325"/>
      <c r="V1186" s="325"/>
      <c r="W1186" s="325"/>
      <c r="X1186" s="325"/>
      <c r="Y1186" s="325"/>
      <c r="Z1186" s="325"/>
      <c r="AA1186" s="325"/>
      <c r="AB1186" s="325"/>
      <c r="AC1186" s="325"/>
      <c r="AD1186" s="325"/>
      <c r="AE1186" s="327"/>
      <c r="AF1186" s="327"/>
      <c r="AG1186" s="327"/>
      <c r="AH1186" s="327"/>
      <c r="AI1186" s="327"/>
      <c r="AJ1186" s="325"/>
      <c r="AK1186" s="325"/>
      <c r="AL1186" s="325"/>
      <c r="AM1186" s="325"/>
      <c r="AN1186" s="325"/>
      <c r="AO1186" s="325"/>
      <c r="AP1186" s="325"/>
      <c r="AQ1186" s="325"/>
    </row>
    <row r="1187" spans="5:43" ht="24.75" customHeight="1">
      <c r="E1187" s="413"/>
      <c r="G1187" s="326"/>
      <c r="H1187" s="325"/>
      <c r="I1187" s="327"/>
      <c r="K1187" s="328"/>
      <c r="R1187" s="325"/>
      <c r="S1187" s="325"/>
      <c r="T1187" s="325"/>
      <c r="U1187" s="325"/>
      <c r="V1187" s="325"/>
      <c r="W1187" s="325"/>
      <c r="X1187" s="325"/>
      <c r="Y1187" s="325"/>
      <c r="Z1187" s="325"/>
      <c r="AA1187" s="325"/>
      <c r="AB1187" s="325"/>
      <c r="AC1187" s="325"/>
      <c r="AD1187" s="325"/>
      <c r="AE1187" s="327"/>
      <c r="AF1187" s="327"/>
      <c r="AG1187" s="327"/>
      <c r="AH1187" s="327"/>
      <c r="AI1187" s="327"/>
      <c r="AJ1187" s="325"/>
      <c r="AK1187" s="325"/>
      <c r="AL1187" s="325"/>
      <c r="AM1187" s="325"/>
      <c r="AN1187" s="325"/>
      <c r="AO1187" s="325"/>
      <c r="AP1187" s="325"/>
      <c r="AQ1187" s="325"/>
    </row>
    <row r="1188" spans="5:43" ht="24.75" customHeight="1">
      <c r="E1188" s="413"/>
      <c r="G1188" s="326"/>
      <c r="H1188" s="325"/>
      <c r="I1188" s="327"/>
      <c r="K1188" s="328"/>
      <c r="R1188" s="325"/>
      <c r="S1188" s="325"/>
      <c r="T1188" s="325"/>
      <c r="U1188" s="325"/>
      <c r="V1188" s="325"/>
      <c r="W1188" s="325"/>
      <c r="X1188" s="325"/>
      <c r="Y1188" s="325"/>
      <c r="Z1188" s="325"/>
      <c r="AA1188" s="325"/>
      <c r="AB1188" s="325"/>
      <c r="AC1188" s="325"/>
      <c r="AD1188" s="325"/>
      <c r="AE1188" s="327"/>
      <c r="AF1188" s="327"/>
      <c r="AG1188" s="327"/>
      <c r="AH1188" s="327"/>
      <c r="AI1188" s="327"/>
      <c r="AJ1188" s="325"/>
      <c r="AK1188" s="325"/>
      <c r="AL1188" s="325"/>
      <c r="AM1188" s="325"/>
      <c r="AN1188" s="325"/>
      <c r="AO1188" s="325"/>
      <c r="AP1188" s="325"/>
      <c r="AQ1188" s="325"/>
    </row>
    <row r="1189" spans="5:43" ht="24.75" customHeight="1">
      <c r="E1189" s="413"/>
      <c r="G1189" s="326"/>
      <c r="H1189" s="325"/>
      <c r="I1189" s="327"/>
      <c r="K1189" s="328"/>
      <c r="R1189" s="325"/>
      <c r="S1189" s="325"/>
      <c r="T1189" s="325"/>
      <c r="U1189" s="325"/>
      <c r="V1189" s="325"/>
      <c r="W1189" s="325"/>
      <c r="X1189" s="325"/>
      <c r="Y1189" s="325"/>
      <c r="Z1189" s="325"/>
      <c r="AA1189" s="325"/>
      <c r="AB1189" s="325"/>
      <c r="AC1189" s="325"/>
      <c r="AD1189" s="325"/>
      <c r="AE1189" s="327"/>
      <c r="AF1189" s="327"/>
      <c r="AG1189" s="327"/>
      <c r="AH1189" s="327"/>
      <c r="AI1189" s="327"/>
      <c r="AJ1189" s="325"/>
      <c r="AK1189" s="325"/>
      <c r="AL1189" s="325"/>
      <c r="AM1189" s="325"/>
      <c r="AN1189" s="325"/>
      <c r="AO1189" s="325"/>
      <c r="AP1189" s="325"/>
      <c r="AQ1189" s="325"/>
    </row>
    <row r="1190" spans="5:43" ht="24.75" customHeight="1">
      <c r="E1190" s="413"/>
      <c r="G1190" s="326"/>
      <c r="H1190" s="325"/>
      <c r="I1190" s="327"/>
      <c r="K1190" s="328"/>
      <c r="R1190" s="325"/>
      <c r="S1190" s="325"/>
      <c r="T1190" s="325"/>
      <c r="U1190" s="325"/>
      <c r="V1190" s="325"/>
      <c r="W1190" s="325"/>
      <c r="X1190" s="325"/>
      <c r="Y1190" s="325"/>
      <c r="Z1190" s="325"/>
      <c r="AA1190" s="325"/>
      <c r="AB1190" s="325"/>
      <c r="AC1190" s="325"/>
      <c r="AD1190" s="325"/>
      <c r="AE1190" s="327"/>
      <c r="AF1190" s="327"/>
      <c r="AG1190" s="327"/>
      <c r="AH1190" s="327"/>
      <c r="AI1190" s="327"/>
      <c r="AJ1190" s="325"/>
      <c r="AK1190" s="325"/>
      <c r="AL1190" s="325"/>
      <c r="AM1190" s="325"/>
      <c r="AN1190" s="325"/>
      <c r="AO1190" s="325"/>
      <c r="AP1190" s="325"/>
      <c r="AQ1190" s="325"/>
    </row>
    <row r="1191" spans="5:43" ht="24.75" customHeight="1">
      <c r="E1191" s="413"/>
      <c r="G1191" s="326"/>
      <c r="H1191" s="325"/>
      <c r="I1191" s="327"/>
      <c r="K1191" s="328"/>
      <c r="R1191" s="325"/>
      <c r="S1191" s="325"/>
      <c r="T1191" s="325"/>
      <c r="U1191" s="325"/>
      <c r="V1191" s="325"/>
      <c r="W1191" s="325"/>
      <c r="X1191" s="325"/>
      <c r="Y1191" s="325"/>
      <c r="Z1191" s="325"/>
      <c r="AA1191" s="325"/>
      <c r="AB1191" s="325"/>
      <c r="AC1191" s="325"/>
      <c r="AD1191" s="325"/>
      <c r="AE1191" s="327"/>
      <c r="AF1191" s="327"/>
      <c r="AG1191" s="327"/>
      <c r="AH1191" s="327"/>
      <c r="AI1191" s="327"/>
      <c r="AJ1191" s="325"/>
      <c r="AK1191" s="325"/>
      <c r="AL1191" s="325"/>
      <c r="AM1191" s="325"/>
      <c r="AN1191" s="325"/>
      <c r="AO1191" s="325"/>
      <c r="AP1191" s="325"/>
      <c r="AQ1191" s="325"/>
    </row>
    <row r="1192" spans="5:43" ht="24.75" customHeight="1">
      <c r="E1192" s="413"/>
      <c r="G1192" s="326"/>
      <c r="H1192" s="325"/>
      <c r="I1192" s="327"/>
      <c r="K1192" s="328"/>
      <c r="R1192" s="325"/>
      <c r="S1192" s="325"/>
      <c r="T1192" s="325"/>
      <c r="U1192" s="325"/>
      <c r="V1192" s="325"/>
      <c r="W1192" s="325"/>
      <c r="X1192" s="325"/>
      <c r="Y1192" s="325"/>
      <c r="Z1192" s="325"/>
      <c r="AA1192" s="325"/>
      <c r="AB1192" s="325"/>
      <c r="AC1192" s="325"/>
      <c r="AD1192" s="325"/>
      <c r="AE1192" s="327"/>
      <c r="AF1192" s="327"/>
      <c r="AG1192" s="327"/>
      <c r="AH1192" s="327"/>
      <c r="AI1192" s="327"/>
      <c r="AJ1192" s="325"/>
      <c r="AK1192" s="325"/>
      <c r="AL1192" s="325"/>
      <c r="AM1192" s="325"/>
      <c r="AN1192" s="325"/>
      <c r="AO1192" s="325"/>
      <c r="AP1192" s="325"/>
      <c r="AQ1192" s="325"/>
    </row>
    <row r="1193" spans="5:43" ht="24.75" customHeight="1">
      <c r="E1193" s="413"/>
      <c r="G1193" s="326"/>
      <c r="H1193" s="325"/>
      <c r="I1193" s="327"/>
      <c r="K1193" s="328"/>
      <c r="R1193" s="325"/>
      <c r="S1193" s="325"/>
      <c r="T1193" s="325"/>
      <c r="U1193" s="325"/>
      <c r="V1193" s="325"/>
      <c r="W1193" s="325"/>
      <c r="X1193" s="325"/>
      <c r="Y1193" s="325"/>
      <c r="Z1193" s="325"/>
      <c r="AA1193" s="325"/>
      <c r="AB1193" s="325"/>
      <c r="AC1193" s="325"/>
      <c r="AD1193" s="325"/>
      <c r="AE1193" s="327"/>
      <c r="AF1193" s="327"/>
      <c r="AG1193" s="327"/>
      <c r="AH1193" s="327"/>
      <c r="AI1193" s="327"/>
      <c r="AJ1193" s="325"/>
      <c r="AK1193" s="325"/>
      <c r="AL1193" s="325"/>
      <c r="AM1193" s="325"/>
      <c r="AN1193" s="325"/>
      <c r="AO1193" s="325"/>
      <c r="AP1193" s="325"/>
      <c r="AQ1193" s="325"/>
    </row>
    <row r="1194" spans="5:43" ht="24.75" customHeight="1">
      <c r="E1194" s="413"/>
      <c r="G1194" s="326"/>
      <c r="H1194" s="325"/>
      <c r="I1194" s="327"/>
      <c r="K1194" s="328"/>
      <c r="R1194" s="325"/>
      <c r="S1194" s="325"/>
      <c r="T1194" s="325"/>
      <c r="U1194" s="325"/>
      <c r="V1194" s="325"/>
      <c r="W1194" s="325"/>
      <c r="X1194" s="325"/>
      <c r="Y1194" s="325"/>
      <c r="Z1194" s="325"/>
      <c r="AA1194" s="325"/>
      <c r="AB1194" s="325"/>
      <c r="AC1194" s="325"/>
      <c r="AD1194" s="325"/>
      <c r="AE1194" s="327"/>
      <c r="AF1194" s="327"/>
      <c r="AG1194" s="327"/>
      <c r="AH1194" s="327"/>
      <c r="AI1194" s="327"/>
      <c r="AJ1194" s="325"/>
      <c r="AK1194" s="325"/>
      <c r="AL1194" s="325"/>
      <c r="AM1194" s="325"/>
      <c r="AN1194" s="325"/>
      <c r="AO1194" s="325"/>
      <c r="AP1194" s="325"/>
      <c r="AQ1194" s="325"/>
    </row>
    <row r="1195" spans="5:43" ht="24.75" customHeight="1">
      <c r="E1195" s="413"/>
      <c r="G1195" s="326"/>
      <c r="H1195" s="325"/>
      <c r="I1195" s="327"/>
      <c r="K1195" s="328"/>
      <c r="R1195" s="325"/>
      <c r="S1195" s="325"/>
      <c r="T1195" s="325"/>
      <c r="U1195" s="325"/>
      <c r="V1195" s="325"/>
      <c r="W1195" s="325"/>
      <c r="X1195" s="325"/>
      <c r="Y1195" s="325"/>
      <c r="Z1195" s="325"/>
      <c r="AA1195" s="325"/>
      <c r="AB1195" s="325"/>
      <c r="AC1195" s="325"/>
      <c r="AD1195" s="325"/>
      <c r="AE1195" s="327"/>
      <c r="AF1195" s="327"/>
      <c r="AG1195" s="327"/>
      <c r="AH1195" s="327"/>
      <c r="AI1195" s="327"/>
      <c r="AJ1195" s="325"/>
      <c r="AK1195" s="325"/>
      <c r="AL1195" s="325"/>
      <c r="AM1195" s="325"/>
      <c r="AN1195" s="325"/>
      <c r="AO1195" s="325"/>
      <c r="AP1195" s="325"/>
      <c r="AQ1195" s="325"/>
    </row>
    <row r="1196" spans="5:43" ht="24.75" customHeight="1">
      <c r="E1196" s="413"/>
      <c r="G1196" s="326"/>
      <c r="H1196" s="325"/>
      <c r="I1196" s="327"/>
      <c r="K1196" s="328"/>
      <c r="R1196" s="325"/>
      <c r="S1196" s="325"/>
      <c r="T1196" s="325"/>
      <c r="U1196" s="325"/>
      <c r="V1196" s="325"/>
      <c r="W1196" s="325"/>
      <c r="X1196" s="325"/>
      <c r="Y1196" s="325"/>
      <c r="Z1196" s="325"/>
      <c r="AA1196" s="325"/>
      <c r="AB1196" s="325"/>
      <c r="AC1196" s="325"/>
      <c r="AD1196" s="325"/>
      <c r="AE1196" s="327"/>
      <c r="AF1196" s="327"/>
      <c r="AG1196" s="327"/>
      <c r="AH1196" s="327"/>
      <c r="AI1196" s="327"/>
      <c r="AJ1196" s="325"/>
      <c r="AK1196" s="325"/>
      <c r="AL1196" s="325"/>
      <c r="AM1196" s="325"/>
      <c r="AN1196" s="325"/>
      <c r="AO1196" s="325"/>
      <c r="AP1196" s="325"/>
      <c r="AQ1196" s="325"/>
    </row>
    <row r="1197" spans="5:43" ht="24.75" customHeight="1">
      <c r="E1197" s="413"/>
      <c r="G1197" s="326"/>
      <c r="H1197" s="325"/>
      <c r="I1197" s="327"/>
      <c r="K1197" s="328"/>
      <c r="R1197" s="325"/>
      <c r="S1197" s="325"/>
      <c r="T1197" s="325"/>
      <c r="U1197" s="325"/>
      <c r="V1197" s="325"/>
      <c r="W1197" s="325"/>
      <c r="X1197" s="325"/>
      <c r="Y1197" s="325"/>
      <c r="Z1197" s="325"/>
      <c r="AA1197" s="325"/>
      <c r="AB1197" s="325"/>
      <c r="AC1197" s="325"/>
      <c r="AD1197" s="325"/>
      <c r="AE1197" s="327"/>
      <c r="AF1197" s="327"/>
      <c r="AG1197" s="327"/>
      <c r="AH1197" s="327"/>
      <c r="AI1197" s="327"/>
      <c r="AJ1197" s="325"/>
      <c r="AK1197" s="325"/>
      <c r="AL1197" s="325"/>
      <c r="AM1197" s="325"/>
      <c r="AN1197" s="325"/>
      <c r="AO1197" s="325"/>
      <c r="AP1197" s="325"/>
      <c r="AQ1197" s="325"/>
    </row>
    <row r="1198" spans="5:43" ht="24.75" customHeight="1">
      <c r="E1198" s="413"/>
      <c r="G1198" s="326"/>
      <c r="H1198" s="325"/>
      <c r="I1198" s="327"/>
      <c r="K1198" s="328"/>
      <c r="R1198" s="325"/>
      <c r="S1198" s="325"/>
      <c r="T1198" s="325"/>
      <c r="U1198" s="325"/>
      <c r="V1198" s="325"/>
      <c r="W1198" s="325"/>
      <c r="X1198" s="325"/>
      <c r="Y1198" s="325"/>
      <c r="Z1198" s="325"/>
      <c r="AA1198" s="325"/>
      <c r="AB1198" s="325"/>
      <c r="AC1198" s="325"/>
      <c r="AD1198" s="325"/>
      <c r="AE1198" s="327"/>
      <c r="AF1198" s="327"/>
      <c r="AG1198" s="327"/>
      <c r="AH1198" s="327"/>
      <c r="AI1198" s="327"/>
      <c r="AJ1198" s="325"/>
      <c r="AK1198" s="325"/>
      <c r="AL1198" s="325"/>
      <c r="AM1198" s="325"/>
      <c r="AN1198" s="325"/>
      <c r="AO1198" s="325"/>
      <c r="AP1198" s="325"/>
      <c r="AQ1198" s="325"/>
    </row>
    <row r="1199" spans="5:43" ht="24.75" customHeight="1">
      <c r="E1199" s="413"/>
      <c r="G1199" s="326"/>
      <c r="H1199" s="325"/>
      <c r="I1199" s="327"/>
      <c r="K1199" s="328"/>
      <c r="R1199" s="325"/>
      <c r="S1199" s="325"/>
      <c r="T1199" s="325"/>
      <c r="U1199" s="325"/>
      <c r="V1199" s="325"/>
      <c r="W1199" s="325"/>
      <c r="X1199" s="325"/>
      <c r="Y1199" s="325"/>
      <c r="Z1199" s="325"/>
      <c r="AA1199" s="325"/>
      <c r="AB1199" s="325"/>
      <c r="AC1199" s="325"/>
      <c r="AD1199" s="325"/>
      <c r="AE1199" s="327"/>
      <c r="AF1199" s="327"/>
      <c r="AG1199" s="327"/>
      <c r="AH1199" s="327"/>
      <c r="AI1199" s="327"/>
      <c r="AJ1199" s="325"/>
      <c r="AK1199" s="325"/>
      <c r="AL1199" s="325"/>
      <c r="AM1199" s="325"/>
      <c r="AN1199" s="325"/>
      <c r="AO1199" s="325"/>
      <c r="AP1199" s="325"/>
      <c r="AQ1199" s="325"/>
    </row>
    <row r="1200" spans="5:43" ht="24.75" customHeight="1">
      <c r="E1200" s="413"/>
      <c r="G1200" s="326"/>
      <c r="H1200" s="325"/>
      <c r="I1200" s="327"/>
      <c r="K1200" s="328"/>
      <c r="R1200" s="325"/>
      <c r="S1200" s="325"/>
      <c r="T1200" s="325"/>
      <c r="U1200" s="325"/>
      <c r="V1200" s="325"/>
      <c r="W1200" s="325"/>
      <c r="X1200" s="325"/>
      <c r="Y1200" s="325"/>
      <c r="Z1200" s="325"/>
      <c r="AA1200" s="325"/>
      <c r="AB1200" s="325"/>
      <c r="AC1200" s="325"/>
      <c r="AD1200" s="325"/>
      <c r="AE1200" s="327"/>
      <c r="AF1200" s="327"/>
      <c r="AG1200" s="327"/>
      <c r="AH1200" s="327"/>
      <c r="AI1200" s="327"/>
      <c r="AJ1200" s="325"/>
      <c r="AK1200" s="325"/>
      <c r="AL1200" s="325"/>
      <c r="AM1200" s="325"/>
      <c r="AN1200" s="325"/>
      <c r="AO1200" s="325"/>
      <c r="AP1200" s="325"/>
      <c r="AQ1200" s="325"/>
    </row>
    <row r="1201" spans="5:43" ht="24.75" customHeight="1">
      <c r="E1201" s="413"/>
      <c r="G1201" s="326"/>
      <c r="H1201" s="325"/>
      <c r="I1201" s="327"/>
      <c r="K1201" s="328"/>
      <c r="R1201" s="325"/>
      <c r="S1201" s="325"/>
      <c r="T1201" s="325"/>
      <c r="U1201" s="325"/>
      <c r="V1201" s="325"/>
      <c r="W1201" s="325"/>
      <c r="X1201" s="325"/>
      <c r="Y1201" s="325"/>
      <c r="Z1201" s="325"/>
      <c r="AA1201" s="325"/>
      <c r="AB1201" s="325"/>
      <c r="AC1201" s="325"/>
      <c r="AD1201" s="325"/>
      <c r="AE1201" s="327"/>
      <c r="AF1201" s="327"/>
      <c r="AG1201" s="327"/>
      <c r="AH1201" s="327"/>
      <c r="AI1201" s="327"/>
      <c r="AJ1201" s="325"/>
      <c r="AK1201" s="325"/>
      <c r="AL1201" s="325"/>
      <c r="AM1201" s="325"/>
      <c r="AN1201" s="325"/>
      <c r="AO1201" s="325"/>
      <c r="AP1201" s="325"/>
      <c r="AQ1201" s="325"/>
    </row>
    <row r="1202" spans="5:43" ht="24.75" customHeight="1">
      <c r="E1202" s="413"/>
      <c r="G1202" s="326"/>
      <c r="H1202" s="325"/>
      <c r="I1202" s="327"/>
      <c r="K1202" s="328"/>
      <c r="R1202" s="325"/>
      <c r="S1202" s="325"/>
      <c r="T1202" s="325"/>
      <c r="U1202" s="325"/>
      <c r="V1202" s="325"/>
      <c r="W1202" s="325"/>
      <c r="X1202" s="325"/>
      <c r="Y1202" s="325"/>
      <c r="Z1202" s="325"/>
      <c r="AA1202" s="325"/>
      <c r="AB1202" s="325"/>
      <c r="AC1202" s="325"/>
      <c r="AD1202" s="325"/>
      <c r="AE1202" s="327"/>
      <c r="AF1202" s="327"/>
      <c r="AG1202" s="327"/>
      <c r="AH1202" s="327"/>
      <c r="AI1202" s="327"/>
      <c r="AJ1202" s="325"/>
      <c r="AK1202" s="325"/>
      <c r="AL1202" s="325"/>
      <c r="AM1202" s="325"/>
      <c r="AN1202" s="325"/>
      <c r="AO1202" s="325"/>
      <c r="AP1202" s="325"/>
      <c r="AQ1202" s="325"/>
    </row>
    <row r="1203" spans="5:43" ht="24.75" customHeight="1">
      <c r="E1203" s="413"/>
      <c r="G1203" s="326"/>
      <c r="H1203" s="325"/>
      <c r="I1203" s="327"/>
      <c r="K1203" s="328"/>
      <c r="R1203" s="325"/>
      <c r="S1203" s="325"/>
      <c r="T1203" s="325"/>
      <c r="U1203" s="325"/>
      <c r="V1203" s="325"/>
      <c r="W1203" s="325"/>
      <c r="X1203" s="325"/>
      <c r="Y1203" s="325"/>
      <c r="Z1203" s="325"/>
      <c r="AA1203" s="325"/>
      <c r="AB1203" s="325"/>
      <c r="AC1203" s="325"/>
      <c r="AD1203" s="325"/>
      <c r="AE1203" s="327"/>
      <c r="AF1203" s="327"/>
      <c r="AG1203" s="327"/>
      <c r="AH1203" s="327"/>
      <c r="AI1203" s="327"/>
      <c r="AJ1203" s="325"/>
      <c r="AK1203" s="325"/>
      <c r="AL1203" s="325"/>
      <c r="AM1203" s="325"/>
      <c r="AN1203" s="325"/>
      <c r="AO1203" s="325"/>
      <c r="AP1203" s="325"/>
      <c r="AQ1203" s="325"/>
    </row>
    <row r="1204" spans="5:43" ht="24.75" customHeight="1">
      <c r="E1204" s="413"/>
      <c r="G1204" s="326"/>
      <c r="H1204" s="325"/>
      <c r="I1204" s="327"/>
      <c r="K1204" s="328"/>
      <c r="R1204" s="325"/>
      <c r="S1204" s="325"/>
      <c r="T1204" s="325"/>
      <c r="U1204" s="325"/>
      <c r="V1204" s="325"/>
      <c r="W1204" s="325"/>
      <c r="X1204" s="325"/>
      <c r="Y1204" s="325"/>
      <c r="Z1204" s="325"/>
      <c r="AA1204" s="325"/>
      <c r="AB1204" s="325"/>
      <c r="AC1204" s="325"/>
      <c r="AD1204" s="325"/>
      <c r="AE1204" s="327"/>
      <c r="AF1204" s="327"/>
      <c r="AG1204" s="327"/>
      <c r="AH1204" s="327"/>
      <c r="AI1204" s="327"/>
      <c r="AJ1204" s="325"/>
      <c r="AK1204" s="325"/>
      <c r="AL1204" s="325"/>
      <c r="AM1204" s="325"/>
      <c r="AN1204" s="325"/>
      <c r="AO1204" s="325"/>
      <c r="AP1204" s="325"/>
      <c r="AQ1204" s="325"/>
    </row>
    <row r="1205" spans="5:43" ht="24.75" customHeight="1">
      <c r="E1205" s="413"/>
      <c r="G1205" s="326"/>
      <c r="H1205" s="325"/>
      <c r="I1205" s="327"/>
      <c r="K1205" s="328"/>
      <c r="R1205" s="325"/>
      <c r="S1205" s="325"/>
      <c r="T1205" s="325"/>
      <c r="U1205" s="325"/>
      <c r="V1205" s="325"/>
      <c r="W1205" s="325"/>
      <c r="X1205" s="325"/>
      <c r="Y1205" s="325"/>
      <c r="Z1205" s="325"/>
      <c r="AA1205" s="325"/>
      <c r="AB1205" s="325"/>
      <c r="AC1205" s="325"/>
      <c r="AD1205" s="325"/>
      <c r="AE1205" s="327"/>
      <c r="AF1205" s="327"/>
      <c r="AG1205" s="327"/>
      <c r="AH1205" s="327"/>
      <c r="AI1205" s="327"/>
      <c r="AJ1205" s="325"/>
      <c r="AK1205" s="325"/>
      <c r="AL1205" s="325"/>
      <c r="AM1205" s="325"/>
      <c r="AN1205" s="325"/>
      <c r="AO1205" s="325"/>
      <c r="AP1205" s="325"/>
      <c r="AQ1205" s="325"/>
    </row>
    <row r="1206" spans="5:43" ht="24.75" customHeight="1">
      <c r="E1206" s="413"/>
      <c r="G1206" s="326"/>
      <c r="H1206" s="325"/>
      <c r="I1206" s="327"/>
      <c r="K1206" s="328"/>
      <c r="R1206" s="325"/>
      <c r="S1206" s="325"/>
      <c r="T1206" s="325"/>
      <c r="U1206" s="325"/>
      <c r="V1206" s="325"/>
      <c r="W1206" s="325"/>
      <c r="X1206" s="325"/>
      <c r="Y1206" s="325"/>
      <c r="Z1206" s="325"/>
      <c r="AA1206" s="325"/>
      <c r="AB1206" s="325"/>
      <c r="AC1206" s="325"/>
      <c r="AD1206" s="325"/>
      <c r="AE1206" s="327"/>
      <c r="AF1206" s="327"/>
      <c r="AG1206" s="327"/>
      <c r="AH1206" s="327"/>
      <c r="AI1206" s="327"/>
      <c r="AJ1206" s="325"/>
      <c r="AK1206" s="325"/>
      <c r="AL1206" s="325"/>
      <c r="AM1206" s="325"/>
      <c r="AN1206" s="325"/>
      <c r="AO1206" s="325"/>
      <c r="AP1206" s="325"/>
      <c r="AQ1206" s="325"/>
    </row>
    <row r="1207" spans="5:43" ht="24.75" customHeight="1">
      <c r="E1207" s="413"/>
      <c r="G1207" s="326"/>
      <c r="H1207" s="325"/>
      <c r="I1207" s="327"/>
      <c r="K1207" s="328"/>
      <c r="R1207" s="325"/>
      <c r="S1207" s="325"/>
      <c r="T1207" s="325"/>
      <c r="U1207" s="325"/>
      <c r="V1207" s="325"/>
      <c r="W1207" s="325"/>
      <c r="X1207" s="325"/>
      <c r="Y1207" s="325"/>
      <c r="Z1207" s="325"/>
      <c r="AA1207" s="325"/>
      <c r="AB1207" s="325"/>
      <c r="AC1207" s="325"/>
      <c r="AD1207" s="325"/>
      <c r="AE1207" s="327"/>
      <c r="AF1207" s="327"/>
      <c r="AG1207" s="327"/>
      <c r="AH1207" s="327"/>
      <c r="AI1207" s="327"/>
      <c r="AJ1207" s="325"/>
      <c r="AK1207" s="325"/>
      <c r="AL1207" s="325"/>
      <c r="AM1207" s="325"/>
      <c r="AN1207" s="325"/>
      <c r="AO1207" s="325"/>
      <c r="AP1207" s="325"/>
      <c r="AQ1207" s="325"/>
    </row>
    <row r="1208" spans="5:43" ht="24.75" customHeight="1">
      <c r="E1208" s="413"/>
      <c r="G1208" s="326"/>
      <c r="H1208" s="325"/>
      <c r="I1208" s="327"/>
      <c r="K1208" s="328"/>
      <c r="R1208" s="325"/>
      <c r="S1208" s="325"/>
      <c r="T1208" s="325"/>
      <c r="U1208" s="325"/>
      <c r="V1208" s="325"/>
      <c r="W1208" s="325"/>
      <c r="X1208" s="325"/>
      <c r="Y1208" s="325"/>
      <c r="Z1208" s="325"/>
      <c r="AA1208" s="325"/>
      <c r="AB1208" s="325"/>
      <c r="AC1208" s="325"/>
      <c r="AD1208" s="325"/>
      <c r="AE1208" s="327"/>
      <c r="AF1208" s="327"/>
      <c r="AG1208" s="327"/>
      <c r="AH1208" s="327"/>
      <c r="AI1208" s="327"/>
      <c r="AJ1208" s="325"/>
      <c r="AK1208" s="325"/>
      <c r="AL1208" s="325"/>
      <c r="AM1208" s="325"/>
      <c r="AN1208" s="325"/>
      <c r="AO1208" s="325"/>
      <c r="AP1208" s="325"/>
      <c r="AQ1208" s="325"/>
    </row>
    <row r="1209" spans="5:43" ht="24.75" customHeight="1">
      <c r="E1209" s="413"/>
      <c r="G1209" s="326"/>
      <c r="H1209" s="325"/>
      <c r="I1209" s="327"/>
      <c r="K1209" s="328"/>
      <c r="R1209" s="325"/>
      <c r="S1209" s="325"/>
      <c r="T1209" s="325"/>
      <c r="U1209" s="325"/>
      <c r="V1209" s="325"/>
      <c r="W1209" s="325"/>
      <c r="X1209" s="325"/>
      <c r="Y1209" s="325"/>
      <c r="Z1209" s="325"/>
      <c r="AA1209" s="325"/>
      <c r="AB1209" s="325"/>
      <c r="AC1209" s="325"/>
      <c r="AD1209" s="325"/>
      <c r="AE1209" s="327"/>
      <c r="AF1209" s="327"/>
      <c r="AG1209" s="327"/>
      <c r="AH1209" s="327"/>
      <c r="AI1209" s="327"/>
      <c r="AJ1209" s="325"/>
      <c r="AK1209" s="325"/>
      <c r="AL1209" s="325"/>
      <c r="AM1209" s="325"/>
      <c r="AN1209" s="325"/>
      <c r="AO1209" s="325"/>
      <c r="AP1209" s="325"/>
      <c r="AQ1209" s="325"/>
    </row>
    <row r="1210" spans="5:43" ht="24.75" customHeight="1">
      <c r="E1210" s="413"/>
      <c r="G1210" s="326"/>
      <c r="H1210" s="325"/>
      <c r="I1210" s="327"/>
      <c r="K1210" s="328"/>
      <c r="R1210" s="325"/>
      <c r="S1210" s="325"/>
      <c r="T1210" s="325"/>
      <c r="U1210" s="325"/>
      <c r="V1210" s="325"/>
      <c r="W1210" s="325"/>
      <c r="X1210" s="325"/>
      <c r="Y1210" s="325"/>
      <c r="Z1210" s="325"/>
      <c r="AA1210" s="325"/>
      <c r="AB1210" s="325"/>
      <c r="AC1210" s="325"/>
      <c r="AD1210" s="325"/>
      <c r="AE1210" s="327"/>
      <c r="AF1210" s="327"/>
      <c r="AG1210" s="327"/>
      <c r="AH1210" s="327"/>
      <c r="AI1210" s="327"/>
      <c r="AJ1210" s="325"/>
      <c r="AK1210" s="325"/>
      <c r="AL1210" s="325"/>
      <c r="AM1210" s="325"/>
      <c r="AN1210" s="325"/>
      <c r="AO1210" s="325"/>
      <c r="AP1210" s="325"/>
      <c r="AQ1210" s="325"/>
    </row>
    <row r="1211" spans="5:43" ht="24.75" customHeight="1">
      <c r="E1211" s="413"/>
      <c r="G1211" s="326"/>
      <c r="H1211" s="325"/>
      <c r="I1211" s="327"/>
      <c r="K1211" s="328"/>
      <c r="R1211" s="325"/>
      <c r="S1211" s="325"/>
      <c r="T1211" s="325"/>
      <c r="U1211" s="325"/>
      <c r="V1211" s="325"/>
      <c r="W1211" s="325"/>
      <c r="X1211" s="325"/>
      <c r="Y1211" s="325"/>
      <c r="Z1211" s="325"/>
      <c r="AA1211" s="325"/>
      <c r="AB1211" s="325"/>
      <c r="AC1211" s="325"/>
      <c r="AD1211" s="325"/>
      <c r="AE1211" s="327"/>
      <c r="AF1211" s="327"/>
      <c r="AG1211" s="327"/>
      <c r="AH1211" s="327"/>
      <c r="AI1211" s="327"/>
      <c r="AJ1211" s="325"/>
      <c r="AK1211" s="325"/>
      <c r="AL1211" s="325"/>
      <c r="AM1211" s="325"/>
      <c r="AN1211" s="325"/>
      <c r="AO1211" s="325"/>
      <c r="AP1211" s="325"/>
      <c r="AQ1211" s="325"/>
    </row>
    <row r="1212" spans="5:43" ht="24.75" customHeight="1">
      <c r="E1212" s="413"/>
      <c r="G1212" s="326"/>
      <c r="H1212" s="325"/>
      <c r="I1212" s="327"/>
      <c r="K1212" s="328"/>
      <c r="R1212" s="325"/>
      <c r="S1212" s="325"/>
      <c r="T1212" s="325"/>
      <c r="U1212" s="325"/>
      <c r="V1212" s="325"/>
      <c r="W1212" s="325"/>
      <c r="X1212" s="325"/>
      <c r="Y1212" s="325"/>
      <c r="Z1212" s="325"/>
      <c r="AA1212" s="325"/>
      <c r="AB1212" s="325"/>
      <c r="AC1212" s="325"/>
      <c r="AD1212" s="325"/>
      <c r="AE1212" s="327"/>
      <c r="AF1212" s="327"/>
      <c r="AG1212" s="327"/>
      <c r="AH1212" s="327"/>
      <c r="AI1212" s="327"/>
      <c r="AJ1212" s="325"/>
      <c r="AK1212" s="325"/>
      <c r="AL1212" s="325"/>
      <c r="AM1212" s="325"/>
      <c r="AN1212" s="325"/>
      <c r="AO1212" s="325"/>
      <c r="AP1212" s="325"/>
      <c r="AQ1212" s="325"/>
    </row>
    <row r="1213" spans="5:43" ht="24.75" customHeight="1">
      <c r="E1213" s="413"/>
      <c r="G1213" s="326"/>
      <c r="H1213" s="325"/>
      <c r="I1213" s="327"/>
      <c r="K1213" s="328"/>
      <c r="R1213" s="325"/>
      <c r="S1213" s="325"/>
      <c r="T1213" s="325"/>
      <c r="U1213" s="325"/>
      <c r="V1213" s="325"/>
      <c r="W1213" s="325"/>
      <c r="X1213" s="325"/>
      <c r="Y1213" s="325"/>
      <c r="Z1213" s="325"/>
      <c r="AA1213" s="325"/>
      <c r="AB1213" s="325"/>
      <c r="AC1213" s="325"/>
      <c r="AD1213" s="325"/>
      <c r="AE1213" s="327"/>
      <c r="AF1213" s="327"/>
      <c r="AG1213" s="327"/>
      <c r="AH1213" s="327"/>
      <c r="AI1213" s="327"/>
      <c r="AJ1213" s="325"/>
      <c r="AK1213" s="325"/>
      <c r="AL1213" s="325"/>
      <c r="AM1213" s="325"/>
      <c r="AN1213" s="325"/>
      <c r="AO1213" s="325"/>
      <c r="AP1213" s="325"/>
      <c r="AQ1213" s="325"/>
    </row>
    <row r="1214" spans="5:43" ht="24.75" customHeight="1">
      <c r="E1214" s="413"/>
      <c r="G1214" s="326"/>
      <c r="H1214" s="325"/>
      <c r="I1214" s="327"/>
      <c r="K1214" s="328"/>
      <c r="R1214" s="325"/>
      <c r="S1214" s="325"/>
      <c r="T1214" s="325"/>
      <c r="U1214" s="325"/>
      <c r="V1214" s="325"/>
      <c r="W1214" s="325"/>
      <c r="X1214" s="325"/>
      <c r="Y1214" s="325"/>
      <c r="Z1214" s="325"/>
      <c r="AA1214" s="325"/>
      <c r="AB1214" s="325"/>
      <c r="AC1214" s="325"/>
      <c r="AD1214" s="325"/>
      <c r="AE1214" s="327"/>
      <c r="AF1214" s="327"/>
      <c r="AG1214" s="327"/>
      <c r="AH1214" s="327"/>
      <c r="AI1214" s="327"/>
      <c r="AJ1214" s="325"/>
      <c r="AK1214" s="325"/>
      <c r="AL1214" s="325"/>
      <c r="AM1214" s="325"/>
      <c r="AN1214" s="325"/>
      <c r="AO1214" s="325"/>
      <c r="AP1214" s="325"/>
      <c r="AQ1214" s="325"/>
    </row>
    <row r="1215" spans="5:43" ht="24.75" customHeight="1">
      <c r="E1215" s="413"/>
      <c r="G1215" s="326"/>
      <c r="H1215" s="325"/>
      <c r="I1215" s="327"/>
      <c r="K1215" s="328"/>
      <c r="R1215" s="325"/>
      <c r="S1215" s="325"/>
      <c r="T1215" s="325"/>
      <c r="U1215" s="325"/>
      <c r="V1215" s="325"/>
      <c r="W1215" s="325"/>
      <c r="X1215" s="325"/>
      <c r="Y1215" s="325"/>
      <c r="Z1215" s="325"/>
      <c r="AA1215" s="325"/>
      <c r="AB1215" s="325"/>
      <c r="AC1215" s="325"/>
      <c r="AD1215" s="325"/>
      <c r="AE1215" s="327"/>
      <c r="AF1215" s="327"/>
      <c r="AG1215" s="327"/>
      <c r="AH1215" s="327"/>
      <c r="AI1215" s="327"/>
      <c r="AJ1215" s="325"/>
      <c r="AK1215" s="325"/>
      <c r="AL1215" s="325"/>
      <c r="AM1215" s="325"/>
      <c r="AN1215" s="325"/>
      <c r="AO1215" s="325"/>
      <c r="AP1215" s="325"/>
      <c r="AQ1215" s="325"/>
    </row>
    <row r="1216" spans="5:43" ht="24.75" customHeight="1">
      <c r="E1216" s="413"/>
      <c r="G1216" s="326"/>
      <c r="H1216" s="325"/>
      <c r="I1216" s="327"/>
      <c r="K1216" s="328"/>
      <c r="R1216" s="325"/>
      <c r="S1216" s="325"/>
      <c r="T1216" s="325"/>
      <c r="U1216" s="325"/>
      <c r="V1216" s="325"/>
      <c r="W1216" s="325"/>
      <c r="X1216" s="325"/>
      <c r="Y1216" s="325"/>
      <c r="Z1216" s="325"/>
      <c r="AA1216" s="325"/>
      <c r="AB1216" s="325"/>
      <c r="AC1216" s="325"/>
      <c r="AD1216" s="325"/>
      <c r="AE1216" s="327"/>
      <c r="AF1216" s="327"/>
      <c r="AG1216" s="327"/>
      <c r="AH1216" s="327"/>
      <c r="AI1216" s="327"/>
      <c r="AJ1216" s="325"/>
      <c r="AK1216" s="325"/>
      <c r="AL1216" s="325"/>
      <c r="AM1216" s="325"/>
      <c r="AN1216" s="325"/>
      <c r="AO1216" s="325"/>
      <c r="AP1216" s="325"/>
      <c r="AQ1216" s="325"/>
    </row>
    <row r="1217" spans="5:43" ht="24.75" customHeight="1">
      <c r="E1217" s="413"/>
      <c r="G1217" s="326"/>
      <c r="H1217" s="325"/>
      <c r="I1217" s="327"/>
      <c r="K1217" s="328"/>
      <c r="R1217" s="325"/>
      <c r="S1217" s="325"/>
      <c r="T1217" s="325"/>
      <c r="U1217" s="325"/>
      <c r="V1217" s="325"/>
      <c r="W1217" s="325"/>
      <c r="X1217" s="325"/>
      <c r="Y1217" s="325"/>
      <c r="Z1217" s="325"/>
      <c r="AA1217" s="325"/>
      <c r="AB1217" s="325"/>
      <c r="AC1217" s="325"/>
      <c r="AD1217" s="325"/>
      <c r="AE1217" s="327"/>
      <c r="AF1217" s="327"/>
      <c r="AG1217" s="327"/>
      <c r="AH1217" s="327"/>
      <c r="AI1217" s="327"/>
      <c r="AJ1217" s="325"/>
      <c r="AK1217" s="325"/>
      <c r="AL1217" s="325"/>
      <c r="AM1217" s="325"/>
      <c r="AN1217" s="325"/>
      <c r="AO1217" s="325"/>
      <c r="AP1217" s="325"/>
      <c r="AQ1217" s="325"/>
    </row>
    <row r="1218" spans="5:43" ht="24.75" customHeight="1">
      <c r="E1218" s="413"/>
      <c r="G1218" s="326"/>
      <c r="H1218" s="325"/>
      <c r="I1218" s="327"/>
      <c r="K1218" s="328"/>
      <c r="R1218" s="325"/>
      <c r="S1218" s="325"/>
      <c r="T1218" s="325"/>
      <c r="U1218" s="325"/>
      <c r="V1218" s="325"/>
      <c r="W1218" s="325"/>
      <c r="X1218" s="325"/>
      <c r="Y1218" s="325"/>
      <c r="Z1218" s="325"/>
      <c r="AA1218" s="325"/>
      <c r="AB1218" s="325"/>
      <c r="AC1218" s="325"/>
      <c r="AD1218" s="325"/>
      <c r="AE1218" s="327"/>
      <c r="AF1218" s="327"/>
      <c r="AG1218" s="327"/>
      <c r="AH1218" s="327"/>
      <c r="AI1218" s="327"/>
      <c r="AJ1218" s="325"/>
      <c r="AK1218" s="325"/>
      <c r="AL1218" s="325"/>
      <c r="AM1218" s="325"/>
      <c r="AN1218" s="325"/>
      <c r="AO1218" s="325"/>
      <c r="AP1218" s="325"/>
      <c r="AQ1218" s="325"/>
    </row>
    <row r="1219" spans="5:43" ht="24.75" customHeight="1">
      <c r="E1219" s="413"/>
      <c r="G1219" s="326"/>
      <c r="H1219" s="325"/>
      <c r="I1219" s="327"/>
      <c r="K1219" s="328"/>
      <c r="R1219" s="325"/>
      <c r="S1219" s="325"/>
      <c r="T1219" s="325"/>
      <c r="U1219" s="325"/>
      <c r="V1219" s="325"/>
      <c r="W1219" s="325"/>
      <c r="X1219" s="325"/>
      <c r="Y1219" s="325"/>
      <c r="Z1219" s="325"/>
      <c r="AA1219" s="325"/>
      <c r="AB1219" s="325"/>
      <c r="AC1219" s="325"/>
      <c r="AD1219" s="325"/>
      <c r="AE1219" s="327"/>
      <c r="AF1219" s="327"/>
      <c r="AG1219" s="327"/>
      <c r="AH1219" s="327"/>
      <c r="AI1219" s="327"/>
      <c r="AJ1219" s="325"/>
      <c r="AK1219" s="325"/>
      <c r="AL1219" s="325"/>
      <c r="AM1219" s="325"/>
      <c r="AN1219" s="325"/>
      <c r="AO1219" s="325"/>
      <c r="AP1219" s="325"/>
      <c r="AQ1219" s="325"/>
    </row>
    <row r="1220" spans="5:43" ht="24.75" customHeight="1">
      <c r="E1220" s="413"/>
      <c r="G1220" s="326"/>
      <c r="H1220" s="325"/>
      <c r="I1220" s="327"/>
      <c r="K1220" s="328"/>
      <c r="R1220" s="325"/>
      <c r="S1220" s="325"/>
      <c r="T1220" s="325"/>
      <c r="U1220" s="325"/>
      <c r="V1220" s="325"/>
      <c r="W1220" s="325"/>
      <c r="X1220" s="325"/>
      <c r="Y1220" s="325"/>
      <c r="Z1220" s="325"/>
      <c r="AA1220" s="325"/>
      <c r="AB1220" s="325"/>
      <c r="AC1220" s="325"/>
      <c r="AD1220" s="325"/>
      <c r="AE1220" s="327"/>
      <c r="AF1220" s="327"/>
      <c r="AG1220" s="327"/>
      <c r="AH1220" s="327"/>
      <c r="AI1220" s="327"/>
      <c r="AJ1220" s="325"/>
      <c r="AK1220" s="325"/>
      <c r="AL1220" s="325"/>
      <c r="AM1220" s="325"/>
      <c r="AN1220" s="325"/>
      <c r="AO1220" s="325"/>
      <c r="AP1220" s="325"/>
      <c r="AQ1220" s="325"/>
    </row>
    <row r="1221" spans="5:43" ht="24.75" customHeight="1">
      <c r="E1221" s="413"/>
      <c r="G1221" s="326"/>
      <c r="H1221" s="325"/>
      <c r="I1221" s="327"/>
      <c r="K1221" s="328"/>
      <c r="R1221" s="325"/>
      <c r="S1221" s="325"/>
      <c r="T1221" s="325"/>
      <c r="U1221" s="325"/>
      <c r="V1221" s="325"/>
      <c r="W1221" s="325"/>
      <c r="X1221" s="325"/>
      <c r="Y1221" s="325"/>
      <c r="Z1221" s="325"/>
      <c r="AA1221" s="325"/>
      <c r="AB1221" s="325"/>
      <c r="AC1221" s="325"/>
      <c r="AD1221" s="325"/>
      <c r="AE1221" s="327"/>
      <c r="AF1221" s="327"/>
      <c r="AG1221" s="327"/>
      <c r="AH1221" s="327"/>
      <c r="AI1221" s="327"/>
      <c r="AJ1221" s="325"/>
      <c r="AK1221" s="325"/>
      <c r="AL1221" s="325"/>
      <c r="AM1221" s="325"/>
      <c r="AN1221" s="325"/>
      <c r="AO1221" s="325"/>
      <c r="AP1221" s="325"/>
      <c r="AQ1221" s="325"/>
    </row>
    <row r="1222" spans="5:43" ht="24.75" customHeight="1">
      <c r="E1222" s="413"/>
      <c r="G1222" s="326"/>
      <c r="H1222" s="325"/>
      <c r="I1222" s="327"/>
      <c r="K1222" s="328"/>
      <c r="R1222" s="325"/>
      <c r="S1222" s="325"/>
      <c r="T1222" s="325"/>
      <c r="U1222" s="325"/>
      <c r="V1222" s="325"/>
      <c r="W1222" s="325"/>
      <c r="X1222" s="325"/>
      <c r="Y1222" s="325"/>
      <c r="Z1222" s="325"/>
      <c r="AA1222" s="325"/>
      <c r="AB1222" s="325"/>
      <c r="AC1222" s="325"/>
      <c r="AD1222" s="325"/>
      <c r="AE1222" s="327"/>
      <c r="AF1222" s="327"/>
      <c r="AG1222" s="327"/>
      <c r="AH1222" s="327"/>
      <c r="AI1222" s="327"/>
      <c r="AJ1222" s="325"/>
      <c r="AK1222" s="325"/>
      <c r="AL1222" s="325"/>
      <c r="AM1222" s="325"/>
      <c r="AN1222" s="325"/>
      <c r="AO1222" s="325"/>
      <c r="AP1222" s="325"/>
      <c r="AQ1222" s="325"/>
    </row>
    <row r="1223" spans="5:43" ht="24.75" customHeight="1">
      <c r="E1223" s="413"/>
      <c r="G1223" s="326"/>
      <c r="H1223" s="325"/>
      <c r="I1223" s="327"/>
      <c r="K1223" s="328"/>
      <c r="R1223" s="325"/>
      <c r="S1223" s="325"/>
      <c r="T1223" s="325"/>
      <c r="U1223" s="325"/>
      <c r="V1223" s="325"/>
      <c r="W1223" s="325"/>
      <c r="X1223" s="325"/>
      <c r="Y1223" s="325"/>
      <c r="Z1223" s="325"/>
      <c r="AA1223" s="325"/>
      <c r="AB1223" s="325"/>
      <c r="AC1223" s="325"/>
      <c r="AD1223" s="325"/>
      <c r="AE1223" s="327"/>
      <c r="AF1223" s="327"/>
      <c r="AG1223" s="327"/>
      <c r="AH1223" s="327"/>
      <c r="AI1223" s="327"/>
      <c r="AJ1223" s="325"/>
      <c r="AK1223" s="325"/>
      <c r="AL1223" s="325"/>
      <c r="AM1223" s="325"/>
      <c r="AN1223" s="325"/>
      <c r="AO1223" s="325"/>
      <c r="AP1223" s="325"/>
      <c r="AQ1223" s="325"/>
    </row>
    <row r="1224" spans="5:43" ht="24.75" customHeight="1">
      <c r="E1224" s="413"/>
      <c r="G1224" s="326"/>
      <c r="H1224" s="325"/>
      <c r="I1224" s="327"/>
      <c r="K1224" s="328"/>
      <c r="R1224" s="325"/>
      <c r="S1224" s="325"/>
      <c r="T1224" s="325"/>
      <c r="U1224" s="325"/>
      <c r="V1224" s="325"/>
      <c r="W1224" s="325"/>
      <c r="X1224" s="325"/>
      <c r="Y1224" s="325"/>
      <c r="Z1224" s="325"/>
      <c r="AA1224" s="325"/>
      <c r="AB1224" s="325"/>
      <c r="AC1224" s="325"/>
      <c r="AD1224" s="325"/>
      <c r="AE1224" s="327"/>
      <c r="AF1224" s="327"/>
      <c r="AG1224" s="327"/>
      <c r="AH1224" s="327"/>
      <c r="AI1224" s="327"/>
      <c r="AJ1224" s="325"/>
      <c r="AK1224" s="325"/>
      <c r="AL1224" s="325"/>
      <c r="AM1224" s="325"/>
      <c r="AN1224" s="325"/>
      <c r="AO1224" s="325"/>
      <c r="AP1224" s="325"/>
      <c r="AQ1224" s="325"/>
    </row>
    <row r="1225" spans="5:43" ht="24.75" customHeight="1">
      <c r="E1225" s="413"/>
      <c r="G1225" s="326"/>
      <c r="H1225" s="325"/>
      <c r="I1225" s="327"/>
      <c r="K1225" s="328"/>
      <c r="R1225" s="325"/>
      <c r="S1225" s="325"/>
      <c r="T1225" s="325"/>
      <c r="U1225" s="325"/>
      <c r="V1225" s="325"/>
      <c r="W1225" s="325"/>
      <c r="X1225" s="325"/>
      <c r="Y1225" s="325"/>
      <c r="Z1225" s="325"/>
      <c r="AA1225" s="325"/>
      <c r="AB1225" s="325"/>
      <c r="AC1225" s="325"/>
      <c r="AD1225" s="325"/>
      <c r="AE1225" s="327"/>
      <c r="AF1225" s="327"/>
      <c r="AG1225" s="327"/>
      <c r="AH1225" s="327"/>
      <c r="AI1225" s="327"/>
      <c r="AJ1225" s="325"/>
      <c r="AK1225" s="325"/>
      <c r="AL1225" s="325"/>
      <c r="AM1225" s="325"/>
      <c r="AN1225" s="325"/>
      <c r="AO1225" s="325"/>
      <c r="AP1225" s="325"/>
      <c r="AQ1225" s="325"/>
    </row>
    <row r="1226" spans="5:43" ht="24.75" customHeight="1">
      <c r="E1226" s="413"/>
      <c r="G1226" s="326"/>
      <c r="H1226" s="325"/>
      <c r="I1226" s="327"/>
      <c r="K1226" s="328"/>
      <c r="R1226" s="325"/>
      <c r="S1226" s="325"/>
      <c r="T1226" s="325"/>
      <c r="U1226" s="325"/>
      <c r="V1226" s="325"/>
      <c r="W1226" s="325"/>
      <c r="X1226" s="325"/>
      <c r="Y1226" s="325"/>
      <c r="Z1226" s="325"/>
      <c r="AA1226" s="325"/>
      <c r="AB1226" s="325"/>
      <c r="AC1226" s="325"/>
      <c r="AD1226" s="325"/>
      <c r="AE1226" s="327"/>
      <c r="AF1226" s="327"/>
      <c r="AG1226" s="327"/>
      <c r="AH1226" s="327"/>
      <c r="AI1226" s="327"/>
      <c r="AJ1226" s="325"/>
      <c r="AK1226" s="325"/>
      <c r="AL1226" s="325"/>
      <c r="AM1226" s="325"/>
      <c r="AN1226" s="325"/>
      <c r="AO1226" s="325"/>
      <c r="AP1226" s="325"/>
      <c r="AQ1226" s="325"/>
    </row>
    <row r="1227" spans="5:43" ht="24.75" customHeight="1">
      <c r="E1227" s="413"/>
      <c r="G1227" s="326"/>
      <c r="H1227" s="325"/>
      <c r="I1227" s="327"/>
      <c r="K1227" s="328"/>
      <c r="R1227" s="325"/>
      <c r="S1227" s="325"/>
      <c r="T1227" s="325"/>
      <c r="U1227" s="325"/>
      <c r="V1227" s="325"/>
      <c r="W1227" s="325"/>
      <c r="X1227" s="325"/>
      <c r="Y1227" s="325"/>
      <c r="Z1227" s="325"/>
      <c r="AA1227" s="325"/>
      <c r="AB1227" s="325"/>
      <c r="AC1227" s="325"/>
      <c r="AD1227" s="325"/>
      <c r="AE1227" s="327"/>
      <c r="AF1227" s="327"/>
      <c r="AG1227" s="327"/>
      <c r="AH1227" s="327"/>
      <c r="AI1227" s="327"/>
      <c r="AJ1227" s="325"/>
      <c r="AK1227" s="325"/>
      <c r="AL1227" s="325"/>
      <c r="AM1227" s="325"/>
      <c r="AN1227" s="325"/>
      <c r="AO1227" s="325"/>
      <c r="AP1227" s="325"/>
      <c r="AQ1227" s="325"/>
    </row>
    <row r="1228" spans="5:43" ht="24.75" customHeight="1">
      <c r="E1228" s="413"/>
      <c r="G1228" s="326"/>
      <c r="H1228" s="325"/>
      <c r="I1228" s="327"/>
      <c r="K1228" s="328"/>
      <c r="R1228" s="325"/>
      <c r="S1228" s="325"/>
      <c r="T1228" s="325"/>
      <c r="U1228" s="325"/>
      <c r="V1228" s="325"/>
      <c r="W1228" s="325"/>
      <c r="X1228" s="325"/>
      <c r="Y1228" s="325"/>
      <c r="Z1228" s="325"/>
      <c r="AA1228" s="325"/>
      <c r="AB1228" s="325"/>
      <c r="AC1228" s="325"/>
      <c r="AD1228" s="325"/>
      <c r="AE1228" s="327"/>
      <c r="AF1228" s="327"/>
      <c r="AG1228" s="327"/>
      <c r="AH1228" s="327"/>
      <c r="AI1228" s="327"/>
      <c r="AJ1228" s="325"/>
      <c r="AK1228" s="325"/>
      <c r="AL1228" s="325"/>
      <c r="AM1228" s="325"/>
      <c r="AN1228" s="325"/>
      <c r="AO1228" s="325"/>
      <c r="AP1228" s="325"/>
      <c r="AQ1228" s="325"/>
    </row>
    <row r="1229" spans="5:43" ht="24.75" customHeight="1">
      <c r="E1229" s="413"/>
      <c r="G1229" s="326"/>
      <c r="H1229" s="325"/>
      <c r="I1229" s="327"/>
      <c r="K1229" s="328"/>
      <c r="R1229" s="329"/>
      <c r="S1229" s="329"/>
      <c r="T1229" s="329"/>
      <c r="U1229" s="329"/>
      <c r="V1229" s="329"/>
      <c r="W1229" s="329"/>
      <c r="X1229" s="329"/>
      <c r="Y1229" s="329"/>
      <c r="Z1229" s="329"/>
      <c r="AA1229" s="329"/>
      <c r="AB1229" s="329"/>
      <c r="AC1229" s="329"/>
      <c r="AD1229" s="329"/>
      <c r="AE1229" s="327"/>
      <c r="AF1229" s="327"/>
      <c r="AG1229" s="327"/>
      <c r="AH1229" s="327"/>
      <c r="AI1229" s="327"/>
      <c r="AJ1229" s="327"/>
      <c r="AK1229" s="327"/>
      <c r="AL1229" s="327"/>
      <c r="AM1229" s="325"/>
      <c r="AN1229" s="325"/>
      <c r="AO1229" s="325"/>
      <c r="AP1229" s="325"/>
      <c r="AQ1229" s="325"/>
    </row>
    <row r="1230" spans="5:43" ht="24.75" customHeight="1">
      <c r="E1230" s="413"/>
      <c r="G1230" s="326"/>
      <c r="H1230" s="325"/>
      <c r="I1230" s="327"/>
      <c r="K1230" s="328"/>
      <c r="R1230" s="329"/>
      <c r="S1230" s="329"/>
      <c r="T1230" s="329"/>
      <c r="U1230" s="329"/>
      <c r="V1230" s="329"/>
      <c r="W1230" s="329"/>
      <c r="X1230" s="329"/>
      <c r="Y1230" s="329"/>
      <c r="Z1230" s="329"/>
      <c r="AA1230" s="329"/>
      <c r="AB1230" s="329"/>
      <c r="AC1230" s="329"/>
      <c r="AD1230" s="329"/>
      <c r="AE1230" s="327"/>
      <c r="AF1230" s="327"/>
      <c r="AG1230" s="327"/>
      <c r="AH1230" s="327"/>
      <c r="AI1230" s="327"/>
      <c r="AJ1230" s="327"/>
      <c r="AK1230" s="327"/>
      <c r="AL1230" s="327"/>
      <c r="AM1230" s="325"/>
      <c r="AN1230" s="325"/>
      <c r="AO1230" s="325"/>
      <c r="AP1230" s="325"/>
      <c r="AQ1230" s="325"/>
    </row>
    <row r="1231" spans="5:43" ht="24.75" customHeight="1">
      <c r="E1231" s="413"/>
      <c r="G1231" s="326"/>
      <c r="H1231" s="325"/>
      <c r="I1231" s="327"/>
      <c r="K1231" s="328"/>
      <c r="R1231" s="329"/>
      <c r="S1231" s="329"/>
      <c r="T1231" s="329"/>
      <c r="U1231" s="329"/>
      <c r="V1231" s="329"/>
      <c r="W1231" s="329"/>
      <c r="X1231" s="329"/>
      <c r="Y1231" s="329"/>
      <c r="Z1231" s="329"/>
      <c r="AA1231" s="329"/>
      <c r="AB1231" s="329"/>
      <c r="AC1231" s="329"/>
      <c r="AD1231" s="329"/>
      <c r="AE1231" s="327"/>
      <c r="AF1231" s="327"/>
      <c r="AG1231" s="327"/>
      <c r="AH1231" s="327"/>
      <c r="AI1231" s="327"/>
      <c r="AJ1231" s="327"/>
      <c r="AK1231" s="327"/>
      <c r="AL1231" s="327"/>
      <c r="AM1231" s="325"/>
      <c r="AN1231" s="325"/>
      <c r="AO1231" s="325"/>
      <c r="AP1231" s="325"/>
      <c r="AQ1231" s="325"/>
    </row>
    <row r="1232" spans="5:43" ht="24.75" customHeight="1">
      <c r="E1232" s="413"/>
      <c r="G1232" s="326"/>
      <c r="H1232" s="325"/>
      <c r="I1232" s="327"/>
      <c r="K1232" s="328"/>
      <c r="R1232" s="329"/>
      <c r="S1232" s="329"/>
      <c r="T1232" s="329"/>
      <c r="U1232" s="329"/>
      <c r="V1232" s="329"/>
      <c r="W1232" s="329"/>
      <c r="X1232" s="329"/>
      <c r="Y1232" s="329"/>
      <c r="Z1232" s="329"/>
      <c r="AA1232" s="329"/>
      <c r="AB1232" s="329"/>
      <c r="AC1232" s="329"/>
      <c r="AD1232" s="329"/>
      <c r="AE1232" s="327"/>
      <c r="AF1232" s="327"/>
      <c r="AG1232" s="327"/>
      <c r="AH1232" s="327"/>
      <c r="AI1232" s="327"/>
      <c r="AJ1232" s="327"/>
      <c r="AK1232" s="327"/>
      <c r="AL1232" s="327"/>
      <c r="AM1232" s="325"/>
      <c r="AN1232" s="325"/>
      <c r="AO1232" s="325"/>
      <c r="AP1232" s="325"/>
      <c r="AQ1232" s="325"/>
    </row>
    <row r="1233" spans="5:43" ht="24.75" customHeight="1">
      <c r="E1233" s="413"/>
      <c r="G1233" s="326"/>
      <c r="H1233" s="325"/>
      <c r="I1233" s="327"/>
      <c r="K1233" s="328"/>
      <c r="R1233" s="329"/>
      <c r="S1233" s="329"/>
      <c r="T1233" s="329"/>
      <c r="U1233" s="329"/>
      <c r="V1233" s="329"/>
      <c r="W1233" s="329"/>
      <c r="X1233" s="329"/>
      <c r="Y1233" s="329"/>
      <c r="Z1233" s="329"/>
      <c r="AA1233" s="329"/>
      <c r="AB1233" s="329"/>
      <c r="AC1233" s="329"/>
      <c r="AD1233" s="329"/>
      <c r="AE1233" s="327"/>
      <c r="AF1233" s="327"/>
      <c r="AG1233" s="327"/>
      <c r="AH1233" s="327"/>
      <c r="AI1233" s="327"/>
      <c r="AJ1233" s="327"/>
      <c r="AK1233" s="327"/>
      <c r="AL1233" s="327"/>
      <c r="AM1233" s="325"/>
      <c r="AN1233" s="325"/>
      <c r="AO1233" s="325"/>
      <c r="AP1233" s="325"/>
      <c r="AQ1233" s="325"/>
    </row>
    <row r="1234" spans="5:43" ht="24.75" customHeight="1">
      <c r="E1234" s="413"/>
      <c r="G1234" s="326"/>
      <c r="H1234" s="325"/>
      <c r="I1234" s="327"/>
      <c r="K1234" s="328"/>
      <c r="R1234" s="329"/>
      <c r="S1234" s="329"/>
      <c r="T1234" s="329"/>
      <c r="U1234" s="329"/>
      <c r="V1234" s="329"/>
      <c r="W1234" s="329"/>
      <c r="X1234" s="329"/>
      <c r="Y1234" s="329"/>
      <c r="Z1234" s="329"/>
      <c r="AA1234" s="329"/>
      <c r="AB1234" s="329"/>
      <c r="AC1234" s="329"/>
      <c r="AD1234" s="329"/>
      <c r="AE1234" s="327"/>
      <c r="AF1234" s="327"/>
      <c r="AG1234" s="327"/>
      <c r="AH1234" s="327"/>
      <c r="AI1234" s="327"/>
      <c r="AJ1234" s="327"/>
      <c r="AK1234" s="327"/>
      <c r="AL1234" s="327"/>
      <c r="AM1234" s="325"/>
      <c r="AN1234" s="325"/>
      <c r="AO1234" s="325"/>
      <c r="AP1234" s="325"/>
      <c r="AQ1234" s="325"/>
    </row>
    <row r="1235" spans="5:43" ht="24.75" customHeight="1">
      <c r="E1235" s="413"/>
      <c r="G1235" s="326"/>
      <c r="H1235" s="325"/>
      <c r="I1235" s="327"/>
      <c r="K1235" s="328"/>
      <c r="R1235" s="329"/>
      <c r="S1235" s="329"/>
      <c r="T1235" s="329"/>
      <c r="U1235" s="329"/>
      <c r="V1235" s="329"/>
      <c r="W1235" s="329"/>
      <c r="X1235" s="329"/>
      <c r="Y1235" s="329"/>
      <c r="Z1235" s="329"/>
      <c r="AA1235" s="329"/>
      <c r="AB1235" s="329"/>
      <c r="AC1235" s="329"/>
      <c r="AD1235" s="329"/>
      <c r="AE1235" s="327"/>
      <c r="AF1235" s="327"/>
      <c r="AG1235" s="327"/>
      <c r="AH1235" s="327"/>
      <c r="AI1235" s="327"/>
      <c r="AJ1235" s="327"/>
      <c r="AK1235" s="327"/>
      <c r="AL1235" s="327"/>
      <c r="AM1235" s="325"/>
      <c r="AN1235" s="325"/>
      <c r="AO1235" s="325"/>
      <c r="AP1235" s="325"/>
      <c r="AQ1235" s="325"/>
    </row>
    <row r="1236" spans="5:43" ht="24.75" customHeight="1">
      <c r="E1236" s="413"/>
      <c r="G1236" s="326"/>
      <c r="H1236" s="325"/>
      <c r="I1236" s="327"/>
      <c r="K1236" s="328"/>
      <c r="R1236" s="329"/>
      <c r="S1236" s="329"/>
      <c r="T1236" s="329"/>
      <c r="U1236" s="329"/>
      <c r="V1236" s="329"/>
      <c r="W1236" s="329"/>
      <c r="X1236" s="329"/>
      <c r="Y1236" s="329"/>
      <c r="Z1236" s="329"/>
      <c r="AA1236" s="329"/>
      <c r="AB1236" s="329"/>
      <c r="AC1236" s="329"/>
      <c r="AD1236" s="329"/>
      <c r="AE1236" s="327"/>
      <c r="AF1236" s="327"/>
      <c r="AG1236" s="327"/>
      <c r="AH1236" s="327"/>
      <c r="AI1236" s="327"/>
      <c r="AJ1236" s="327"/>
      <c r="AK1236" s="327"/>
      <c r="AL1236" s="327"/>
      <c r="AM1236" s="325"/>
      <c r="AN1236" s="325"/>
      <c r="AO1236" s="325"/>
      <c r="AP1236" s="325"/>
      <c r="AQ1236" s="325"/>
    </row>
    <row r="1237" spans="5:43" ht="24.75" customHeight="1">
      <c r="E1237" s="413"/>
      <c r="G1237" s="326"/>
      <c r="H1237" s="325"/>
      <c r="I1237" s="327"/>
      <c r="K1237" s="328"/>
      <c r="R1237" s="329"/>
      <c r="S1237" s="329"/>
      <c r="T1237" s="329"/>
      <c r="U1237" s="329"/>
      <c r="V1237" s="329"/>
      <c r="W1237" s="329"/>
      <c r="X1237" s="329"/>
      <c r="Y1237" s="329"/>
      <c r="Z1237" s="329"/>
      <c r="AA1237" s="329"/>
      <c r="AB1237" s="329"/>
      <c r="AC1237" s="329"/>
      <c r="AD1237" s="329"/>
      <c r="AE1237" s="327"/>
      <c r="AF1237" s="327"/>
      <c r="AG1237" s="327"/>
      <c r="AH1237" s="327"/>
      <c r="AI1237" s="327"/>
      <c r="AJ1237" s="327"/>
      <c r="AK1237" s="327"/>
      <c r="AL1237" s="327"/>
      <c r="AM1237" s="325"/>
      <c r="AN1237" s="325"/>
      <c r="AO1237" s="325"/>
      <c r="AP1237" s="325"/>
      <c r="AQ1237" s="325"/>
    </row>
    <row r="1238" spans="5:43" ht="24.75" customHeight="1">
      <c r="E1238" s="413"/>
      <c r="G1238" s="326"/>
      <c r="H1238" s="325"/>
      <c r="I1238" s="327"/>
      <c r="K1238" s="328"/>
      <c r="R1238" s="329"/>
      <c r="S1238" s="329"/>
      <c r="T1238" s="329"/>
      <c r="U1238" s="329"/>
      <c r="V1238" s="329"/>
      <c r="W1238" s="329"/>
      <c r="X1238" s="329"/>
      <c r="Y1238" s="329"/>
      <c r="Z1238" s="329"/>
      <c r="AA1238" s="329"/>
      <c r="AB1238" s="329"/>
      <c r="AC1238" s="329"/>
      <c r="AD1238" s="329"/>
      <c r="AE1238" s="327"/>
      <c r="AF1238" s="327"/>
      <c r="AG1238" s="327"/>
      <c r="AH1238" s="327"/>
      <c r="AI1238" s="327"/>
      <c r="AJ1238" s="327"/>
      <c r="AK1238" s="327"/>
      <c r="AL1238" s="327"/>
      <c r="AM1238" s="325"/>
      <c r="AN1238" s="325"/>
      <c r="AO1238" s="325"/>
      <c r="AP1238" s="325"/>
      <c r="AQ1238" s="325"/>
    </row>
    <row r="1239" spans="5:43" ht="24.75" customHeight="1">
      <c r="E1239" s="413"/>
      <c r="G1239" s="326"/>
      <c r="H1239" s="325"/>
      <c r="I1239" s="327"/>
      <c r="K1239" s="328"/>
      <c r="R1239" s="329"/>
      <c r="S1239" s="329"/>
      <c r="T1239" s="329"/>
      <c r="U1239" s="329"/>
      <c r="V1239" s="329"/>
      <c r="W1239" s="329"/>
      <c r="X1239" s="329"/>
      <c r="Y1239" s="329"/>
      <c r="Z1239" s="329"/>
      <c r="AA1239" s="329"/>
      <c r="AB1239" s="329"/>
      <c r="AC1239" s="329"/>
      <c r="AD1239" s="329"/>
      <c r="AE1239" s="327"/>
      <c r="AF1239" s="327"/>
      <c r="AG1239" s="327"/>
      <c r="AH1239" s="327"/>
      <c r="AI1239" s="327"/>
      <c r="AJ1239" s="327"/>
      <c r="AK1239" s="327"/>
      <c r="AL1239" s="327"/>
      <c r="AM1239" s="325"/>
      <c r="AN1239" s="325"/>
      <c r="AO1239" s="325"/>
      <c r="AP1239" s="325"/>
      <c r="AQ1239" s="325"/>
    </row>
    <row r="1240" spans="5:43" ht="24.75" customHeight="1">
      <c r="E1240" s="413"/>
      <c r="G1240" s="326"/>
      <c r="H1240" s="325"/>
      <c r="I1240" s="327"/>
      <c r="K1240" s="328"/>
      <c r="R1240" s="329"/>
      <c r="S1240" s="329"/>
      <c r="T1240" s="329"/>
      <c r="U1240" s="329"/>
      <c r="V1240" s="329"/>
      <c r="W1240" s="329"/>
      <c r="X1240" s="329"/>
      <c r="Y1240" s="329"/>
      <c r="Z1240" s="329"/>
      <c r="AA1240" s="329"/>
      <c r="AB1240" s="329"/>
      <c r="AC1240" s="329"/>
      <c r="AD1240" s="329"/>
      <c r="AE1240" s="327"/>
      <c r="AF1240" s="327"/>
      <c r="AG1240" s="327"/>
      <c r="AH1240" s="327"/>
      <c r="AI1240" s="327"/>
      <c r="AJ1240" s="327"/>
      <c r="AK1240" s="327"/>
      <c r="AL1240" s="327"/>
      <c r="AM1240" s="325"/>
      <c r="AN1240" s="325"/>
      <c r="AO1240" s="325"/>
      <c r="AP1240" s="325"/>
      <c r="AQ1240" s="325"/>
    </row>
    <row r="1241" spans="5:43" ht="24.75" customHeight="1">
      <c r="E1241" s="413"/>
      <c r="G1241" s="326"/>
      <c r="H1241" s="325"/>
      <c r="I1241" s="327"/>
      <c r="K1241" s="328"/>
      <c r="R1241" s="329"/>
      <c r="S1241" s="329"/>
      <c r="T1241" s="329"/>
      <c r="U1241" s="329"/>
      <c r="V1241" s="329"/>
      <c r="W1241" s="329"/>
      <c r="X1241" s="329"/>
      <c r="Y1241" s="329"/>
      <c r="Z1241" s="329"/>
      <c r="AA1241" s="329"/>
      <c r="AB1241" s="329"/>
      <c r="AC1241" s="329"/>
      <c r="AD1241" s="329"/>
      <c r="AE1241" s="327"/>
      <c r="AF1241" s="327"/>
      <c r="AG1241" s="327"/>
      <c r="AH1241" s="327"/>
      <c r="AI1241" s="327"/>
      <c r="AJ1241" s="327"/>
      <c r="AK1241" s="327"/>
      <c r="AL1241" s="327"/>
      <c r="AM1241" s="325"/>
      <c r="AN1241" s="325"/>
      <c r="AO1241" s="325"/>
      <c r="AP1241" s="325"/>
      <c r="AQ1241" s="325"/>
    </row>
    <row r="1242" spans="5:43" ht="24.75" customHeight="1">
      <c r="E1242" s="413"/>
      <c r="G1242" s="326"/>
      <c r="H1242" s="325"/>
      <c r="I1242" s="327"/>
      <c r="K1242" s="328"/>
      <c r="R1242" s="329"/>
      <c r="S1242" s="329"/>
      <c r="T1242" s="329"/>
      <c r="U1242" s="329"/>
      <c r="V1242" s="329"/>
      <c r="W1242" s="329"/>
      <c r="X1242" s="329"/>
      <c r="Y1242" s="329"/>
      <c r="Z1242" s="329"/>
      <c r="AA1242" s="329"/>
      <c r="AB1242" s="329"/>
      <c r="AC1242" s="329"/>
      <c r="AD1242" s="329"/>
      <c r="AE1242" s="327"/>
      <c r="AF1242" s="327"/>
      <c r="AG1242" s="327"/>
      <c r="AH1242" s="327"/>
      <c r="AI1242" s="327"/>
      <c r="AJ1242" s="327"/>
      <c r="AK1242" s="327"/>
      <c r="AL1242" s="327"/>
      <c r="AM1242" s="325"/>
      <c r="AN1242" s="325"/>
      <c r="AO1242" s="325"/>
      <c r="AP1242" s="325"/>
      <c r="AQ1242" s="325"/>
    </row>
    <row r="1243" spans="5:43" ht="24.75" customHeight="1">
      <c r="E1243" s="413"/>
      <c r="G1243" s="326"/>
      <c r="H1243" s="325"/>
      <c r="I1243" s="327"/>
      <c r="K1243" s="328"/>
      <c r="R1243" s="329"/>
      <c r="S1243" s="329"/>
      <c r="T1243" s="329"/>
      <c r="U1243" s="329"/>
      <c r="V1243" s="329"/>
      <c r="W1243" s="329"/>
      <c r="X1243" s="329"/>
      <c r="Y1243" s="329"/>
      <c r="Z1243" s="329"/>
      <c r="AA1243" s="329"/>
      <c r="AB1243" s="329"/>
      <c r="AC1243" s="329"/>
      <c r="AD1243" s="329"/>
      <c r="AE1243" s="327"/>
      <c r="AF1243" s="327"/>
      <c r="AG1243" s="327"/>
      <c r="AH1243" s="327"/>
      <c r="AI1243" s="327"/>
      <c r="AJ1243" s="327"/>
      <c r="AK1243" s="327"/>
      <c r="AL1243" s="327"/>
      <c r="AM1243" s="325"/>
      <c r="AN1243" s="325"/>
      <c r="AO1243" s="325"/>
      <c r="AP1243" s="325"/>
      <c r="AQ1243" s="325"/>
    </row>
    <row r="1244" spans="5:43" ht="24.75" customHeight="1">
      <c r="E1244" s="413"/>
      <c r="G1244" s="326"/>
      <c r="H1244" s="325"/>
      <c r="I1244" s="327"/>
      <c r="K1244" s="328"/>
      <c r="R1244" s="329"/>
      <c r="S1244" s="329"/>
      <c r="T1244" s="329"/>
      <c r="U1244" s="329"/>
      <c r="V1244" s="329"/>
      <c r="W1244" s="329"/>
      <c r="X1244" s="329"/>
      <c r="Y1244" s="329"/>
      <c r="Z1244" s="329"/>
      <c r="AA1244" s="329"/>
      <c r="AB1244" s="329"/>
      <c r="AC1244" s="329"/>
      <c r="AD1244" s="329"/>
      <c r="AE1244" s="327"/>
      <c r="AF1244" s="327"/>
      <c r="AG1244" s="327"/>
      <c r="AH1244" s="327"/>
      <c r="AI1244" s="327"/>
      <c r="AJ1244" s="327"/>
      <c r="AK1244" s="327"/>
      <c r="AL1244" s="327"/>
      <c r="AM1244" s="325"/>
      <c r="AN1244" s="325"/>
      <c r="AO1244" s="325"/>
      <c r="AP1244" s="325"/>
      <c r="AQ1244" s="325"/>
    </row>
    <row r="1245" spans="5:43" ht="24.75" customHeight="1">
      <c r="E1245" s="413"/>
      <c r="G1245" s="326"/>
      <c r="H1245" s="325"/>
      <c r="I1245" s="327"/>
      <c r="K1245" s="328"/>
      <c r="R1245" s="329"/>
      <c r="S1245" s="329"/>
      <c r="T1245" s="329"/>
      <c r="U1245" s="329"/>
      <c r="V1245" s="329"/>
      <c r="W1245" s="329"/>
      <c r="X1245" s="329"/>
      <c r="Y1245" s="329"/>
      <c r="Z1245" s="329"/>
      <c r="AA1245" s="329"/>
      <c r="AB1245" s="329"/>
      <c r="AC1245" s="329"/>
      <c r="AD1245" s="329"/>
      <c r="AE1245" s="327"/>
      <c r="AF1245" s="327"/>
      <c r="AG1245" s="327"/>
      <c r="AH1245" s="327"/>
      <c r="AI1245" s="327"/>
      <c r="AJ1245" s="327"/>
      <c r="AK1245" s="327"/>
      <c r="AL1245" s="327"/>
      <c r="AM1245" s="325"/>
      <c r="AN1245" s="325"/>
      <c r="AO1245" s="325"/>
      <c r="AP1245" s="325"/>
      <c r="AQ1245" s="325"/>
    </row>
    <row r="1246" spans="5:43" ht="24.75" customHeight="1">
      <c r="E1246" s="413"/>
      <c r="G1246" s="326"/>
      <c r="H1246" s="325"/>
      <c r="I1246" s="327"/>
      <c r="K1246" s="328"/>
      <c r="R1246" s="329"/>
      <c r="S1246" s="329"/>
      <c r="T1246" s="329"/>
      <c r="U1246" s="329"/>
      <c r="V1246" s="329"/>
      <c r="W1246" s="329"/>
      <c r="X1246" s="329"/>
      <c r="Y1246" s="329"/>
      <c r="Z1246" s="329"/>
      <c r="AA1246" s="329"/>
      <c r="AB1246" s="329"/>
      <c r="AC1246" s="329"/>
      <c r="AD1246" s="329"/>
      <c r="AE1246" s="327"/>
      <c r="AF1246" s="327"/>
      <c r="AG1246" s="327"/>
      <c r="AH1246" s="327"/>
      <c r="AI1246" s="327"/>
      <c r="AJ1246" s="327"/>
      <c r="AK1246" s="327"/>
      <c r="AL1246" s="327"/>
      <c r="AM1246" s="325"/>
      <c r="AN1246" s="325"/>
      <c r="AO1246" s="325"/>
      <c r="AP1246" s="325"/>
      <c r="AQ1246" s="325"/>
    </row>
    <row r="1247" spans="5:43" ht="24.75" customHeight="1">
      <c r="E1247" s="413"/>
      <c r="G1247" s="326"/>
      <c r="H1247" s="325"/>
      <c r="I1247" s="327"/>
      <c r="K1247" s="328"/>
      <c r="R1247" s="329"/>
      <c r="S1247" s="329"/>
      <c r="T1247" s="329"/>
      <c r="U1247" s="329"/>
      <c r="V1247" s="329"/>
      <c r="W1247" s="329"/>
      <c r="X1247" s="329"/>
      <c r="Y1247" s="329"/>
      <c r="Z1247" s="329"/>
      <c r="AA1247" s="329"/>
      <c r="AB1247" s="329"/>
      <c r="AC1247" s="329"/>
      <c r="AD1247" s="329"/>
      <c r="AE1247" s="327"/>
      <c r="AF1247" s="327"/>
      <c r="AG1247" s="327"/>
      <c r="AH1247" s="327"/>
      <c r="AI1247" s="327"/>
      <c r="AJ1247" s="327"/>
      <c r="AK1247" s="327"/>
      <c r="AL1247" s="327"/>
      <c r="AM1247" s="325"/>
      <c r="AN1247" s="325"/>
      <c r="AO1247" s="325"/>
      <c r="AP1247" s="325"/>
      <c r="AQ1247" s="325"/>
    </row>
    <row r="1248" spans="5:43" ht="24.75" customHeight="1">
      <c r="E1248" s="413"/>
      <c r="G1248" s="326"/>
      <c r="H1248" s="325"/>
      <c r="I1248" s="327"/>
      <c r="K1248" s="328"/>
      <c r="R1248" s="329"/>
      <c r="S1248" s="329"/>
      <c r="T1248" s="329"/>
      <c r="U1248" s="329"/>
      <c r="V1248" s="329"/>
      <c r="W1248" s="329"/>
      <c r="X1248" s="329"/>
      <c r="Y1248" s="329"/>
      <c r="Z1248" s="329"/>
      <c r="AA1248" s="329"/>
      <c r="AB1248" s="329"/>
      <c r="AC1248" s="329"/>
      <c r="AD1248" s="329"/>
      <c r="AE1248" s="327"/>
      <c r="AF1248" s="327"/>
      <c r="AG1248" s="327"/>
      <c r="AH1248" s="327"/>
      <c r="AI1248" s="327"/>
      <c r="AJ1248" s="327"/>
      <c r="AK1248" s="327"/>
      <c r="AL1248" s="327"/>
      <c r="AM1248" s="325"/>
      <c r="AN1248" s="325"/>
      <c r="AO1248" s="325"/>
      <c r="AP1248" s="325"/>
      <c r="AQ1248" s="325"/>
    </row>
    <row r="1249" spans="5:43" ht="24.75" customHeight="1">
      <c r="E1249" s="413"/>
      <c r="G1249" s="326"/>
      <c r="H1249" s="325"/>
      <c r="I1249" s="327"/>
      <c r="K1249" s="328"/>
      <c r="R1249" s="329"/>
      <c r="S1249" s="329"/>
      <c r="T1249" s="329"/>
      <c r="U1249" s="329"/>
      <c r="V1249" s="329"/>
      <c r="W1249" s="329"/>
      <c r="X1249" s="329"/>
      <c r="Y1249" s="329"/>
      <c r="Z1249" s="329"/>
      <c r="AA1249" s="329"/>
      <c r="AB1249" s="329"/>
      <c r="AC1249" s="329"/>
      <c r="AD1249" s="329"/>
      <c r="AE1249" s="327"/>
      <c r="AF1249" s="327"/>
      <c r="AG1249" s="327"/>
      <c r="AH1249" s="327"/>
      <c r="AI1249" s="327"/>
      <c r="AJ1249" s="327"/>
      <c r="AK1249" s="327"/>
      <c r="AL1249" s="327"/>
      <c r="AM1249" s="325"/>
      <c r="AN1249" s="325"/>
      <c r="AO1249" s="325"/>
      <c r="AP1249" s="325"/>
      <c r="AQ1249" s="325"/>
    </row>
    <row r="1250" spans="5:43" ht="24.75" customHeight="1">
      <c r="E1250" s="413"/>
      <c r="G1250" s="326"/>
      <c r="H1250" s="325"/>
      <c r="I1250" s="327"/>
      <c r="K1250" s="328"/>
      <c r="R1250" s="329"/>
      <c r="S1250" s="329"/>
      <c r="T1250" s="329"/>
      <c r="U1250" s="329"/>
      <c r="V1250" s="329"/>
      <c r="W1250" s="329"/>
      <c r="X1250" s="329"/>
      <c r="Y1250" s="329"/>
      <c r="Z1250" s="329"/>
      <c r="AA1250" s="329"/>
      <c r="AB1250" s="329"/>
      <c r="AC1250" s="329"/>
      <c r="AD1250" s="329"/>
      <c r="AE1250" s="327"/>
      <c r="AF1250" s="327"/>
      <c r="AG1250" s="327"/>
      <c r="AH1250" s="327"/>
      <c r="AI1250" s="327"/>
      <c r="AJ1250" s="327"/>
      <c r="AK1250" s="327"/>
      <c r="AL1250" s="327"/>
      <c r="AM1250" s="325"/>
      <c r="AN1250" s="325"/>
      <c r="AO1250" s="325"/>
      <c r="AP1250" s="325"/>
      <c r="AQ1250" s="325"/>
    </row>
    <row r="1251" spans="5:43" ht="24.75" customHeight="1">
      <c r="E1251" s="413"/>
      <c r="G1251" s="326"/>
      <c r="H1251" s="325"/>
      <c r="I1251" s="327"/>
      <c r="K1251" s="328"/>
      <c r="R1251" s="329"/>
      <c r="S1251" s="329"/>
      <c r="T1251" s="329"/>
      <c r="U1251" s="329"/>
      <c r="V1251" s="329"/>
      <c r="W1251" s="329"/>
      <c r="X1251" s="329"/>
      <c r="Y1251" s="329"/>
      <c r="Z1251" s="329"/>
      <c r="AA1251" s="329"/>
      <c r="AB1251" s="329"/>
      <c r="AC1251" s="329"/>
      <c r="AD1251" s="329"/>
      <c r="AE1251" s="327"/>
      <c r="AF1251" s="327"/>
      <c r="AG1251" s="327"/>
      <c r="AH1251" s="327"/>
      <c r="AI1251" s="327"/>
      <c r="AJ1251" s="327"/>
      <c r="AK1251" s="327"/>
      <c r="AL1251" s="327"/>
      <c r="AM1251" s="325"/>
      <c r="AN1251" s="325"/>
      <c r="AO1251" s="325"/>
      <c r="AP1251" s="325"/>
      <c r="AQ1251" s="325"/>
    </row>
    <row r="1252" spans="5:43" ht="24.75" customHeight="1">
      <c r="E1252" s="413"/>
      <c r="G1252" s="326"/>
      <c r="H1252" s="325"/>
      <c r="I1252" s="327"/>
      <c r="K1252" s="328"/>
      <c r="R1252" s="329"/>
      <c r="S1252" s="329"/>
      <c r="T1252" s="329"/>
      <c r="U1252" s="329"/>
      <c r="V1252" s="329"/>
      <c r="W1252" s="329"/>
      <c r="X1252" s="329"/>
      <c r="Y1252" s="329"/>
      <c r="Z1252" s="329"/>
      <c r="AA1252" s="329"/>
      <c r="AB1252" s="329"/>
      <c r="AC1252" s="329"/>
      <c r="AD1252" s="329"/>
      <c r="AE1252" s="327"/>
      <c r="AF1252" s="327"/>
      <c r="AG1252" s="327"/>
      <c r="AH1252" s="327"/>
      <c r="AI1252" s="327"/>
      <c r="AJ1252" s="327"/>
      <c r="AK1252" s="327"/>
      <c r="AL1252" s="327"/>
      <c r="AM1252" s="325"/>
      <c r="AN1252" s="325"/>
      <c r="AO1252" s="325"/>
      <c r="AP1252" s="325"/>
      <c r="AQ1252" s="325"/>
    </row>
    <row r="1253" spans="5:43" ht="24.75" customHeight="1">
      <c r="E1253" s="413"/>
      <c r="G1253" s="326"/>
      <c r="H1253" s="325"/>
      <c r="I1253" s="327"/>
      <c r="K1253" s="328"/>
      <c r="R1253" s="329"/>
      <c r="S1253" s="329"/>
      <c r="T1253" s="329"/>
      <c r="U1253" s="329"/>
      <c r="V1253" s="329"/>
      <c r="W1253" s="329"/>
      <c r="X1253" s="329"/>
      <c r="Y1253" s="329"/>
      <c r="Z1253" s="329"/>
      <c r="AA1253" s="329"/>
      <c r="AB1253" s="329"/>
      <c r="AC1253" s="329"/>
      <c r="AD1253" s="329"/>
      <c r="AE1253" s="327"/>
      <c r="AF1253" s="327"/>
      <c r="AG1253" s="327"/>
      <c r="AH1253" s="327"/>
      <c r="AI1253" s="327"/>
      <c r="AJ1253" s="327"/>
      <c r="AK1253" s="327"/>
      <c r="AL1253" s="327"/>
      <c r="AM1253" s="325"/>
      <c r="AN1253" s="325"/>
      <c r="AO1253" s="325"/>
      <c r="AP1253" s="325"/>
      <c r="AQ1253" s="325"/>
    </row>
    <row r="1254" spans="5:43" ht="24.75" customHeight="1">
      <c r="E1254" s="413"/>
      <c r="G1254" s="326"/>
      <c r="H1254" s="325"/>
      <c r="I1254" s="327"/>
      <c r="K1254" s="328"/>
      <c r="R1254" s="329"/>
      <c r="S1254" s="329"/>
      <c r="T1254" s="329"/>
      <c r="U1254" s="329"/>
      <c r="V1254" s="329"/>
      <c r="W1254" s="329"/>
      <c r="X1254" s="329"/>
      <c r="Y1254" s="329"/>
      <c r="Z1254" s="329"/>
      <c r="AA1254" s="329"/>
      <c r="AB1254" s="329"/>
      <c r="AC1254" s="329"/>
      <c r="AD1254" s="329"/>
      <c r="AE1254" s="327"/>
      <c r="AF1254" s="327"/>
      <c r="AG1254" s="327"/>
      <c r="AH1254" s="327"/>
      <c r="AI1254" s="327"/>
      <c r="AJ1254" s="327"/>
      <c r="AK1254" s="327"/>
      <c r="AL1254" s="327"/>
      <c r="AM1254" s="325"/>
      <c r="AN1254" s="325"/>
      <c r="AO1254" s="325"/>
      <c r="AP1254" s="325"/>
      <c r="AQ1254" s="325"/>
    </row>
    <row r="1255" spans="5:43" ht="24.75" customHeight="1">
      <c r="E1255" s="413"/>
      <c r="G1255" s="326"/>
      <c r="H1255" s="325"/>
      <c r="I1255" s="327"/>
      <c r="K1255" s="328"/>
      <c r="R1255" s="329"/>
      <c r="S1255" s="329"/>
      <c r="T1255" s="329"/>
      <c r="U1255" s="329"/>
      <c r="V1255" s="329"/>
      <c r="W1255" s="329"/>
      <c r="X1255" s="329"/>
      <c r="Y1255" s="329"/>
      <c r="Z1255" s="329"/>
      <c r="AA1255" s="329"/>
      <c r="AB1255" s="329"/>
      <c r="AC1255" s="329"/>
      <c r="AD1255" s="329"/>
      <c r="AE1255" s="327"/>
      <c r="AF1255" s="327"/>
      <c r="AG1255" s="327"/>
      <c r="AH1255" s="327"/>
      <c r="AI1255" s="327"/>
      <c r="AJ1255" s="327"/>
      <c r="AK1255" s="327"/>
      <c r="AL1255" s="327"/>
      <c r="AM1255" s="325"/>
      <c r="AN1255" s="325"/>
      <c r="AO1255" s="325"/>
      <c r="AP1255" s="325"/>
      <c r="AQ1255" s="325"/>
    </row>
    <row r="1256" spans="5:43" ht="24.75" customHeight="1">
      <c r="E1256" s="413"/>
      <c r="G1256" s="326"/>
      <c r="H1256" s="325"/>
      <c r="I1256" s="327"/>
      <c r="K1256" s="328"/>
      <c r="R1256" s="329"/>
      <c r="S1256" s="329"/>
      <c r="T1256" s="329"/>
      <c r="U1256" s="329"/>
      <c r="V1256" s="329"/>
      <c r="W1256" s="329"/>
      <c r="X1256" s="329"/>
      <c r="Y1256" s="329"/>
      <c r="Z1256" s="329"/>
      <c r="AA1256" s="329"/>
      <c r="AB1256" s="329"/>
      <c r="AC1256" s="329"/>
      <c r="AD1256" s="329"/>
      <c r="AE1256" s="327"/>
      <c r="AF1256" s="327"/>
      <c r="AG1256" s="327"/>
      <c r="AH1256" s="327"/>
      <c r="AI1256" s="327"/>
      <c r="AJ1256" s="327"/>
      <c r="AK1256" s="327"/>
      <c r="AL1256" s="327"/>
      <c r="AM1256" s="325"/>
      <c r="AN1256" s="325"/>
      <c r="AO1256" s="325"/>
      <c r="AP1256" s="325"/>
      <c r="AQ1256" s="325"/>
    </row>
    <row r="1257" spans="5:43" ht="24.75" customHeight="1">
      <c r="E1257" s="413"/>
      <c r="G1257" s="326"/>
      <c r="H1257" s="325"/>
      <c r="I1257" s="327"/>
      <c r="K1257" s="328"/>
      <c r="R1257" s="329"/>
      <c r="S1257" s="329"/>
      <c r="T1257" s="329"/>
      <c r="U1257" s="329"/>
      <c r="V1257" s="329"/>
      <c r="W1257" s="329"/>
      <c r="X1257" s="329"/>
      <c r="Y1257" s="329"/>
      <c r="Z1257" s="329"/>
      <c r="AA1257" s="329"/>
      <c r="AB1257" s="329"/>
      <c r="AC1257" s="329"/>
      <c r="AD1257" s="329"/>
      <c r="AE1257" s="327"/>
      <c r="AF1257" s="327"/>
      <c r="AG1257" s="327"/>
      <c r="AH1257" s="327"/>
      <c r="AI1257" s="327"/>
      <c r="AJ1257" s="327"/>
      <c r="AK1257" s="327"/>
      <c r="AL1257" s="327"/>
      <c r="AM1257" s="325"/>
      <c r="AN1257" s="325"/>
      <c r="AO1257" s="325"/>
      <c r="AP1257" s="325"/>
      <c r="AQ1257" s="325"/>
    </row>
    <row r="1258" spans="5:43" ht="24.75" customHeight="1">
      <c r="E1258" s="413"/>
      <c r="G1258" s="326"/>
      <c r="H1258" s="325"/>
      <c r="I1258" s="327"/>
      <c r="K1258" s="328"/>
      <c r="R1258" s="329"/>
      <c r="S1258" s="329"/>
      <c r="T1258" s="329"/>
      <c r="U1258" s="329"/>
      <c r="V1258" s="329"/>
      <c r="W1258" s="329"/>
      <c r="X1258" s="329"/>
      <c r="Y1258" s="329"/>
      <c r="Z1258" s="329"/>
      <c r="AA1258" s="329"/>
      <c r="AB1258" s="329"/>
      <c r="AC1258" s="329"/>
      <c r="AD1258" s="329"/>
      <c r="AE1258" s="327"/>
      <c r="AF1258" s="327"/>
      <c r="AG1258" s="327"/>
      <c r="AH1258" s="327"/>
      <c r="AI1258" s="327"/>
      <c r="AJ1258" s="327"/>
      <c r="AK1258" s="327"/>
      <c r="AL1258" s="327"/>
      <c r="AM1258" s="325"/>
      <c r="AN1258" s="325"/>
      <c r="AO1258" s="325"/>
      <c r="AP1258" s="325"/>
      <c r="AQ1258" s="325"/>
    </row>
    <row r="1259" spans="5:43" ht="24.75" customHeight="1">
      <c r="E1259" s="413"/>
      <c r="G1259" s="326"/>
      <c r="H1259" s="325"/>
      <c r="I1259" s="327"/>
      <c r="K1259" s="328"/>
      <c r="R1259" s="329"/>
      <c r="S1259" s="329"/>
      <c r="T1259" s="329"/>
      <c r="U1259" s="329"/>
      <c r="V1259" s="329"/>
      <c r="W1259" s="329"/>
      <c r="X1259" s="329"/>
      <c r="Y1259" s="329"/>
      <c r="Z1259" s="329"/>
      <c r="AA1259" s="329"/>
      <c r="AB1259" s="329"/>
      <c r="AC1259" s="329"/>
      <c r="AD1259" s="329"/>
      <c r="AE1259" s="327"/>
      <c r="AF1259" s="327"/>
      <c r="AG1259" s="327"/>
      <c r="AH1259" s="327"/>
      <c r="AI1259" s="327"/>
      <c r="AJ1259" s="327"/>
      <c r="AK1259" s="327"/>
      <c r="AL1259" s="327"/>
      <c r="AM1259" s="325"/>
      <c r="AN1259" s="325"/>
      <c r="AO1259" s="325"/>
      <c r="AP1259" s="325"/>
      <c r="AQ1259" s="325"/>
    </row>
    <row r="1260" spans="5:43" ht="24.75" customHeight="1">
      <c r="E1260" s="413"/>
      <c r="G1260" s="326"/>
      <c r="H1260" s="325"/>
      <c r="I1260" s="327"/>
      <c r="K1260" s="328"/>
      <c r="R1260" s="329"/>
      <c r="S1260" s="329"/>
      <c r="T1260" s="329"/>
      <c r="U1260" s="329"/>
      <c r="V1260" s="329"/>
      <c r="W1260" s="329"/>
      <c r="X1260" s="329"/>
      <c r="Y1260" s="329"/>
      <c r="Z1260" s="329"/>
      <c r="AA1260" s="329"/>
      <c r="AB1260" s="329"/>
      <c r="AC1260" s="329"/>
      <c r="AD1260" s="329"/>
      <c r="AE1260" s="327"/>
      <c r="AF1260" s="327"/>
      <c r="AG1260" s="327"/>
      <c r="AH1260" s="327"/>
      <c r="AI1260" s="327"/>
      <c r="AJ1260" s="327"/>
      <c r="AK1260" s="327"/>
      <c r="AL1260" s="327"/>
      <c r="AM1260" s="325"/>
      <c r="AN1260" s="325"/>
      <c r="AO1260" s="325"/>
      <c r="AP1260" s="325"/>
      <c r="AQ1260" s="325"/>
    </row>
    <row r="1261" spans="5:43" ht="24.75" customHeight="1">
      <c r="E1261" s="413"/>
      <c r="G1261" s="326"/>
      <c r="H1261" s="325"/>
      <c r="I1261" s="327"/>
      <c r="K1261" s="328"/>
      <c r="R1261" s="329"/>
      <c r="S1261" s="329"/>
      <c r="T1261" s="329"/>
      <c r="U1261" s="329"/>
      <c r="V1261" s="329"/>
      <c r="W1261" s="329"/>
      <c r="X1261" s="329"/>
      <c r="Y1261" s="329"/>
      <c r="Z1261" s="329"/>
      <c r="AA1261" s="329"/>
      <c r="AB1261" s="329"/>
      <c r="AC1261" s="329"/>
      <c r="AD1261" s="329"/>
      <c r="AE1261" s="327"/>
      <c r="AF1261" s="327"/>
      <c r="AG1261" s="327"/>
      <c r="AH1261" s="327"/>
      <c r="AI1261" s="327"/>
      <c r="AJ1261" s="327"/>
      <c r="AK1261" s="327"/>
      <c r="AL1261" s="327"/>
      <c r="AM1261" s="325"/>
      <c r="AN1261" s="325"/>
      <c r="AO1261" s="325"/>
      <c r="AP1261" s="325"/>
      <c r="AQ1261" s="325"/>
    </row>
    <row r="1262" spans="5:43" ht="24.75" customHeight="1">
      <c r="E1262" s="413"/>
      <c r="G1262" s="326"/>
      <c r="H1262" s="325"/>
      <c r="I1262" s="327"/>
      <c r="K1262" s="328"/>
      <c r="R1262" s="329"/>
      <c r="S1262" s="329"/>
      <c r="T1262" s="329"/>
      <c r="U1262" s="329"/>
      <c r="V1262" s="329"/>
      <c r="W1262" s="329"/>
      <c r="X1262" s="329"/>
      <c r="Y1262" s="329"/>
      <c r="Z1262" s="329"/>
      <c r="AA1262" s="329"/>
      <c r="AB1262" s="329"/>
      <c r="AC1262" s="329"/>
      <c r="AD1262" s="329"/>
      <c r="AE1262" s="327"/>
      <c r="AF1262" s="327"/>
      <c r="AG1262" s="327"/>
      <c r="AH1262" s="327"/>
      <c r="AI1262" s="327"/>
      <c r="AJ1262" s="327"/>
      <c r="AK1262" s="327"/>
      <c r="AL1262" s="327"/>
      <c r="AM1262" s="325"/>
      <c r="AN1262" s="325"/>
      <c r="AO1262" s="325"/>
      <c r="AP1262" s="325"/>
      <c r="AQ1262" s="325"/>
    </row>
    <row r="1263" spans="5:43" ht="24.75" customHeight="1">
      <c r="E1263" s="413"/>
      <c r="G1263" s="326"/>
      <c r="H1263" s="325"/>
      <c r="I1263" s="327"/>
      <c r="K1263" s="328"/>
      <c r="R1263" s="329"/>
      <c r="S1263" s="329"/>
      <c r="T1263" s="329"/>
      <c r="U1263" s="329"/>
      <c r="V1263" s="329"/>
      <c r="W1263" s="329"/>
      <c r="X1263" s="329"/>
      <c r="Y1263" s="329"/>
      <c r="Z1263" s="329"/>
      <c r="AA1263" s="329"/>
      <c r="AB1263" s="329"/>
      <c r="AC1263" s="329"/>
      <c r="AD1263" s="329"/>
      <c r="AE1263" s="327"/>
      <c r="AF1263" s="327"/>
      <c r="AG1263" s="327"/>
      <c r="AH1263" s="327"/>
      <c r="AI1263" s="327"/>
      <c r="AJ1263" s="327"/>
      <c r="AK1263" s="327"/>
      <c r="AL1263" s="327"/>
      <c r="AM1263" s="325"/>
      <c r="AN1263" s="325"/>
      <c r="AO1263" s="325"/>
      <c r="AP1263" s="325"/>
      <c r="AQ1263" s="325"/>
    </row>
    <row r="1264" spans="5:43" ht="24.75" customHeight="1">
      <c r="E1264" s="413"/>
      <c r="G1264" s="326"/>
      <c r="H1264" s="325"/>
      <c r="I1264" s="327"/>
      <c r="K1264" s="328"/>
      <c r="R1264" s="329"/>
      <c r="S1264" s="329"/>
      <c r="T1264" s="329"/>
      <c r="U1264" s="329"/>
      <c r="V1264" s="329"/>
      <c r="W1264" s="329"/>
      <c r="X1264" s="329"/>
      <c r="Y1264" s="329"/>
      <c r="Z1264" s="329"/>
      <c r="AA1264" s="329"/>
      <c r="AB1264" s="329"/>
      <c r="AC1264" s="329"/>
      <c r="AD1264" s="329"/>
      <c r="AE1264" s="327"/>
      <c r="AF1264" s="327"/>
      <c r="AG1264" s="327"/>
      <c r="AH1264" s="327"/>
      <c r="AI1264" s="327"/>
      <c r="AJ1264" s="327"/>
      <c r="AK1264" s="327"/>
      <c r="AL1264" s="327"/>
      <c r="AM1264" s="325"/>
      <c r="AN1264" s="325"/>
      <c r="AO1264" s="325"/>
      <c r="AP1264" s="325"/>
      <c r="AQ1264" s="325"/>
    </row>
    <row r="1265" spans="5:43" ht="24.75" customHeight="1">
      <c r="E1265" s="413"/>
      <c r="G1265" s="326"/>
      <c r="H1265" s="325"/>
      <c r="I1265" s="327"/>
      <c r="K1265" s="328"/>
      <c r="R1265" s="329"/>
      <c r="S1265" s="329"/>
      <c r="T1265" s="329"/>
      <c r="U1265" s="329"/>
      <c r="V1265" s="329"/>
      <c r="W1265" s="329"/>
      <c r="X1265" s="329"/>
      <c r="Y1265" s="329"/>
      <c r="Z1265" s="329"/>
      <c r="AA1265" s="329"/>
      <c r="AB1265" s="329"/>
      <c r="AC1265" s="329"/>
      <c r="AD1265" s="329"/>
      <c r="AE1265" s="327"/>
      <c r="AF1265" s="327"/>
      <c r="AG1265" s="327"/>
      <c r="AH1265" s="327"/>
      <c r="AI1265" s="327"/>
      <c r="AJ1265" s="327"/>
      <c r="AK1265" s="327"/>
      <c r="AL1265" s="327"/>
      <c r="AM1265" s="325"/>
      <c r="AN1265" s="325"/>
      <c r="AO1265" s="325"/>
      <c r="AP1265" s="325"/>
      <c r="AQ1265" s="325"/>
    </row>
    <row r="1266" spans="5:43" ht="24.75" customHeight="1">
      <c r="E1266" s="413"/>
      <c r="G1266" s="326"/>
      <c r="H1266" s="325"/>
      <c r="I1266" s="327"/>
      <c r="K1266" s="328"/>
      <c r="R1266" s="329"/>
      <c r="S1266" s="329"/>
      <c r="T1266" s="329"/>
      <c r="U1266" s="329"/>
      <c r="V1266" s="329"/>
      <c r="W1266" s="329"/>
      <c r="X1266" s="329"/>
      <c r="Y1266" s="329"/>
      <c r="Z1266" s="329"/>
      <c r="AA1266" s="329"/>
      <c r="AB1266" s="329"/>
      <c r="AC1266" s="329"/>
      <c r="AD1266" s="329"/>
      <c r="AE1266" s="327"/>
      <c r="AF1266" s="327"/>
      <c r="AG1266" s="327"/>
      <c r="AH1266" s="327"/>
      <c r="AI1266" s="327"/>
      <c r="AJ1266" s="327"/>
      <c r="AK1266" s="327"/>
      <c r="AL1266" s="327"/>
      <c r="AM1266" s="325"/>
      <c r="AN1266" s="325"/>
      <c r="AO1266" s="325"/>
      <c r="AP1266" s="325"/>
      <c r="AQ1266" s="325"/>
    </row>
    <row r="1267" spans="5:43" ht="24.75" customHeight="1">
      <c r="E1267" s="413"/>
      <c r="G1267" s="326"/>
      <c r="H1267" s="325"/>
      <c r="I1267" s="327"/>
      <c r="K1267" s="328"/>
      <c r="R1267" s="329"/>
      <c r="S1267" s="329"/>
      <c r="T1267" s="329"/>
      <c r="U1267" s="329"/>
      <c r="V1267" s="329"/>
      <c r="W1267" s="329"/>
      <c r="X1267" s="329"/>
      <c r="Y1267" s="329"/>
      <c r="Z1267" s="329"/>
      <c r="AA1267" s="329"/>
      <c r="AB1267" s="329"/>
      <c r="AC1267" s="329"/>
      <c r="AD1267" s="329"/>
      <c r="AE1267" s="327"/>
      <c r="AF1267" s="327"/>
      <c r="AG1267" s="327"/>
      <c r="AH1267" s="327"/>
      <c r="AI1267" s="327"/>
      <c r="AJ1267" s="327"/>
      <c r="AK1267" s="327"/>
      <c r="AL1267" s="327"/>
      <c r="AM1267" s="325"/>
      <c r="AN1267" s="325"/>
      <c r="AO1267" s="325"/>
      <c r="AP1267" s="325"/>
      <c r="AQ1267" s="325"/>
    </row>
    <row r="1268" spans="5:43" ht="24.75" customHeight="1">
      <c r="E1268" s="413"/>
      <c r="G1268" s="326"/>
      <c r="H1268" s="325"/>
      <c r="I1268" s="327"/>
      <c r="K1268" s="328"/>
      <c r="R1268" s="329"/>
      <c r="S1268" s="329"/>
      <c r="T1268" s="329"/>
      <c r="U1268" s="329"/>
      <c r="V1268" s="329"/>
      <c r="W1268" s="329"/>
      <c r="X1268" s="329"/>
      <c r="Y1268" s="329"/>
      <c r="Z1268" s="329"/>
      <c r="AA1268" s="329"/>
      <c r="AB1268" s="329"/>
      <c r="AC1268" s="329"/>
      <c r="AD1268" s="329"/>
      <c r="AE1268" s="327"/>
      <c r="AF1268" s="327"/>
      <c r="AG1268" s="327"/>
      <c r="AH1268" s="327"/>
      <c r="AI1268" s="327"/>
      <c r="AJ1268" s="327"/>
      <c r="AK1268" s="327"/>
      <c r="AL1268" s="327"/>
      <c r="AM1268" s="325"/>
      <c r="AN1268" s="325"/>
      <c r="AO1268" s="325"/>
      <c r="AP1268" s="325"/>
      <c r="AQ1268" s="325"/>
    </row>
    <row r="1269" spans="5:43" ht="24.75" customHeight="1">
      <c r="E1269" s="413"/>
      <c r="G1269" s="326"/>
      <c r="H1269" s="325"/>
      <c r="I1269" s="327"/>
      <c r="K1269" s="328"/>
      <c r="R1269" s="329"/>
      <c r="S1269" s="329"/>
      <c r="T1269" s="329"/>
      <c r="U1269" s="329"/>
      <c r="V1269" s="329"/>
      <c r="W1269" s="329"/>
      <c r="X1269" s="329"/>
      <c r="Y1269" s="329"/>
      <c r="Z1269" s="329"/>
      <c r="AA1269" s="329"/>
      <c r="AB1269" s="329"/>
      <c r="AC1269" s="329"/>
      <c r="AD1269" s="329"/>
      <c r="AE1269" s="327"/>
      <c r="AF1269" s="327"/>
      <c r="AG1269" s="327"/>
      <c r="AH1269" s="327"/>
      <c r="AI1269" s="327"/>
      <c r="AJ1269" s="327"/>
      <c r="AK1269" s="327"/>
      <c r="AL1269" s="327"/>
      <c r="AM1269" s="325"/>
      <c r="AN1269" s="325"/>
      <c r="AO1269" s="325"/>
      <c r="AP1269" s="325"/>
      <c r="AQ1269" s="325"/>
    </row>
    <row r="1270" spans="5:43" ht="24.75" customHeight="1">
      <c r="E1270" s="413"/>
      <c r="G1270" s="326"/>
      <c r="H1270" s="325"/>
      <c r="I1270" s="327"/>
      <c r="K1270" s="328"/>
      <c r="R1270" s="329"/>
      <c r="S1270" s="329"/>
      <c r="T1270" s="329"/>
      <c r="U1270" s="329"/>
      <c r="V1270" s="329"/>
      <c r="W1270" s="329"/>
      <c r="X1270" s="329"/>
      <c r="Y1270" s="329"/>
      <c r="Z1270" s="329"/>
      <c r="AA1270" s="329"/>
      <c r="AB1270" s="329"/>
      <c r="AC1270" s="329"/>
      <c r="AD1270" s="329"/>
      <c r="AE1270" s="327"/>
      <c r="AF1270" s="327"/>
      <c r="AG1270" s="327"/>
      <c r="AH1270" s="327"/>
      <c r="AI1270" s="327"/>
      <c r="AJ1270" s="327"/>
      <c r="AK1270" s="327"/>
      <c r="AL1270" s="327"/>
      <c r="AM1270" s="325"/>
      <c r="AN1270" s="325"/>
      <c r="AO1270" s="325"/>
      <c r="AP1270" s="325"/>
      <c r="AQ1270" s="325"/>
    </row>
    <row r="1271" spans="5:43" ht="24.75" customHeight="1">
      <c r="E1271" s="413"/>
      <c r="G1271" s="326"/>
      <c r="H1271" s="325"/>
      <c r="I1271" s="327"/>
      <c r="K1271" s="328"/>
      <c r="R1271" s="329"/>
      <c r="S1271" s="329"/>
      <c r="T1271" s="329"/>
      <c r="U1271" s="329"/>
      <c r="V1271" s="329"/>
      <c r="W1271" s="329"/>
      <c r="X1271" s="329"/>
      <c r="Y1271" s="329"/>
      <c r="Z1271" s="329"/>
      <c r="AA1271" s="329"/>
      <c r="AB1271" s="329"/>
      <c r="AC1271" s="329"/>
      <c r="AD1271" s="329"/>
      <c r="AE1271" s="327"/>
      <c r="AF1271" s="327"/>
      <c r="AG1271" s="327"/>
      <c r="AH1271" s="327"/>
      <c r="AI1271" s="327"/>
      <c r="AJ1271" s="327"/>
      <c r="AK1271" s="327"/>
      <c r="AL1271" s="327"/>
      <c r="AM1271" s="325"/>
      <c r="AN1271" s="325"/>
      <c r="AO1271" s="325"/>
      <c r="AP1271" s="325"/>
      <c r="AQ1271" s="325"/>
    </row>
    <row r="1272" spans="5:43" ht="24.75" customHeight="1">
      <c r="E1272" s="413"/>
      <c r="G1272" s="326"/>
      <c r="H1272" s="325"/>
      <c r="I1272" s="327"/>
      <c r="K1272" s="328"/>
      <c r="R1272" s="329"/>
      <c r="S1272" s="329"/>
      <c r="T1272" s="329"/>
      <c r="U1272" s="329"/>
      <c r="V1272" s="329"/>
      <c r="W1272" s="329"/>
      <c r="X1272" s="329"/>
      <c r="Y1272" s="329"/>
      <c r="Z1272" s="329"/>
      <c r="AA1272" s="329"/>
      <c r="AB1272" s="329"/>
      <c r="AC1272" s="329"/>
      <c r="AD1272" s="329"/>
      <c r="AE1272" s="327"/>
      <c r="AF1272" s="327"/>
      <c r="AG1272" s="327"/>
      <c r="AH1272" s="327"/>
      <c r="AI1272" s="327"/>
      <c r="AJ1272" s="327"/>
      <c r="AK1272" s="327"/>
      <c r="AL1272" s="327"/>
      <c r="AM1272" s="325"/>
      <c r="AN1272" s="325"/>
      <c r="AO1272" s="325"/>
      <c r="AP1272" s="325"/>
      <c r="AQ1272" s="325"/>
    </row>
    <row r="1273" spans="5:43" ht="24.75" customHeight="1">
      <c r="E1273" s="413"/>
      <c r="G1273" s="326"/>
      <c r="H1273" s="325"/>
      <c r="I1273" s="327"/>
      <c r="K1273" s="328"/>
      <c r="R1273" s="329"/>
      <c r="S1273" s="329"/>
      <c r="T1273" s="329"/>
      <c r="U1273" s="329"/>
      <c r="V1273" s="329"/>
      <c r="W1273" s="329"/>
      <c r="X1273" s="329"/>
      <c r="Y1273" s="329"/>
      <c r="Z1273" s="329"/>
      <c r="AA1273" s="329"/>
      <c r="AB1273" s="329"/>
      <c r="AC1273" s="329"/>
      <c r="AD1273" s="329"/>
      <c r="AE1273" s="327"/>
      <c r="AF1273" s="327"/>
      <c r="AG1273" s="327"/>
      <c r="AH1273" s="327"/>
      <c r="AI1273" s="327"/>
      <c r="AJ1273" s="327"/>
      <c r="AK1273" s="327"/>
      <c r="AL1273" s="327"/>
      <c r="AM1273" s="325"/>
      <c r="AN1273" s="325"/>
      <c r="AO1273" s="325"/>
      <c r="AP1273" s="325"/>
      <c r="AQ1273" s="325"/>
    </row>
    <row r="1274" spans="5:43" ht="24.75" customHeight="1">
      <c r="E1274" s="413"/>
      <c r="G1274" s="326"/>
      <c r="H1274" s="325"/>
      <c r="I1274" s="327"/>
      <c r="K1274" s="328"/>
      <c r="R1274" s="329"/>
      <c r="S1274" s="329"/>
      <c r="T1274" s="329"/>
      <c r="U1274" s="329"/>
      <c r="V1274" s="329"/>
      <c r="W1274" s="329"/>
      <c r="X1274" s="329"/>
      <c r="Y1274" s="329"/>
      <c r="Z1274" s="329"/>
      <c r="AA1274" s="329"/>
      <c r="AB1274" s="329"/>
      <c r="AC1274" s="329"/>
      <c r="AD1274" s="329"/>
      <c r="AE1274" s="327"/>
      <c r="AF1274" s="327"/>
      <c r="AG1274" s="327"/>
      <c r="AH1274" s="327"/>
      <c r="AI1274" s="327"/>
      <c r="AJ1274" s="327"/>
      <c r="AK1274" s="327"/>
      <c r="AL1274" s="327"/>
      <c r="AM1274" s="325"/>
      <c r="AN1274" s="325"/>
      <c r="AO1274" s="325"/>
      <c r="AP1274" s="325"/>
      <c r="AQ1274" s="325"/>
    </row>
    <row r="1275" spans="5:43" ht="24.75" customHeight="1">
      <c r="E1275" s="413"/>
      <c r="G1275" s="326"/>
      <c r="H1275" s="325"/>
      <c r="I1275" s="327"/>
      <c r="K1275" s="328"/>
      <c r="R1275" s="329"/>
      <c r="S1275" s="329"/>
      <c r="T1275" s="329"/>
      <c r="U1275" s="329"/>
      <c r="V1275" s="329"/>
      <c r="W1275" s="329"/>
      <c r="X1275" s="329"/>
      <c r="Y1275" s="329"/>
      <c r="Z1275" s="329"/>
      <c r="AA1275" s="329"/>
      <c r="AB1275" s="329"/>
      <c r="AC1275" s="329"/>
      <c r="AD1275" s="329"/>
      <c r="AE1275" s="327"/>
      <c r="AF1275" s="327"/>
      <c r="AG1275" s="327"/>
      <c r="AH1275" s="327"/>
      <c r="AI1275" s="327"/>
      <c r="AJ1275" s="327"/>
      <c r="AK1275" s="327"/>
      <c r="AL1275" s="327"/>
      <c r="AM1275" s="325"/>
      <c r="AN1275" s="325"/>
      <c r="AO1275" s="325"/>
      <c r="AP1275" s="325"/>
      <c r="AQ1275" s="325"/>
    </row>
    <row r="1276" spans="5:43" ht="24.75" customHeight="1">
      <c r="E1276" s="413"/>
      <c r="G1276" s="326"/>
      <c r="H1276" s="325"/>
      <c r="I1276" s="327"/>
      <c r="K1276" s="328"/>
      <c r="R1276" s="329"/>
      <c r="S1276" s="329"/>
      <c r="T1276" s="329"/>
      <c r="U1276" s="329"/>
      <c r="V1276" s="329"/>
      <c r="W1276" s="329"/>
      <c r="X1276" s="329"/>
      <c r="Y1276" s="329"/>
      <c r="Z1276" s="329"/>
      <c r="AA1276" s="329"/>
      <c r="AB1276" s="329"/>
      <c r="AC1276" s="329"/>
      <c r="AD1276" s="329"/>
      <c r="AE1276" s="327"/>
      <c r="AF1276" s="327"/>
      <c r="AG1276" s="327"/>
      <c r="AH1276" s="327"/>
      <c r="AI1276" s="327"/>
      <c r="AJ1276" s="327"/>
      <c r="AK1276" s="327"/>
      <c r="AL1276" s="327"/>
      <c r="AM1276" s="325"/>
      <c r="AN1276" s="325"/>
      <c r="AO1276" s="325"/>
      <c r="AP1276" s="325"/>
      <c r="AQ1276" s="325"/>
    </row>
    <row r="1277" spans="5:43" ht="24.75" customHeight="1">
      <c r="E1277" s="413"/>
      <c r="G1277" s="326"/>
      <c r="H1277" s="325"/>
      <c r="I1277" s="327"/>
      <c r="K1277" s="328"/>
      <c r="R1277" s="329"/>
      <c r="S1277" s="329"/>
      <c r="T1277" s="329"/>
      <c r="U1277" s="329"/>
      <c r="V1277" s="329"/>
      <c r="W1277" s="329"/>
      <c r="X1277" s="329"/>
      <c r="Y1277" s="329"/>
      <c r="Z1277" s="329"/>
      <c r="AA1277" s="329"/>
      <c r="AB1277" s="329"/>
      <c r="AC1277" s="329"/>
      <c r="AD1277" s="329"/>
      <c r="AE1277" s="327"/>
      <c r="AF1277" s="327"/>
      <c r="AG1277" s="327"/>
      <c r="AH1277" s="327"/>
      <c r="AI1277" s="327"/>
      <c r="AJ1277" s="327"/>
      <c r="AK1277" s="327"/>
      <c r="AL1277" s="327"/>
      <c r="AM1277" s="325"/>
      <c r="AN1277" s="325"/>
      <c r="AO1277" s="325"/>
      <c r="AP1277" s="325"/>
      <c r="AQ1277" s="325"/>
    </row>
    <row r="1278" spans="5:43" ht="24.75" customHeight="1">
      <c r="E1278" s="413"/>
      <c r="G1278" s="326"/>
      <c r="H1278" s="325"/>
      <c r="I1278" s="327"/>
      <c r="K1278" s="328"/>
      <c r="R1278" s="329"/>
      <c r="S1278" s="329"/>
      <c r="T1278" s="329"/>
      <c r="U1278" s="329"/>
      <c r="V1278" s="329"/>
      <c r="W1278" s="329"/>
      <c r="X1278" s="329"/>
      <c r="Y1278" s="329"/>
      <c r="Z1278" s="329"/>
      <c r="AA1278" s="329"/>
      <c r="AB1278" s="329"/>
      <c r="AC1278" s="329"/>
      <c r="AD1278" s="329"/>
      <c r="AE1278" s="327"/>
      <c r="AF1278" s="327"/>
      <c r="AG1278" s="327"/>
      <c r="AH1278" s="327"/>
      <c r="AI1278" s="327"/>
      <c r="AJ1278" s="327"/>
      <c r="AK1278" s="327"/>
      <c r="AL1278" s="327"/>
      <c r="AM1278" s="325"/>
      <c r="AN1278" s="325"/>
      <c r="AO1278" s="325"/>
      <c r="AP1278" s="325"/>
      <c r="AQ1278" s="325"/>
    </row>
    <row r="1279" spans="5:43" ht="24.75" customHeight="1">
      <c r="E1279" s="413"/>
      <c r="G1279" s="326"/>
      <c r="H1279" s="325"/>
      <c r="I1279" s="327"/>
      <c r="K1279" s="328"/>
      <c r="R1279" s="329"/>
      <c r="S1279" s="329"/>
      <c r="T1279" s="329"/>
      <c r="U1279" s="329"/>
      <c r="V1279" s="329"/>
      <c r="W1279" s="329"/>
      <c r="X1279" s="329"/>
      <c r="Y1279" s="329"/>
      <c r="Z1279" s="329"/>
      <c r="AA1279" s="329"/>
      <c r="AB1279" s="329"/>
      <c r="AC1279" s="329"/>
      <c r="AD1279" s="329"/>
      <c r="AE1279" s="327"/>
      <c r="AF1279" s="327"/>
      <c r="AG1279" s="327"/>
      <c r="AH1279" s="327"/>
      <c r="AI1279" s="327"/>
      <c r="AJ1279" s="327"/>
      <c r="AK1279" s="327"/>
      <c r="AL1279" s="327"/>
      <c r="AM1279" s="325"/>
      <c r="AN1279" s="325"/>
      <c r="AO1279" s="325"/>
      <c r="AP1279" s="325"/>
      <c r="AQ1279" s="325"/>
    </row>
    <row r="1280" spans="5:43" ht="24.75" customHeight="1">
      <c r="E1280" s="413"/>
      <c r="G1280" s="326"/>
      <c r="H1280" s="325"/>
      <c r="I1280" s="327"/>
      <c r="K1280" s="328"/>
      <c r="R1280" s="329"/>
      <c r="S1280" s="329"/>
      <c r="T1280" s="329"/>
      <c r="U1280" s="329"/>
      <c r="V1280" s="329"/>
      <c r="W1280" s="329"/>
      <c r="X1280" s="329"/>
      <c r="Y1280" s="329"/>
      <c r="Z1280" s="329"/>
      <c r="AA1280" s="329"/>
      <c r="AB1280" s="329"/>
      <c r="AC1280" s="329"/>
      <c r="AD1280" s="329"/>
      <c r="AE1280" s="327"/>
      <c r="AF1280" s="327"/>
      <c r="AG1280" s="327"/>
      <c r="AH1280" s="327"/>
      <c r="AI1280" s="327"/>
      <c r="AJ1280" s="327"/>
      <c r="AK1280" s="327"/>
      <c r="AL1280" s="327"/>
      <c r="AM1280" s="325"/>
      <c r="AN1280" s="325"/>
      <c r="AO1280" s="325"/>
      <c r="AP1280" s="325"/>
      <c r="AQ1280" s="325"/>
    </row>
    <row r="1281" spans="5:43" ht="24.75" customHeight="1">
      <c r="E1281" s="413"/>
      <c r="G1281" s="326"/>
      <c r="H1281" s="325"/>
      <c r="I1281" s="327"/>
      <c r="K1281" s="328"/>
      <c r="R1281" s="329"/>
      <c r="S1281" s="329"/>
      <c r="T1281" s="329"/>
      <c r="U1281" s="329"/>
      <c r="V1281" s="329"/>
      <c r="W1281" s="329"/>
      <c r="X1281" s="329"/>
      <c r="Y1281" s="329"/>
      <c r="Z1281" s="329"/>
      <c r="AA1281" s="329"/>
      <c r="AB1281" s="329"/>
      <c r="AC1281" s="329"/>
      <c r="AD1281" s="329"/>
      <c r="AE1281" s="327"/>
      <c r="AF1281" s="327"/>
      <c r="AG1281" s="327"/>
      <c r="AH1281" s="327"/>
      <c r="AI1281" s="327"/>
      <c r="AJ1281" s="327"/>
      <c r="AK1281" s="327"/>
      <c r="AL1281" s="327"/>
      <c r="AM1281" s="325"/>
      <c r="AN1281" s="325"/>
      <c r="AO1281" s="325"/>
      <c r="AP1281" s="325"/>
      <c r="AQ1281" s="325"/>
    </row>
    <row r="1282" spans="5:43" ht="24.75" customHeight="1">
      <c r="E1282" s="413"/>
      <c r="G1282" s="326"/>
      <c r="H1282" s="325"/>
      <c r="I1282" s="327"/>
      <c r="K1282" s="328"/>
      <c r="R1282" s="329"/>
      <c r="S1282" s="329"/>
      <c r="T1282" s="329"/>
      <c r="U1282" s="329"/>
      <c r="V1282" s="329"/>
      <c r="W1282" s="329"/>
      <c r="X1282" s="329"/>
      <c r="Y1282" s="329"/>
      <c r="Z1282" s="329"/>
      <c r="AA1282" s="329"/>
      <c r="AB1282" s="329"/>
      <c r="AC1282" s="329"/>
      <c r="AD1282" s="329"/>
      <c r="AE1282" s="327"/>
      <c r="AF1282" s="327"/>
      <c r="AG1282" s="327"/>
      <c r="AH1282" s="327"/>
      <c r="AI1282" s="327"/>
      <c r="AJ1282" s="327"/>
      <c r="AK1282" s="327"/>
      <c r="AL1282" s="327"/>
      <c r="AM1282" s="325"/>
      <c r="AN1282" s="325"/>
      <c r="AO1282" s="325"/>
      <c r="AP1282" s="325"/>
      <c r="AQ1282" s="325"/>
    </row>
    <row r="1283" spans="5:43" ht="24.75" customHeight="1">
      <c r="E1283" s="413"/>
      <c r="G1283" s="326"/>
      <c r="H1283" s="325"/>
      <c r="I1283" s="327"/>
      <c r="K1283" s="328"/>
      <c r="R1283" s="329"/>
      <c r="S1283" s="329"/>
      <c r="T1283" s="329"/>
      <c r="U1283" s="329"/>
      <c r="V1283" s="329"/>
      <c r="W1283" s="329"/>
      <c r="X1283" s="329"/>
      <c r="Y1283" s="329"/>
      <c r="Z1283" s="329"/>
      <c r="AA1283" s="329"/>
      <c r="AB1283" s="329"/>
      <c r="AC1283" s="329"/>
      <c r="AD1283" s="329"/>
      <c r="AE1283" s="327"/>
      <c r="AF1283" s="327"/>
      <c r="AG1283" s="327"/>
      <c r="AH1283" s="327"/>
      <c r="AI1283" s="327"/>
      <c r="AJ1283" s="327"/>
      <c r="AK1283" s="327"/>
      <c r="AL1283" s="327"/>
      <c r="AM1283" s="325"/>
      <c r="AN1283" s="325"/>
      <c r="AO1283" s="325"/>
      <c r="AP1283" s="325"/>
      <c r="AQ1283" s="325"/>
    </row>
    <row r="1284" spans="5:43" ht="24.75" customHeight="1">
      <c r="E1284" s="413"/>
      <c r="G1284" s="326"/>
      <c r="H1284" s="325"/>
      <c r="I1284" s="327"/>
      <c r="K1284" s="328"/>
      <c r="R1284" s="329"/>
      <c r="S1284" s="329"/>
      <c r="T1284" s="329"/>
      <c r="U1284" s="329"/>
      <c r="V1284" s="329"/>
      <c r="W1284" s="329"/>
      <c r="X1284" s="329"/>
      <c r="Y1284" s="329"/>
      <c r="Z1284" s="329"/>
      <c r="AA1284" s="329"/>
      <c r="AB1284" s="329"/>
      <c r="AC1284" s="329"/>
      <c r="AD1284" s="329"/>
      <c r="AE1284" s="327"/>
      <c r="AF1284" s="327"/>
      <c r="AG1284" s="327"/>
      <c r="AH1284" s="327"/>
      <c r="AI1284" s="327"/>
      <c r="AJ1284" s="327"/>
      <c r="AK1284" s="327"/>
      <c r="AL1284" s="327"/>
      <c r="AM1284" s="325"/>
      <c r="AN1284" s="325"/>
      <c r="AO1284" s="325"/>
      <c r="AP1284" s="325"/>
      <c r="AQ1284" s="325"/>
    </row>
    <row r="1285" spans="5:43" ht="24.75" customHeight="1">
      <c r="E1285" s="413"/>
      <c r="G1285" s="326"/>
      <c r="H1285" s="325"/>
      <c r="I1285" s="327"/>
      <c r="K1285" s="328"/>
      <c r="R1285" s="329"/>
      <c r="S1285" s="329"/>
      <c r="T1285" s="329"/>
      <c r="U1285" s="329"/>
      <c r="V1285" s="329"/>
      <c r="W1285" s="329"/>
      <c r="X1285" s="329"/>
      <c r="Y1285" s="329"/>
      <c r="Z1285" s="329"/>
      <c r="AA1285" s="329"/>
      <c r="AB1285" s="329"/>
      <c r="AC1285" s="329"/>
      <c r="AD1285" s="329"/>
      <c r="AE1285" s="327"/>
      <c r="AF1285" s="327"/>
      <c r="AG1285" s="327"/>
      <c r="AH1285" s="327"/>
      <c r="AI1285" s="327"/>
      <c r="AJ1285" s="327"/>
      <c r="AK1285" s="327"/>
      <c r="AL1285" s="327"/>
      <c r="AM1285" s="325"/>
      <c r="AN1285" s="325"/>
      <c r="AO1285" s="325"/>
      <c r="AP1285" s="325"/>
      <c r="AQ1285" s="325"/>
    </row>
    <row r="1286" spans="5:43" ht="24.75" customHeight="1">
      <c r="E1286" s="413"/>
      <c r="G1286" s="326"/>
      <c r="H1286" s="325"/>
      <c r="I1286" s="327"/>
      <c r="K1286" s="328"/>
      <c r="R1286" s="329"/>
      <c r="S1286" s="329"/>
      <c r="T1286" s="329"/>
      <c r="U1286" s="329"/>
      <c r="V1286" s="329"/>
      <c r="W1286" s="329"/>
      <c r="X1286" s="329"/>
      <c r="Y1286" s="329"/>
      <c r="Z1286" s="329"/>
      <c r="AA1286" s="329"/>
      <c r="AB1286" s="329"/>
      <c r="AC1286" s="329"/>
      <c r="AD1286" s="329"/>
      <c r="AE1286" s="327"/>
      <c r="AF1286" s="327"/>
      <c r="AG1286" s="327"/>
      <c r="AH1286" s="327"/>
      <c r="AI1286" s="327"/>
      <c r="AJ1286" s="327"/>
      <c r="AK1286" s="327"/>
      <c r="AL1286" s="327"/>
      <c r="AM1286" s="325"/>
      <c r="AN1286" s="325"/>
      <c r="AO1286" s="325"/>
      <c r="AP1286" s="325"/>
      <c r="AQ1286" s="325"/>
    </row>
    <row r="1287" spans="5:43" ht="24.75" customHeight="1">
      <c r="E1287" s="413"/>
      <c r="G1287" s="326"/>
      <c r="H1287" s="325"/>
      <c r="I1287" s="327"/>
      <c r="K1287" s="328"/>
      <c r="R1287" s="329"/>
      <c r="S1287" s="329"/>
      <c r="T1287" s="329"/>
      <c r="U1287" s="329"/>
      <c r="V1287" s="329"/>
      <c r="W1287" s="329"/>
      <c r="X1287" s="329"/>
      <c r="Y1287" s="329"/>
      <c r="Z1287" s="329"/>
      <c r="AA1287" s="329"/>
      <c r="AB1287" s="329"/>
      <c r="AC1287" s="329"/>
      <c r="AD1287" s="329"/>
      <c r="AE1287" s="327"/>
      <c r="AF1287" s="327"/>
      <c r="AG1287" s="327"/>
      <c r="AH1287" s="327"/>
      <c r="AI1287" s="327"/>
      <c r="AJ1287" s="327"/>
      <c r="AK1287" s="327"/>
      <c r="AL1287" s="327"/>
      <c r="AM1287" s="325"/>
      <c r="AN1287" s="325"/>
      <c r="AO1287" s="325"/>
      <c r="AP1287" s="325"/>
      <c r="AQ1287" s="325"/>
    </row>
    <row r="1288" spans="5:43" ht="24.75" customHeight="1">
      <c r="E1288" s="413"/>
      <c r="G1288" s="326"/>
      <c r="H1288" s="325"/>
      <c r="I1288" s="327"/>
      <c r="K1288" s="328"/>
      <c r="R1288" s="329"/>
      <c r="S1288" s="329"/>
      <c r="T1288" s="329"/>
      <c r="U1288" s="329"/>
      <c r="V1288" s="329"/>
      <c r="W1288" s="329"/>
      <c r="X1288" s="329"/>
      <c r="Y1288" s="329"/>
      <c r="Z1288" s="329"/>
      <c r="AA1288" s="329"/>
      <c r="AB1288" s="329"/>
      <c r="AC1288" s="329"/>
      <c r="AD1288" s="329"/>
      <c r="AE1288" s="327"/>
      <c r="AF1288" s="327"/>
      <c r="AG1288" s="327"/>
      <c r="AH1288" s="327"/>
      <c r="AI1288" s="327"/>
      <c r="AJ1288" s="327"/>
      <c r="AK1288" s="327"/>
      <c r="AL1288" s="327"/>
      <c r="AM1288" s="325"/>
      <c r="AN1288" s="325"/>
      <c r="AO1288" s="325"/>
      <c r="AP1288" s="325"/>
      <c r="AQ1288" s="325"/>
    </row>
    <row r="1289" spans="5:43" ht="24.75" customHeight="1">
      <c r="E1289" s="413"/>
      <c r="G1289" s="326"/>
      <c r="H1289" s="325"/>
      <c r="I1289" s="327"/>
      <c r="K1289" s="328"/>
      <c r="R1289" s="329"/>
      <c r="S1289" s="329"/>
      <c r="T1289" s="329"/>
      <c r="U1289" s="329"/>
      <c r="V1289" s="329"/>
      <c r="W1289" s="329"/>
      <c r="X1289" s="329"/>
      <c r="Y1289" s="329"/>
      <c r="Z1289" s="329"/>
      <c r="AA1289" s="329"/>
      <c r="AB1289" s="329"/>
      <c r="AC1289" s="329"/>
      <c r="AD1289" s="329"/>
      <c r="AE1289" s="327"/>
      <c r="AF1289" s="327"/>
      <c r="AG1289" s="327"/>
      <c r="AH1289" s="327"/>
      <c r="AI1289" s="327"/>
      <c r="AJ1289" s="327"/>
      <c r="AK1289" s="327"/>
      <c r="AL1289" s="327"/>
      <c r="AM1289" s="325"/>
      <c r="AN1289" s="325"/>
      <c r="AO1289" s="325"/>
      <c r="AP1289" s="325"/>
      <c r="AQ1289" s="325"/>
    </row>
    <row r="1290" spans="5:43" ht="24.75" customHeight="1">
      <c r="E1290" s="413"/>
      <c r="G1290" s="326"/>
      <c r="H1290" s="325"/>
      <c r="I1290" s="327"/>
      <c r="K1290" s="328"/>
      <c r="R1290" s="329"/>
      <c r="S1290" s="329"/>
      <c r="T1290" s="329"/>
      <c r="U1290" s="329"/>
      <c r="V1290" s="329"/>
      <c r="W1290" s="329"/>
      <c r="X1290" s="329"/>
      <c r="Y1290" s="329"/>
      <c r="Z1290" s="329"/>
      <c r="AA1290" s="329"/>
      <c r="AB1290" s="329"/>
      <c r="AC1290" s="329"/>
      <c r="AD1290" s="329"/>
      <c r="AE1290" s="327"/>
      <c r="AF1290" s="327"/>
      <c r="AG1290" s="327"/>
      <c r="AH1290" s="327"/>
      <c r="AI1290" s="327"/>
      <c r="AJ1290" s="327"/>
      <c r="AK1290" s="327"/>
      <c r="AL1290" s="327"/>
      <c r="AM1290" s="325"/>
      <c r="AN1290" s="325"/>
      <c r="AO1290" s="325"/>
      <c r="AP1290" s="325"/>
      <c r="AQ1290" s="325"/>
    </row>
    <row r="1291" spans="5:43" ht="24.75" customHeight="1">
      <c r="E1291" s="413"/>
      <c r="G1291" s="326"/>
      <c r="H1291" s="325"/>
      <c r="I1291" s="327"/>
      <c r="K1291" s="328"/>
      <c r="R1291" s="329"/>
      <c r="S1291" s="329"/>
      <c r="T1291" s="329"/>
      <c r="U1291" s="329"/>
      <c r="V1291" s="329"/>
      <c r="W1291" s="329"/>
      <c r="X1291" s="329"/>
      <c r="Y1291" s="329"/>
      <c r="Z1291" s="329"/>
      <c r="AA1291" s="329"/>
      <c r="AB1291" s="329"/>
      <c r="AC1291" s="329"/>
      <c r="AD1291" s="329"/>
      <c r="AE1291" s="327"/>
      <c r="AF1291" s="327"/>
      <c r="AG1291" s="327"/>
      <c r="AH1291" s="327"/>
      <c r="AI1291" s="327"/>
      <c r="AJ1291" s="327"/>
      <c r="AK1291" s="327"/>
      <c r="AL1291" s="327"/>
      <c r="AM1291" s="325"/>
      <c r="AN1291" s="325"/>
      <c r="AO1291" s="325"/>
      <c r="AP1291" s="325"/>
      <c r="AQ1291" s="325"/>
    </row>
    <row r="1292" spans="5:43" ht="24.75" customHeight="1">
      <c r="E1292" s="413"/>
      <c r="G1292" s="326"/>
      <c r="H1292" s="325"/>
      <c r="I1292" s="327"/>
      <c r="K1292" s="328"/>
      <c r="R1292" s="329"/>
      <c r="S1292" s="329"/>
      <c r="T1292" s="329"/>
      <c r="U1292" s="329"/>
      <c r="V1292" s="329"/>
      <c r="W1292" s="329"/>
      <c r="X1292" s="329"/>
      <c r="Y1292" s="329"/>
      <c r="Z1292" s="329"/>
      <c r="AA1292" s="329"/>
      <c r="AB1292" s="329"/>
      <c r="AC1292" s="329"/>
      <c r="AD1292" s="329"/>
      <c r="AE1292" s="327"/>
      <c r="AF1292" s="327"/>
      <c r="AG1292" s="327"/>
      <c r="AH1292" s="327"/>
      <c r="AI1292" s="327"/>
      <c r="AJ1292" s="327"/>
      <c r="AK1292" s="327"/>
      <c r="AL1292" s="327"/>
      <c r="AM1292" s="325"/>
      <c r="AN1292" s="325"/>
      <c r="AO1292" s="325"/>
      <c r="AP1292" s="325"/>
      <c r="AQ1292" s="325"/>
    </row>
    <row r="1293" spans="5:43" ht="24.75" customHeight="1">
      <c r="E1293" s="413"/>
      <c r="G1293" s="326"/>
      <c r="H1293" s="325"/>
      <c r="I1293" s="327"/>
      <c r="K1293" s="328"/>
      <c r="R1293" s="329"/>
      <c r="S1293" s="329"/>
      <c r="T1293" s="329"/>
      <c r="U1293" s="329"/>
      <c r="V1293" s="329"/>
      <c r="W1293" s="329"/>
      <c r="X1293" s="329"/>
      <c r="Y1293" s="329"/>
      <c r="Z1293" s="329"/>
      <c r="AA1293" s="329"/>
      <c r="AB1293" s="329"/>
      <c r="AC1293" s="329"/>
      <c r="AD1293" s="329"/>
      <c r="AE1293" s="327"/>
      <c r="AF1293" s="327"/>
      <c r="AG1293" s="327"/>
      <c r="AH1293" s="327"/>
      <c r="AI1293" s="327"/>
      <c r="AJ1293" s="327"/>
      <c r="AK1293" s="327"/>
      <c r="AL1293" s="327"/>
      <c r="AM1293" s="325"/>
      <c r="AN1293" s="325"/>
      <c r="AO1293" s="325"/>
      <c r="AP1293" s="325"/>
      <c r="AQ1293" s="325"/>
    </row>
    <row r="1294" spans="5:43" ht="24.75" customHeight="1">
      <c r="E1294" s="413"/>
      <c r="G1294" s="326"/>
      <c r="H1294" s="325"/>
      <c r="I1294" s="327"/>
      <c r="K1294" s="328"/>
      <c r="R1294" s="329"/>
      <c r="S1294" s="329"/>
      <c r="T1294" s="329"/>
      <c r="U1294" s="329"/>
      <c r="V1294" s="329"/>
      <c r="W1294" s="329"/>
      <c r="X1294" s="329"/>
      <c r="Y1294" s="329"/>
      <c r="Z1294" s="329"/>
      <c r="AA1294" s="329"/>
      <c r="AB1294" s="329"/>
      <c r="AC1294" s="329"/>
      <c r="AD1294" s="329"/>
      <c r="AE1294" s="327"/>
      <c r="AF1294" s="327"/>
      <c r="AG1294" s="327"/>
      <c r="AH1294" s="327"/>
      <c r="AI1294" s="327"/>
      <c r="AJ1294" s="327"/>
      <c r="AK1294" s="327"/>
      <c r="AL1294" s="327"/>
      <c r="AM1294" s="325"/>
      <c r="AN1294" s="325"/>
      <c r="AO1294" s="325"/>
      <c r="AP1294" s="325"/>
      <c r="AQ1294" s="325"/>
    </row>
    <row r="1295" spans="5:43" ht="24.75" customHeight="1">
      <c r="E1295" s="413"/>
      <c r="G1295" s="326"/>
      <c r="H1295" s="325"/>
      <c r="I1295" s="327"/>
      <c r="K1295" s="328"/>
      <c r="R1295" s="329"/>
      <c r="S1295" s="329"/>
      <c r="T1295" s="329"/>
      <c r="U1295" s="329"/>
      <c r="V1295" s="329"/>
      <c r="W1295" s="329"/>
      <c r="X1295" s="329"/>
      <c r="Y1295" s="329"/>
      <c r="Z1295" s="329"/>
      <c r="AA1295" s="329"/>
      <c r="AB1295" s="329"/>
      <c r="AC1295" s="329"/>
      <c r="AD1295" s="329"/>
      <c r="AE1295" s="327"/>
      <c r="AF1295" s="327"/>
      <c r="AG1295" s="327"/>
      <c r="AH1295" s="327"/>
      <c r="AI1295" s="327"/>
      <c r="AJ1295" s="327"/>
      <c r="AK1295" s="327"/>
      <c r="AL1295" s="327"/>
      <c r="AM1295" s="325"/>
      <c r="AN1295" s="325"/>
      <c r="AO1295" s="325"/>
      <c r="AP1295" s="325"/>
      <c r="AQ1295" s="325"/>
    </row>
    <row r="1296" spans="5:43" ht="24.75" customHeight="1">
      <c r="E1296" s="413"/>
      <c r="G1296" s="326"/>
      <c r="H1296" s="325"/>
      <c r="I1296" s="327"/>
      <c r="K1296" s="328"/>
      <c r="R1296" s="329"/>
      <c r="S1296" s="329"/>
      <c r="T1296" s="329"/>
      <c r="U1296" s="329"/>
      <c r="V1296" s="329"/>
      <c r="W1296" s="329"/>
      <c r="X1296" s="329"/>
      <c r="Y1296" s="329"/>
      <c r="Z1296" s="329"/>
      <c r="AA1296" s="329"/>
      <c r="AB1296" s="329"/>
      <c r="AC1296" s="329"/>
      <c r="AD1296" s="329"/>
      <c r="AE1296" s="327"/>
      <c r="AF1296" s="327"/>
      <c r="AG1296" s="327"/>
      <c r="AH1296" s="327"/>
      <c r="AI1296" s="327"/>
      <c r="AJ1296" s="327"/>
      <c r="AK1296" s="327"/>
      <c r="AL1296" s="327"/>
      <c r="AM1296" s="325"/>
      <c r="AN1296" s="325"/>
      <c r="AO1296" s="325"/>
      <c r="AP1296" s="325"/>
      <c r="AQ1296" s="325"/>
    </row>
    <row r="1297" spans="5:43" ht="24.75" customHeight="1">
      <c r="E1297" s="413"/>
      <c r="G1297" s="326"/>
      <c r="H1297" s="325"/>
      <c r="I1297" s="327"/>
      <c r="K1297" s="328"/>
      <c r="R1297" s="329"/>
      <c r="S1297" s="329"/>
      <c r="T1297" s="329"/>
      <c r="U1297" s="329"/>
      <c r="V1297" s="329"/>
      <c r="W1297" s="329"/>
      <c r="X1297" s="329"/>
      <c r="Y1297" s="329"/>
      <c r="Z1297" s="329"/>
      <c r="AA1297" s="329"/>
      <c r="AB1297" s="329"/>
      <c r="AC1297" s="329"/>
      <c r="AD1297" s="329"/>
      <c r="AE1297" s="327"/>
      <c r="AF1297" s="327"/>
      <c r="AG1297" s="327"/>
      <c r="AH1297" s="327"/>
      <c r="AI1297" s="327"/>
      <c r="AJ1297" s="327"/>
      <c r="AK1297" s="327"/>
      <c r="AL1297" s="327"/>
      <c r="AM1297" s="325"/>
      <c r="AN1297" s="325"/>
      <c r="AO1297" s="325"/>
      <c r="AP1297" s="325"/>
      <c r="AQ1297" s="325"/>
    </row>
    <row r="1298" spans="5:43" ht="24.75" customHeight="1">
      <c r="E1298" s="413"/>
      <c r="G1298" s="326"/>
      <c r="H1298" s="325"/>
      <c r="I1298" s="327"/>
      <c r="K1298" s="328"/>
      <c r="R1298" s="329"/>
      <c r="S1298" s="329"/>
      <c r="T1298" s="329"/>
      <c r="U1298" s="329"/>
      <c r="V1298" s="329"/>
      <c r="W1298" s="329"/>
      <c r="X1298" s="329"/>
      <c r="Y1298" s="329"/>
      <c r="Z1298" s="329"/>
      <c r="AA1298" s="329"/>
      <c r="AB1298" s="329"/>
      <c r="AC1298" s="329"/>
      <c r="AD1298" s="329"/>
      <c r="AE1298" s="327"/>
      <c r="AF1298" s="327"/>
      <c r="AG1298" s="327"/>
      <c r="AH1298" s="327"/>
      <c r="AI1298" s="327"/>
      <c r="AJ1298" s="327"/>
      <c r="AK1298" s="327"/>
      <c r="AL1298" s="327"/>
      <c r="AM1298" s="325"/>
      <c r="AN1298" s="325"/>
      <c r="AO1298" s="325"/>
      <c r="AP1298" s="325"/>
      <c r="AQ1298" s="325"/>
    </row>
    <row r="1299" spans="5:43" ht="24.75" customHeight="1">
      <c r="E1299" s="413"/>
      <c r="G1299" s="326"/>
      <c r="H1299" s="325"/>
      <c r="I1299" s="327"/>
      <c r="K1299" s="328"/>
      <c r="R1299" s="329"/>
      <c r="S1299" s="329"/>
      <c r="T1299" s="329"/>
      <c r="U1299" s="329"/>
      <c r="V1299" s="329"/>
      <c r="W1299" s="329"/>
      <c r="X1299" s="329"/>
      <c r="Y1299" s="329"/>
      <c r="Z1299" s="329"/>
      <c r="AA1299" s="329"/>
      <c r="AB1299" s="329"/>
      <c r="AC1299" s="329"/>
      <c r="AD1299" s="329"/>
      <c r="AE1299" s="327"/>
      <c r="AF1299" s="327"/>
      <c r="AG1299" s="327"/>
      <c r="AH1299" s="327"/>
      <c r="AI1299" s="327"/>
      <c r="AJ1299" s="327"/>
      <c r="AK1299" s="327"/>
      <c r="AL1299" s="327"/>
      <c r="AM1299" s="325"/>
      <c r="AN1299" s="325"/>
      <c r="AO1299" s="325"/>
      <c r="AP1299" s="325"/>
      <c r="AQ1299" s="325"/>
    </row>
    <row r="1300" spans="5:43" ht="24.75" customHeight="1">
      <c r="E1300" s="413"/>
      <c r="G1300" s="326"/>
      <c r="H1300" s="325"/>
      <c r="I1300" s="327"/>
      <c r="K1300" s="328"/>
      <c r="R1300" s="329"/>
      <c r="S1300" s="329"/>
      <c r="T1300" s="329"/>
      <c r="U1300" s="329"/>
      <c r="V1300" s="329"/>
      <c r="W1300" s="329"/>
      <c r="X1300" s="329"/>
      <c r="Y1300" s="329"/>
      <c r="Z1300" s="329"/>
      <c r="AA1300" s="329"/>
      <c r="AB1300" s="329"/>
      <c r="AC1300" s="329"/>
      <c r="AD1300" s="329"/>
      <c r="AE1300" s="327"/>
      <c r="AF1300" s="327"/>
      <c r="AG1300" s="327"/>
      <c r="AH1300" s="327"/>
      <c r="AI1300" s="327"/>
      <c r="AJ1300" s="327"/>
      <c r="AK1300" s="327"/>
      <c r="AL1300" s="327"/>
      <c r="AM1300" s="325"/>
      <c r="AN1300" s="325"/>
      <c r="AO1300" s="325"/>
      <c r="AP1300" s="325"/>
      <c r="AQ1300" s="325"/>
    </row>
    <row r="1301" spans="5:43" ht="24.75" customHeight="1">
      <c r="E1301" s="413"/>
      <c r="G1301" s="326"/>
      <c r="H1301" s="325"/>
      <c r="I1301" s="327"/>
      <c r="K1301" s="328"/>
      <c r="R1301" s="329"/>
      <c r="S1301" s="329"/>
      <c r="T1301" s="329"/>
      <c r="U1301" s="329"/>
      <c r="V1301" s="329"/>
      <c r="W1301" s="329"/>
      <c r="X1301" s="329"/>
      <c r="Y1301" s="329"/>
      <c r="Z1301" s="329"/>
      <c r="AA1301" s="329"/>
      <c r="AB1301" s="329"/>
      <c r="AC1301" s="329"/>
      <c r="AD1301" s="329"/>
      <c r="AE1301" s="327"/>
      <c r="AF1301" s="327"/>
      <c r="AG1301" s="327"/>
      <c r="AH1301" s="327"/>
      <c r="AI1301" s="327"/>
      <c r="AJ1301" s="327"/>
      <c r="AK1301" s="327"/>
      <c r="AL1301" s="327"/>
      <c r="AM1301" s="325"/>
      <c r="AN1301" s="325"/>
      <c r="AO1301" s="325"/>
      <c r="AP1301" s="325"/>
      <c r="AQ1301" s="325"/>
    </row>
    <row r="1302" spans="5:43" ht="24.75" customHeight="1">
      <c r="E1302" s="413"/>
      <c r="G1302" s="326"/>
      <c r="H1302" s="325"/>
      <c r="I1302" s="327"/>
      <c r="K1302" s="328"/>
      <c r="R1302" s="329"/>
      <c r="S1302" s="329"/>
      <c r="T1302" s="329"/>
      <c r="U1302" s="329"/>
      <c r="V1302" s="329"/>
      <c r="W1302" s="329"/>
      <c r="X1302" s="329"/>
      <c r="Y1302" s="329"/>
      <c r="Z1302" s="329"/>
      <c r="AA1302" s="329"/>
      <c r="AB1302" s="329"/>
      <c r="AC1302" s="329"/>
      <c r="AD1302" s="329"/>
      <c r="AE1302" s="327"/>
      <c r="AF1302" s="327"/>
      <c r="AG1302" s="327"/>
      <c r="AH1302" s="327"/>
      <c r="AI1302" s="327"/>
      <c r="AJ1302" s="327"/>
      <c r="AK1302" s="327"/>
      <c r="AL1302" s="327"/>
      <c r="AM1302" s="325"/>
      <c r="AN1302" s="325"/>
      <c r="AO1302" s="325"/>
      <c r="AP1302" s="325"/>
      <c r="AQ1302" s="325"/>
    </row>
    <row r="1303" spans="5:43" ht="24.75" customHeight="1">
      <c r="E1303" s="413"/>
      <c r="G1303" s="326"/>
      <c r="H1303" s="325"/>
      <c r="I1303" s="327"/>
      <c r="K1303" s="328"/>
      <c r="R1303" s="329"/>
      <c r="S1303" s="329"/>
      <c r="T1303" s="329"/>
      <c r="U1303" s="329"/>
      <c r="V1303" s="329"/>
      <c r="W1303" s="329"/>
      <c r="X1303" s="329"/>
      <c r="Y1303" s="329"/>
      <c r="Z1303" s="329"/>
      <c r="AA1303" s="329"/>
      <c r="AB1303" s="329"/>
      <c r="AC1303" s="329"/>
      <c r="AD1303" s="329"/>
      <c r="AE1303" s="327"/>
      <c r="AF1303" s="327"/>
      <c r="AG1303" s="327"/>
      <c r="AH1303" s="327"/>
      <c r="AI1303" s="327"/>
      <c r="AJ1303" s="327"/>
      <c r="AK1303" s="327"/>
      <c r="AL1303" s="327"/>
      <c r="AM1303" s="325"/>
      <c r="AN1303" s="325"/>
      <c r="AO1303" s="325"/>
      <c r="AP1303" s="325"/>
      <c r="AQ1303" s="325"/>
    </row>
    <row r="1304" spans="5:43" ht="24.75" customHeight="1">
      <c r="E1304" s="413"/>
      <c r="G1304" s="326"/>
      <c r="H1304" s="325"/>
      <c r="I1304" s="327"/>
      <c r="K1304" s="328"/>
      <c r="R1304" s="329"/>
      <c r="S1304" s="329"/>
      <c r="T1304" s="329"/>
      <c r="U1304" s="329"/>
      <c r="V1304" s="329"/>
      <c r="W1304" s="329"/>
      <c r="X1304" s="329"/>
      <c r="Y1304" s="329"/>
      <c r="Z1304" s="329"/>
      <c r="AA1304" s="329"/>
      <c r="AB1304" s="329"/>
      <c r="AC1304" s="329"/>
      <c r="AD1304" s="329"/>
      <c r="AE1304" s="327"/>
      <c r="AF1304" s="327"/>
      <c r="AG1304" s="327"/>
      <c r="AH1304" s="327"/>
      <c r="AI1304" s="327"/>
      <c r="AJ1304" s="327"/>
      <c r="AK1304" s="327"/>
      <c r="AL1304" s="327"/>
      <c r="AM1304" s="325"/>
      <c r="AN1304" s="325"/>
      <c r="AO1304" s="325"/>
      <c r="AP1304" s="325"/>
      <c r="AQ1304" s="325"/>
    </row>
    <row r="1305" spans="5:43" ht="24.75" customHeight="1">
      <c r="E1305" s="413"/>
      <c r="G1305" s="326"/>
      <c r="H1305" s="325"/>
      <c r="I1305" s="327"/>
      <c r="K1305" s="328"/>
      <c r="R1305" s="329"/>
      <c r="S1305" s="329"/>
      <c r="T1305" s="329"/>
      <c r="U1305" s="329"/>
      <c r="V1305" s="329"/>
      <c r="W1305" s="329"/>
      <c r="X1305" s="329"/>
      <c r="Y1305" s="329"/>
      <c r="Z1305" s="329"/>
      <c r="AA1305" s="329"/>
      <c r="AB1305" s="329"/>
      <c r="AC1305" s="329"/>
      <c r="AD1305" s="329"/>
      <c r="AE1305" s="327"/>
      <c r="AF1305" s="327"/>
      <c r="AG1305" s="327"/>
      <c r="AH1305" s="327"/>
      <c r="AI1305" s="327"/>
      <c r="AJ1305" s="327"/>
      <c r="AK1305" s="327"/>
      <c r="AL1305" s="327"/>
      <c r="AM1305" s="325"/>
      <c r="AN1305" s="325"/>
      <c r="AO1305" s="325"/>
      <c r="AP1305" s="325"/>
      <c r="AQ1305" s="325"/>
    </row>
    <row r="1306" spans="5:43" ht="24.75" customHeight="1">
      <c r="E1306" s="413"/>
      <c r="G1306" s="326"/>
      <c r="H1306" s="325"/>
      <c r="I1306" s="327"/>
      <c r="K1306" s="328"/>
      <c r="R1306" s="329"/>
      <c r="S1306" s="329"/>
      <c r="T1306" s="329"/>
      <c r="U1306" s="329"/>
      <c r="V1306" s="329"/>
      <c r="W1306" s="329"/>
      <c r="X1306" s="329"/>
      <c r="Y1306" s="329"/>
      <c r="Z1306" s="329"/>
      <c r="AA1306" s="329"/>
      <c r="AB1306" s="329"/>
      <c r="AC1306" s="329"/>
      <c r="AD1306" s="329"/>
      <c r="AE1306" s="327"/>
      <c r="AF1306" s="327"/>
      <c r="AG1306" s="327"/>
      <c r="AH1306" s="327"/>
      <c r="AI1306" s="327"/>
      <c r="AJ1306" s="327"/>
      <c r="AK1306" s="327"/>
      <c r="AL1306" s="327"/>
      <c r="AM1306" s="325"/>
      <c r="AN1306" s="325"/>
      <c r="AO1306" s="325"/>
      <c r="AP1306" s="325"/>
      <c r="AQ1306" s="325"/>
    </row>
    <row r="1307" spans="5:43" ht="24.75" customHeight="1">
      <c r="E1307" s="413"/>
      <c r="G1307" s="326"/>
      <c r="H1307" s="325"/>
      <c r="I1307" s="327"/>
      <c r="K1307" s="328"/>
      <c r="R1307" s="329"/>
      <c r="S1307" s="329"/>
      <c r="T1307" s="329"/>
      <c r="U1307" s="329"/>
      <c r="V1307" s="329"/>
      <c r="W1307" s="329"/>
      <c r="X1307" s="329"/>
      <c r="Y1307" s="329"/>
      <c r="Z1307" s="329"/>
      <c r="AA1307" s="329"/>
      <c r="AB1307" s="329"/>
      <c r="AC1307" s="329"/>
      <c r="AD1307" s="329"/>
      <c r="AE1307" s="327"/>
      <c r="AF1307" s="327"/>
      <c r="AG1307" s="327"/>
      <c r="AH1307" s="327"/>
      <c r="AI1307" s="327"/>
      <c r="AJ1307" s="327"/>
      <c r="AK1307" s="327"/>
      <c r="AL1307" s="327"/>
      <c r="AM1307" s="325"/>
      <c r="AN1307" s="325"/>
      <c r="AO1307" s="325"/>
      <c r="AP1307" s="325"/>
      <c r="AQ1307" s="325"/>
    </row>
    <row r="1308" spans="5:43" ht="24.75" customHeight="1">
      <c r="E1308" s="413"/>
      <c r="G1308" s="326"/>
      <c r="H1308" s="325"/>
      <c r="I1308" s="327"/>
      <c r="K1308" s="328"/>
      <c r="R1308" s="329"/>
      <c r="S1308" s="329"/>
      <c r="T1308" s="329"/>
      <c r="U1308" s="329"/>
      <c r="V1308" s="329"/>
      <c r="W1308" s="329"/>
      <c r="X1308" s="329"/>
      <c r="Y1308" s="329"/>
      <c r="Z1308" s="329"/>
      <c r="AA1308" s="329"/>
      <c r="AB1308" s="329"/>
      <c r="AC1308" s="329"/>
      <c r="AD1308" s="329"/>
      <c r="AE1308" s="327"/>
      <c r="AF1308" s="327"/>
      <c r="AG1308" s="327"/>
      <c r="AH1308" s="327"/>
      <c r="AI1308" s="327"/>
      <c r="AJ1308" s="327"/>
      <c r="AK1308" s="327"/>
      <c r="AL1308" s="327"/>
      <c r="AM1308" s="325"/>
      <c r="AN1308" s="325"/>
      <c r="AO1308" s="325"/>
      <c r="AP1308" s="325"/>
      <c r="AQ1308" s="325"/>
    </row>
    <row r="1309" spans="5:43" ht="24.75" customHeight="1">
      <c r="E1309" s="413"/>
      <c r="G1309" s="326"/>
      <c r="H1309" s="325"/>
      <c r="I1309" s="327"/>
      <c r="K1309" s="328"/>
      <c r="R1309" s="329"/>
      <c r="S1309" s="329"/>
      <c r="T1309" s="329"/>
      <c r="U1309" s="329"/>
      <c r="V1309" s="329"/>
      <c r="W1309" s="329"/>
      <c r="X1309" s="329"/>
      <c r="Y1309" s="329"/>
      <c r="Z1309" s="329"/>
      <c r="AA1309" s="329"/>
      <c r="AB1309" s="329"/>
      <c r="AC1309" s="329"/>
      <c r="AD1309" s="329"/>
      <c r="AE1309" s="327"/>
      <c r="AF1309" s="327"/>
      <c r="AG1309" s="327"/>
      <c r="AH1309" s="327"/>
      <c r="AI1309" s="327"/>
      <c r="AJ1309" s="327"/>
      <c r="AK1309" s="327"/>
      <c r="AL1309" s="327"/>
      <c r="AM1309" s="325"/>
      <c r="AN1309" s="325"/>
      <c r="AO1309" s="325"/>
      <c r="AP1309" s="325"/>
      <c r="AQ1309" s="325"/>
    </row>
    <row r="1310" spans="5:43" ht="24.75" customHeight="1">
      <c r="E1310" s="413"/>
      <c r="G1310" s="326"/>
      <c r="H1310" s="325"/>
      <c r="I1310" s="327"/>
      <c r="K1310" s="328"/>
      <c r="R1310" s="329"/>
      <c r="S1310" s="329"/>
      <c r="T1310" s="329"/>
      <c r="U1310" s="329"/>
      <c r="V1310" s="329"/>
      <c r="W1310" s="329"/>
      <c r="X1310" s="329"/>
      <c r="Y1310" s="329"/>
      <c r="Z1310" s="329"/>
      <c r="AA1310" s="329"/>
      <c r="AB1310" s="329"/>
      <c r="AC1310" s="329"/>
      <c r="AD1310" s="329"/>
      <c r="AE1310" s="327"/>
      <c r="AF1310" s="327"/>
      <c r="AG1310" s="327"/>
      <c r="AH1310" s="327"/>
      <c r="AI1310" s="327"/>
      <c r="AJ1310" s="327"/>
      <c r="AK1310" s="327"/>
      <c r="AL1310" s="327"/>
      <c r="AM1310" s="325"/>
      <c r="AN1310" s="325"/>
      <c r="AO1310" s="325"/>
      <c r="AP1310" s="325"/>
      <c r="AQ1310" s="325"/>
    </row>
    <row r="1311" spans="5:43" ht="24.75" customHeight="1">
      <c r="E1311" s="413"/>
      <c r="G1311" s="326"/>
      <c r="H1311" s="325"/>
      <c r="I1311" s="327"/>
      <c r="K1311" s="328"/>
      <c r="R1311" s="329"/>
      <c r="S1311" s="329"/>
      <c r="T1311" s="329"/>
      <c r="U1311" s="329"/>
      <c r="V1311" s="329"/>
      <c r="W1311" s="329"/>
      <c r="X1311" s="329"/>
      <c r="Y1311" s="329"/>
      <c r="Z1311" s="329"/>
      <c r="AA1311" s="329"/>
      <c r="AB1311" s="329"/>
      <c r="AC1311" s="329"/>
      <c r="AD1311" s="329"/>
      <c r="AE1311" s="327"/>
      <c r="AF1311" s="327"/>
      <c r="AG1311" s="327"/>
      <c r="AH1311" s="327"/>
      <c r="AI1311" s="327"/>
      <c r="AJ1311" s="327"/>
      <c r="AK1311" s="327"/>
      <c r="AL1311" s="327"/>
      <c r="AM1311" s="325"/>
      <c r="AN1311" s="325"/>
      <c r="AO1311" s="325"/>
      <c r="AP1311" s="325"/>
      <c r="AQ1311" s="325"/>
    </row>
    <row r="1312" spans="5:43" ht="24.75" customHeight="1">
      <c r="E1312" s="413"/>
      <c r="G1312" s="326"/>
      <c r="H1312" s="325"/>
      <c r="I1312" s="327"/>
      <c r="K1312" s="328"/>
      <c r="R1312" s="329"/>
      <c r="S1312" s="329"/>
      <c r="T1312" s="329"/>
      <c r="U1312" s="329"/>
      <c r="V1312" s="329"/>
      <c r="W1312" s="329"/>
      <c r="X1312" s="329"/>
      <c r="Y1312" s="329"/>
      <c r="Z1312" s="329"/>
      <c r="AA1312" s="329"/>
      <c r="AB1312" s="329"/>
      <c r="AC1312" s="329"/>
      <c r="AD1312" s="329"/>
      <c r="AE1312" s="327"/>
      <c r="AF1312" s="327"/>
      <c r="AG1312" s="327"/>
      <c r="AH1312" s="327"/>
      <c r="AI1312" s="327"/>
      <c r="AJ1312" s="327"/>
      <c r="AK1312" s="327"/>
      <c r="AL1312" s="327"/>
      <c r="AM1312" s="325"/>
      <c r="AN1312" s="325"/>
      <c r="AO1312" s="325"/>
      <c r="AP1312" s="325"/>
      <c r="AQ1312" s="325"/>
    </row>
    <row r="1313" spans="5:43" ht="24.75" customHeight="1">
      <c r="E1313" s="413"/>
      <c r="G1313" s="326"/>
      <c r="H1313" s="325"/>
      <c r="I1313" s="327"/>
      <c r="K1313" s="328"/>
      <c r="R1313" s="329"/>
      <c r="S1313" s="329"/>
      <c r="T1313" s="329"/>
      <c r="U1313" s="329"/>
      <c r="V1313" s="329"/>
      <c r="W1313" s="329"/>
      <c r="X1313" s="329"/>
      <c r="Y1313" s="329"/>
      <c r="Z1313" s="329"/>
      <c r="AA1313" s="329"/>
      <c r="AB1313" s="329"/>
      <c r="AC1313" s="329"/>
      <c r="AD1313" s="329"/>
      <c r="AE1313" s="327"/>
      <c r="AF1313" s="327"/>
      <c r="AG1313" s="327"/>
      <c r="AH1313" s="327"/>
      <c r="AI1313" s="327"/>
      <c r="AJ1313" s="327"/>
      <c r="AK1313" s="327"/>
      <c r="AL1313" s="327"/>
      <c r="AM1313" s="325"/>
      <c r="AN1313" s="325"/>
      <c r="AO1313" s="325"/>
      <c r="AP1313" s="325"/>
      <c r="AQ1313" s="325"/>
    </row>
    <row r="1314" spans="5:43" ht="24.75" customHeight="1">
      <c r="E1314" s="413"/>
      <c r="G1314" s="326"/>
      <c r="H1314" s="325"/>
      <c r="I1314" s="327"/>
      <c r="K1314" s="328"/>
      <c r="R1314" s="329"/>
      <c r="S1314" s="329"/>
      <c r="T1314" s="329"/>
      <c r="U1314" s="329"/>
      <c r="V1314" s="329"/>
      <c r="W1314" s="329"/>
      <c r="X1314" s="329"/>
      <c r="Y1314" s="329"/>
      <c r="Z1314" s="329"/>
      <c r="AA1314" s="329"/>
      <c r="AB1314" s="329"/>
      <c r="AC1314" s="329"/>
      <c r="AD1314" s="329"/>
      <c r="AE1314" s="327"/>
      <c r="AF1314" s="327"/>
      <c r="AG1314" s="327"/>
      <c r="AH1314" s="327"/>
      <c r="AI1314" s="327"/>
      <c r="AJ1314" s="327"/>
      <c r="AK1314" s="327"/>
      <c r="AL1314" s="327"/>
      <c r="AM1314" s="325"/>
      <c r="AN1314" s="325"/>
      <c r="AO1314" s="325"/>
      <c r="AP1314" s="325"/>
      <c r="AQ1314" s="325"/>
    </row>
    <row r="1315" spans="5:43" ht="24.75" customHeight="1">
      <c r="E1315" s="413"/>
      <c r="G1315" s="326"/>
      <c r="H1315" s="325"/>
      <c r="I1315" s="327"/>
      <c r="K1315" s="328"/>
      <c r="R1315" s="329"/>
      <c r="S1315" s="329"/>
      <c r="T1315" s="329"/>
      <c r="U1315" s="329"/>
      <c r="V1315" s="329"/>
      <c r="W1315" s="329"/>
      <c r="X1315" s="329"/>
      <c r="Y1315" s="329"/>
      <c r="Z1315" s="329"/>
      <c r="AA1315" s="329"/>
      <c r="AB1315" s="329"/>
      <c r="AC1315" s="329"/>
      <c r="AD1315" s="329"/>
      <c r="AE1315" s="327"/>
      <c r="AF1315" s="327"/>
      <c r="AG1315" s="327"/>
      <c r="AH1315" s="327"/>
      <c r="AI1315" s="327"/>
      <c r="AJ1315" s="327"/>
      <c r="AK1315" s="327"/>
      <c r="AL1315" s="327"/>
      <c r="AM1315" s="325"/>
      <c r="AN1315" s="325"/>
      <c r="AO1315" s="325"/>
      <c r="AP1315" s="325"/>
      <c r="AQ1315" s="325"/>
    </row>
    <row r="1316" spans="5:43" ht="24.75" customHeight="1">
      <c r="E1316" s="413"/>
      <c r="G1316" s="326"/>
      <c r="H1316" s="325"/>
      <c r="I1316" s="327"/>
      <c r="K1316" s="328"/>
      <c r="R1316" s="329"/>
      <c r="S1316" s="329"/>
      <c r="T1316" s="329"/>
      <c r="U1316" s="329"/>
      <c r="V1316" s="329"/>
      <c r="W1316" s="329"/>
      <c r="X1316" s="329"/>
      <c r="Y1316" s="329"/>
      <c r="Z1316" s="329"/>
      <c r="AA1316" s="329"/>
      <c r="AB1316" s="329"/>
      <c r="AC1316" s="329"/>
      <c r="AD1316" s="329"/>
      <c r="AE1316" s="327"/>
      <c r="AF1316" s="327"/>
      <c r="AG1316" s="327"/>
      <c r="AH1316" s="327"/>
      <c r="AI1316" s="327"/>
      <c r="AJ1316" s="327"/>
      <c r="AK1316" s="327"/>
      <c r="AL1316" s="327"/>
      <c r="AM1316" s="325"/>
      <c r="AN1316" s="325"/>
      <c r="AO1316" s="325"/>
      <c r="AP1316" s="325"/>
      <c r="AQ1316" s="325"/>
    </row>
    <row r="1317" spans="5:43" ht="24.75" customHeight="1">
      <c r="E1317" s="413"/>
      <c r="G1317" s="326"/>
      <c r="H1317" s="325"/>
      <c r="I1317" s="327"/>
      <c r="K1317" s="328"/>
      <c r="R1317" s="329"/>
      <c r="S1317" s="329"/>
      <c r="T1317" s="329"/>
      <c r="U1317" s="329"/>
      <c r="V1317" s="329"/>
      <c r="W1317" s="329"/>
      <c r="X1317" s="329"/>
      <c r="Y1317" s="329"/>
      <c r="Z1317" s="329"/>
      <c r="AA1317" s="329"/>
      <c r="AB1317" s="329"/>
      <c r="AC1317" s="329"/>
      <c r="AD1317" s="329"/>
      <c r="AE1317" s="327"/>
      <c r="AF1317" s="327"/>
      <c r="AG1317" s="327"/>
      <c r="AH1317" s="327"/>
      <c r="AI1317" s="327"/>
      <c r="AJ1317" s="327"/>
      <c r="AK1317" s="327"/>
      <c r="AL1317" s="327"/>
      <c r="AM1317" s="325"/>
      <c r="AN1317" s="325"/>
      <c r="AO1317" s="325"/>
      <c r="AP1317" s="325"/>
      <c r="AQ1317" s="325"/>
    </row>
    <row r="1318" spans="5:43" ht="24.75" customHeight="1">
      <c r="E1318" s="413"/>
      <c r="G1318" s="326"/>
      <c r="H1318" s="325"/>
      <c r="I1318" s="327"/>
      <c r="K1318" s="328"/>
      <c r="R1318" s="329"/>
      <c r="S1318" s="329"/>
      <c r="T1318" s="329"/>
      <c r="U1318" s="329"/>
      <c r="V1318" s="329"/>
      <c r="W1318" s="329"/>
      <c r="X1318" s="329"/>
      <c r="Y1318" s="329"/>
      <c r="Z1318" s="329"/>
      <c r="AA1318" s="329"/>
      <c r="AB1318" s="329"/>
      <c r="AC1318" s="329"/>
      <c r="AD1318" s="329"/>
      <c r="AE1318" s="327"/>
      <c r="AF1318" s="327"/>
      <c r="AG1318" s="327"/>
      <c r="AH1318" s="327"/>
      <c r="AI1318" s="327"/>
      <c r="AJ1318" s="327"/>
      <c r="AK1318" s="327"/>
      <c r="AL1318" s="327"/>
      <c r="AM1318" s="325"/>
      <c r="AN1318" s="325"/>
      <c r="AO1318" s="325"/>
      <c r="AP1318" s="325"/>
      <c r="AQ1318" s="325"/>
    </row>
    <row r="1319" spans="5:43" ht="24.75" customHeight="1">
      <c r="E1319" s="413"/>
      <c r="G1319" s="326"/>
      <c r="H1319" s="325"/>
      <c r="I1319" s="327"/>
      <c r="K1319" s="328"/>
      <c r="R1319" s="329"/>
      <c r="S1319" s="329"/>
      <c r="T1319" s="329"/>
      <c r="U1319" s="329"/>
      <c r="V1319" s="329"/>
      <c r="W1319" s="329"/>
      <c r="X1319" s="329"/>
      <c r="Y1319" s="329"/>
      <c r="Z1319" s="329"/>
      <c r="AA1319" s="329"/>
      <c r="AB1319" s="329"/>
      <c r="AC1319" s="329"/>
      <c r="AD1319" s="329"/>
      <c r="AE1319" s="327"/>
      <c r="AF1319" s="327"/>
      <c r="AG1319" s="327"/>
      <c r="AH1319" s="327"/>
      <c r="AI1319" s="327"/>
      <c r="AJ1319" s="327"/>
      <c r="AK1319" s="327"/>
      <c r="AL1319" s="327"/>
      <c r="AM1319" s="325"/>
      <c r="AN1319" s="325"/>
      <c r="AO1319" s="325"/>
      <c r="AP1319" s="325"/>
      <c r="AQ1319" s="325"/>
    </row>
    <row r="1320" spans="5:43" ht="24.75" customHeight="1">
      <c r="E1320" s="413"/>
      <c r="G1320" s="326"/>
      <c r="H1320" s="325"/>
      <c r="I1320" s="327"/>
      <c r="K1320" s="328"/>
      <c r="R1320" s="329"/>
      <c r="S1320" s="329"/>
      <c r="T1320" s="329"/>
      <c r="U1320" s="329"/>
      <c r="V1320" s="329"/>
      <c r="W1320" s="329"/>
      <c r="X1320" s="329"/>
      <c r="Y1320" s="329"/>
      <c r="Z1320" s="329"/>
      <c r="AA1320" s="329"/>
      <c r="AB1320" s="329"/>
      <c r="AC1320" s="329"/>
      <c r="AD1320" s="329"/>
      <c r="AE1320" s="327"/>
      <c r="AF1320" s="327"/>
      <c r="AG1320" s="327"/>
      <c r="AH1320" s="327"/>
      <c r="AI1320" s="327"/>
      <c r="AJ1320" s="327"/>
      <c r="AK1320" s="327"/>
      <c r="AL1320" s="327"/>
      <c r="AM1320" s="325"/>
      <c r="AN1320" s="325"/>
      <c r="AO1320" s="325"/>
      <c r="AP1320" s="325"/>
      <c r="AQ1320" s="325"/>
    </row>
    <row r="1321" spans="5:43" ht="24.75" customHeight="1">
      <c r="E1321" s="413"/>
      <c r="G1321" s="326"/>
      <c r="H1321" s="325"/>
      <c r="I1321" s="327"/>
      <c r="K1321" s="328"/>
      <c r="R1321" s="329"/>
      <c r="S1321" s="329"/>
      <c r="T1321" s="329"/>
      <c r="U1321" s="329"/>
      <c r="V1321" s="329"/>
      <c r="W1321" s="329"/>
      <c r="X1321" s="329"/>
      <c r="Y1321" s="329"/>
      <c r="Z1321" s="329"/>
      <c r="AA1321" s="329"/>
      <c r="AB1321" s="329"/>
      <c r="AC1321" s="329"/>
      <c r="AD1321" s="329"/>
      <c r="AE1321" s="327"/>
      <c r="AF1321" s="327"/>
      <c r="AG1321" s="327"/>
      <c r="AH1321" s="327"/>
      <c r="AI1321" s="327"/>
      <c r="AJ1321" s="327"/>
      <c r="AK1321" s="327"/>
      <c r="AL1321" s="327"/>
      <c r="AM1321" s="325"/>
      <c r="AN1321" s="325"/>
      <c r="AO1321" s="325"/>
      <c r="AP1321" s="325"/>
      <c r="AQ1321" s="325"/>
    </row>
    <row r="1322" spans="5:43" ht="24.75" customHeight="1">
      <c r="E1322" s="413"/>
      <c r="G1322" s="326"/>
      <c r="H1322" s="325"/>
      <c r="I1322" s="327"/>
      <c r="K1322" s="328"/>
      <c r="R1322" s="329"/>
      <c r="S1322" s="329"/>
      <c r="T1322" s="329"/>
      <c r="U1322" s="329"/>
      <c r="V1322" s="329"/>
      <c r="W1322" s="329"/>
      <c r="X1322" s="329"/>
      <c r="Y1322" s="329"/>
      <c r="Z1322" s="329"/>
      <c r="AA1322" s="329"/>
      <c r="AB1322" s="329"/>
      <c r="AC1322" s="329"/>
      <c r="AD1322" s="329"/>
      <c r="AE1322" s="327"/>
      <c r="AF1322" s="327"/>
      <c r="AG1322" s="327"/>
      <c r="AH1322" s="327"/>
      <c r="AI1322" s="327"/>
      <c r="AJ1322" s="327"/>
      <c r="AK1322" s="327"/>
      <c r="AL1322" s="327"/>
      <c r="AM1322" s="325"/>
      <c r="AN1322" s="325"/>
      <c r="AO1322" s="325"/>
      <c r="AP1322" s="325"/>
      <c r="AQ1322" s="325"/>
    </row>
    <row r="1323" spans="5:43" ht="24.75" customHeight="1">
      <c r="E1323" s="413"/>
      <c r="G1323" s="326"/>
      <c r="H1323" s="325"/>
      <c r="I1323" s="327"/>
      <c r="K1323" s="328"/>
      <c r="R1323" s="329"/>
      <c r="S1323" s="329"/>
      <c r="T1323" s="329"/>
      <c r="U1323" s="329"/>
      <c r="V1323" s="329"/>
      <c r="W1323" s="329"/>
      <c r="X1323" s="329"/>
      <c r="Y1323" s="329"/>
      <c r="Z1323" s="329"/>
      <c r="AA1323" s="329"/>
      <c r="AB1323" s="329"/>
      <c r="AC1323" s="329"/>
      <c r="AD1323" s="329"/>
      <c r="AE1323" s="327"/>
      <c r="AF1323" s="327"/>
      <c r="AG1323" s="327"/>
      <c r="AH1323" s="327"/>
      <c r="AI1323" s="327"/>
      <c r="AJ1323" s="327"/>
      <c r="AK1323" s="327"/>
      <c r="AL1323" s="327"/>
      <c r="AM1323" s="325"/>
      <c r="AN1323" s="325"/>
      <c r="AO1323" s="325"/>
      <c r="AP1323" s="325"/>
      <c r="AQ1323" s="325"/>
    </row>
    <row r="1324" spans="5:43" ht="24.75" customHeight="1">
      <c r="E1324" s="413"/>
      <c r="G1324" s="326"/>
      <c r="H1324" s="325"/>
      <c r="I1324" s="327"/>
      <c r="K1324" s="328"/>
      <c r="R1324" s="329"/>
      <c r="S1324" s="329"/>
      <c r="T1324" s="329"/>
      <c r="U1324" s="329"/>
      <c r="V1324" s="329"/>
      <c r="W1324" s="329"/>
      <c r="X1324" s="329"/>
      <c r="Y1324" s="329"/>
      <c r="Z1324" s="329"/>
      <c r="AA1324" s="329"/>
      <c r="AB1324" s="329"/>
      <c r="AC1324" s="329"/>
      <c r="AD1324" s="329"/>
      <c r="AE1324" s="327"/>
      <c r="AF1324" s="327"/>
      <c r="AG1324" s="327"/>
      <c r="AH1324" s="327"/>
      <c r="AI1324" s="327"/>
      <c r="AJ1324" s="327"/>
      <c r="AK1324" s="327"/>
      <c r="AL1324" s="327"/>
      <c r="AM1324" s="325"/>
      <c r="AN1324" s="325"/>
      <c r="AO1324" s="325"/>
      <c r="AP1324" s="325"/>
      <c r="AQ1324" s="325"/>
    </row>
    <row r="1325" spans="5:43" ht="24.75" customHeight="1">
      <c r="E1325" s="413"/>
      <c r="G1325" s="326"/>
      <c r="H1325" s="325"/>
      <c r="I1325" s="327"/>
      <c r="K1325" s="328"/>
      <c r="R1325" s="329"/>
      <c r="S1325" s="329"/>
      <c r="T1325" s="329"/>
      <c r="U1325" s="329"/>
      <c r="V1325" s="329"/>
      <c r="W1325" s="329"/>
      <c r="X1325" s="329"/>
      <c r="Y1325" s="329"/>
      <c r="Z1325" s="329"/>
      <c r="AA1325" s="329"/>
      <c r="AB1325" s="329"/>
      <c r="AC1325" s="329"/>
      <c r="AD1325" s="329"/>
      <c r="AE1325" s="327"/>
      <c r="AF1325" s="327"/>
      <c r="AG1325" s="327"/>
      <c r="AH1325" s="327"/>
      <c r="AI1325" s="327"/>
      <c r="AJ1325" s="327"/>
      <c r="AK1325" s="327"/>
      <c r="AL1325" s="327"/>
      <c r="AM1325" s="325"/>
      <c r="AN1325" s="325"/>
      <c r="AO1325" s="325"/>
      <c r="AP1325" s="325"/>
      <c r="AQ1325" s="325"/>
    </row>
    <row r="1326" spans="5:43" ht="24.75" customHeight="1">
      <c r="E1326" s="413"/>
      <c r="G1326" s="326"/>
      <c r="H1326" s="325"/>
      <c r="I1326" s="327"/>
      <c r="K1326" s="328"/>
      <c r="R1326" s="329"/>
      <c r="S1326" s="329"/>
      <c r="T1326" s="329"/>
      <c r="U1326" s="329"/>
      <c r="V1326" s="329"/>
      <c r="W1326" s="329"/>
      <c r="X1326" s="329"/>
      <c r="Y1326" s="329"/>
      <c r="Z1326" s="329"/>
      <c r="AA1326" s="329"/>
      <c r="AB1326" s="329"/>
      <c r="AC1326" s="329"/>
      <c r="AD1326" s="329"/>
      <c r="AE1326" s="327"/>
      <c r="AF1326" s="327"/>
      <c r="AG1326" s="327"/>
      <c r="AH1326" s="327"/>
      <c r="AI1326" s="327"/>
      <c r="AJ1326" s="327"/>
      <c r="AK1326" s="327"/>
      <c r="AL1326" s="327"/>
      <c r="AM1326" s="325"/>
      <c r="AN1326" s="325"/>
      <c r="AO1326" s="325"/>
      <c r="AP1326" s="325"/>
      <c r="AQ1326" s="325"/>
    </row>
    <row r="1327" spans="5:43" ht="24.75" customHeight="1">
      <c r="E1327" s="413"/>
      <c r="G1327" s="326"/>
      <c r="H1327" s="325"/>
      <c r="I1327" s="327"/>
      <c r="K1327" s="328"/>
      <c r="R1327" s="329"/>
      <c r="S1327" s="329"/>
      <c r="T1327" s="329"/>
      <c r="U1327" s="329"/>
      <c r="V1327" s="329"/>
      <c r="W1327" s="329"/>
      <c r="X1327" s="329"/>
      <c r="Y1327" s="329"/>
      <c r="Z1327" s="329"/>
      <c r="AA1327" s="329"/>
      <c r="AB1327" s="329"/>
      <c r="AC1327" s="329"/>
      <c r="AD1327" s="329"/>
      <c r="AE1327" s="327"/>
      <c r="AF1327" s="327"/>
      <c r="AG1327" s="327"/>
      <c r="AH1327" s="327"/>
      <c r="AI1327" s="327"/>
      <c r="AJ1327" s="327"/>
      <c r="AK1327" s="327"/>
      <c r="AL1327" s="327"/>
      <c r="AM1327" s="325"/>
      <c r="AN1327" s="325"/>
      <c r="AO1327" s="325"/>
      <c r="AP1327" s="325"/>
      <c r="AQ1327" s="325"/>
    </row>
    <row r="1328" spans="5:43" ht="24.75" customHeight="1">
      <c r="E1328" s="413"/>
      <c r="G1328" s="326"/>
      <c r="H1328" s="325"/>
      <c r="I1328" s="327"/>
      <c r="K1328" s="328"/>
      <c r="R1328" s="329"/>
      <c r="S1328" s="329"/>
      <c r="T1328" s="329"/>
      <c r="U1328" s="329"/>
      <c r="V1328" s="329"/>
      <c r="W1328" s="329"/>
      <c r="X1328" s="329"/>
      <c r="Y1328" s="329"/>
      <c r="Z1328" s="329"/>
      <c r="AA1328" s="329"/>
      <c r="AB1328" s="329"/>
      <c r="AC1328" s="329"/>
      <c r="AD1328" s="329"/>
      <c r="AE1328" s="327"/>
      <c r="AF1328" s="327"/>
      <c r="AG1328" s="327"/>
      <c r="AH1328" s="327"/>
      <c r="AI1328" s="327"/>
      <c r="AJ1328" s="327"/>
      <c r="AK1328" s="327"/>
      <c r="AL1328" s="327"/>
      <c r="AM1328" s="325"/>
      <c r="AN1328" s="325"/>
      <c r="AO1328" s="325"/>
      <c r="AP1328" s="325"/>
      <c r="AQ1328" s="325"/>
    </row>
    <row r="1329" spans="5:43" ht="24.75" customHeight="1">
      <c r="E1329" s="413"/>
      <c r="G1329" s="326"/>
      <c r="H1329" s="325"/>
      <c r="I1329" s="327"/>
      <c r="K1329" s="328"/>
      <c r="R1329" s="329"/>
      <c r="S1329" s="329"/>
      <c r="T1329" s="329"/>
      <c r="U1329" s="329"/>
      <c r="V1329" s="329"/>
      <c r="W1329" s="329"/>
      <c r="X1329" s="329"/>
      <c r="Y1329" s="329"/>
      <c r="Z1329" s="329"/>
      <c r="AA1329" s="329"/>
      <c r="AB1329" s="329"/>
      <c r="AC1329" s="329"/>
      <c r="AD1329" s="329"/>
      <c r="AE1329" s="327"/>
      <c r="AF1329" s="327"/>
      <c r="AG1329" s="327"/>
      <c r="AH1329" s="327"/>
      <c r="AI1329" s="327"/>
      <c r="AJ1329" s="327"/>
      <c r="AK1329" s="327"/>
      <c r="AL1329" s="327"/>
      <c r="AM1329" s="325"/>
      <c r="AN1329" s="325"/>
      <c r="AO1329" s="325"/>
      <c r="AP1329" s="325"/>
      <c r="AQ1329" s="325"/>
    </row>
    <row r="1330" spans="5:43" ht="24.75" customHeight="1">
      <c r="E1330" s="413"/>
      <c r="G1330" s="326"/>
      <c r="H1330" s="325"/>
      <c r="I1330" s="327"/>
      <c r="K1330" s="328"/>
      <c r="R1330" s="329"/>
      <c r="S1330" s="329"/>
      <c r="T1330" s="329"/>
      <c r="U1330" s="329"/>
      <c r="V1330" s="329"/>
      <c r="W1330" s="329"/>
      <c r="X1330" s="329"/>
      <c r="Y1330" s="329"/>
      <c r="Z1330" s="329"/>
      <c r="AA1330" s="329"/>
      <c r="AB1330" s="329"/>
      <c r="AC1330" s="329"/>
      <c r="AD1330" s="329"/>
      <c r="AE1330" s="327"/>
      <c r="AF1330" s="327"/>
      <c r="AG1330" s="327"/>
      <c r="AH1330" s="327"/>
      <c r="AI1330" s="327"/>
      <c r="AJ1330" s="327"/>
      <c r="AK1330" s="327"/>
      <c r="AL1330" s="327"/>
      <c r="AM1330" s="325"/>
      <c r="AN1330" s="325"/>
      <c r="AO1330" s="325"/>
      <c r="AP1330" s="325"/>
      <c r="AQ1330" s="325"/>
    </row>
    <row r="1331" spans="5:43" ht="24.75" customHeight="1">
      <c r="E1331" s="413"/>
      <c r="G1331" s="326"/>
      <c r="H1331" s="325"/>
      <c r="I1331" s="327"/>
      <c r="K1331" s="328"/>
      <c r="R1331" s="329"/>
      <c r="S1331" s="329"/>
      <c r="T1331" s="329"/>
      <c r="U1331" s="329"/>
      <c r="V1331" s="329"/>
      <c r="W1331" s="329"/>
      <c r="X1331" s="329"/>
      <c r="Y1331" s="329"/>
      <c r="Z1331" s="329"/>
      <c r="AA1331" s="329"/>
      <c r="AB1331" s="329"/>
      <c r="AC1331" s="329"/>
      <c r="AD1331" s="329"/>
      <c r="AE1331" s="327"/>
      <c r="AF1331" s="327"/>
      <c r="AG1331" s="327"/>
      <c r="AH1331" s="327"/>
      <c r="AI1331" s="327"/>
      <c r="AJ1331" s="327"/>
      <c r="AK1331" s="327"/>
      <c r="AL1331" s="327"/>
      <c r="AM1331" s="325"/>
      <c r="AN1331" s="325"/>
      <c r="AO1331" s="325"/>
      <c r="AP1331" s="325"/>
      <c r="AQ1331" s="325"/>
    </row>
    <row r="1332" spans="5:43" ht="24.75" customHeight="1">
      <c r="E1332" s="413"/>
      <c r="G1332" s="326"/>
      <c r="H1332" s="325"/>
      <c r="I1332" s="327"/>
      <c r="K1332" s="328"/>
      <c r="R1332" s="329"/>
      <c r="S1332" s="329"/>
      <c r="T1332" s="329"/>
      <c r="U1332" s="329"/>
      <c r="V1332" s="329"/>
      <c r="W1332" s="329"/>
      <c r="X1332" s="329"/>
      <c r="Y1332" s="329"/>
      <c r="Z1332" s="329"/>
      <c r="AA1332" s="329"/>
      <c r="AB1332" s="329"/>
      <c r="AC1332" s="329"/>
      <c r="AD1332" s="329"/>
      <c r="AE1332" s="327"/>
      <c r="AF1332" s="327"/>
      <c r="AG1332" s="327"/>
      <c r="AH1332" s="327"/>
      <c r="AI1332" s="327"/>
      <c r="AJ1332" s="327"/>
      <c r="AK1332" s="327"/>
      <c r="AL1332" s="327"/>
      <c r="AM1332" s="325"/>
      <c r="AN1332" s="325"/>
      <c r="AO1332" s="325"/>
      <c r="AP1332" s="325"/>
      <c r="AQ1332" s="325"/>
    </row>
    <row r="1333" spans="5:43" ht="24.75" customHeight="1">
      <c r="E1333" s="413"/>
      <c r="G1333" s="326"/>
      <c r="H1333" s="325"/>
      <c r="I1333" s="327"/>
      <c r="K1333" s="328"/>
      <c r="R1333" s="329"/>
      <c r="S1333" s="329"/>
      <c r="T1333" s="329"/>
      <c r="U1333" s="329"/>
      <c r="V1333" s="329"/>
      <c r="W1333" s="329"/>
      <c r="X1333" s="329"/>
      <c r="Y1333" s="329"/>
      <c r="Z1333" s="329"/>
      <c r="AA1333" s="329"/>
      <c r="AB1333" s="329"/>
      <c r="AC1333" s="329"/>
      <c r="AD1333" s="329"/>
      <c r="AE1333" s="327"/>
      <c r="AF1333" s="327"/>
      <c r="AG1333" s="327"/>
      <c r="AH1333" s="327"/>
      <c r="AI1333" s="327"/>
      <c r="AJ1333" s="327"/>
      <c r="AK1333" s="327"/>
      <c r="AL1333" s="327"/>
      <c r="AM1333" s="325"/>
      <c r="AN1333" s="325"/>
      <c r="AO1333" s="325"/>
      <c r="AP1333" s="325"/>
      <c r="AQ1333" s="325"/>
    </row>
    <row r="1334" spans="5:43" ht="24.75" customHeight="1">
      <c r="E1334" s="413"/>
      <c r="G1334" s="326"/>
      <c r="H1334" s="325"/>
      <c r="I1334" s="327"/>
      <c r="K1334" s="328"/>
      <c r="R1334" s="329"/>
      <c r="S1334" s="329"/>
      <c r="T1334" s="329"/>
      <c r="U1334" s="329"/>
      <c r="V1334" s="329"/>
      <c r="W1334" s="329"/>
      <c r="X1334" s="329"/>
      <c r="Y1334" s="329"/>
      <c r="Z1334" s="329"/>
      <c r="AA1334" s="329"/>
      <c r="AB1334" s="329"/>
      <c r="AC1334" s="329"/>
      <c r="AD1334" s="329"/>
      <c r="AE1334" s="327"/>
      <c r="AF1334" s="327"/>
      <c r="AG1334" s="327"/>
      <c r="AH1334" s="327"/>
      <c r="AI1334" s="327"/>
      <c r="AJ1334" s="327"/>
      <c r="AK1334" s="327"/>
      <c r="AL1334" s="327"/>
      <c r="AM1334" s="325"/>
      <c r="AN1334" s="325"/>
      <c r="AO1334" s="325"/>
      <c r="AP1334" s="325"/>
      <c r="AQ1334" s="325"/>
    </row>
    <row r="1335" spans="5:43" ht="24.75" customHeight="1">
      <c r="E1335" s="413"/>
      <c r="G1335" s="326"/>
      <c r="H1335" s="325"/>
      <c r="I1335" s="327"/>
      <c r="K1335" s="328"/>
      <c r="R1335" s="329"/>
      <c r="S1335" s="329"/>
      <c r="T1335" s="329"/>
      <c r="U1335" s="329"/>
      <c r="V1335" s="329"/>
      <c r="W1335" s="329"/>
      <c r="X1335" s="329"/>
      <c r="Y1335" s="329"/>
      <c r="Z1335" s="329"/>
      <c r="AA1335" s="329"/>
      <c r="AB1335" s="329"/>
      <c r="AC1335" s="329"/>
      <c r="AD1335" s="329"/>
      <c r="AE1335" s="327"/>
      <c r="AF1335" s="327"/>
      <c r="AG1335" s="327"/>
      <c r="AH1335" s="327"/>
      <c r="AI1335" s="327"/>
      <c r="AJ1335" s="327"/>
      <c r="AK1335" s="327"/>
      <c r="AL1335" s="327"/>
      <c r="AM1335" s="325"/>
      <c r="AN1335" s="325"/>
      <c r="AO1335" s="325"/>
      <c r="AP1335" s="325"/>
      <c r="AQ1335" s="325"/>
    </row>
    <row r="1336" spans="5:43" ht="24.75" customHeight="1">
      <c r="E1336" s="413"/>
      <c r="G1336" s="326"/>
      <c r="H1336" s="325"/>
      <c r="I1336" s="327"/>
      <c r="K1336" s="328"/>
      <c r="R1336" s="329"/>
      <c r="S1336" s="329"/>
      <c r="T1336" s="329"/>
      <c r="U1336" s="329"/>
      <c r="V1336" s="329"/>
      <c r="W1336" s="329"/>
      <c r="X1336" s="329"/>
      <c r="Y1336" s="329"/>
      <c r="Z1336" s="329"/>
      <c r="AA1336" s="329"/>
      <c r="AB1336" s="329"/>
      <c r="AC1336" s="329"/>
      <c r="AD1336" s="329"/>
      <c r="AE1336" s="327"/>
      <c r="AF1336" s="327"/>
      <c r="AG1336" s="327"/>
      <c r="AH1336" s="327"/>
      <c r="AI1336" s="327"/>
      <c r="AJ1336" s="327"/>
      <c r="AK1336" s="327"/>
      <c r="AL1336" s="327"/>
      <c r="AM1336" s="325"/>
      <c r="AN1336" s="325"/>
      <c r="AO1336" s="325"/>
      <c r="AP1336" s="325"/>
      <c r="AQ1336" s="325"/>
    </row>
    <row r="1337" spans="5:43" ht="24.75" customHeight="1">
      <c r="E1337" s="413"/>
      <c r="G1337" s="326"/>
      <c r="H1337" s="325"/>
      <c r="I1337" s="327"/>
      <c r="K1337" s="328"/>
      <c r="R1337" s="329"/>
      <c r="S1337" s="329"/>
      <c r="T1337" s="329"/>
      <c r="U1337" s="329"/>
      <c r="V1337" s="329"/>
      <c r="W1337" s="329"/>
      <c r="X1337" s="329"/>
      <c r="Y1337" s="329"/>
      <c r="Z1337" s="329"/>
      <c r="AA1337" s="329"/>
      <c r="AB1337" s="329"/>
      <c r="AC1337" s="329"/>
      <c r="AD1337" s="329"/>
      <c r="AE1337" s="327"/>
      <c r="AF1337" s="327"/>
      <c r="AG1337" s="327"/>
      <c r="AH1337" s="327"/>
      <c r="AI1337" s="327"/>
      <c r="AJ1337" s="327"/>
      <c r="AK1337" s="327"/>
      <c r="AL1337" s="327"/>
      <c r="AM1337" s="325"/>
      <c r="AN1337" s="325"/>
      <c r="AO1337" s="325"/>
      <c r="AP1337" s="325"/>
      <c r="AQ1337" s="325"/>
    </row>
    <row r="1338" spans="5:43" ht="24.75" customHeight="1">
      <c r="E1338" s="413"/>
      <c r="G1338" s="326"/>
      <c r="H1338" s="325"/>
      <c r="I1338" s="327"/>
      <c r="K1338" s="328"/>
      <c r="R1338" s="329"/>
      <c r="S1338" s="329"/>
      <c r="T1338" s="329"/>
      <c r="U1338" s="329"/>
      <c r="V1338" s="329"/>
      <c r="W1338" s="329"/>
      <c r="X1338" s="329"/>
      <c r="Y1338" s="329"/>
      <c r="Z1338" s="329"/>
      <c r="AA1338" s="329"/>
      <c r="AB1338" s="329"/>
      <c r="AC1338" s="329"/>
      <c r="AD1338" s="329"/>
      <c r="AE1338" s="327"/>
      <c r="AF1338" s="327"/>
      <c r="AG1338" s="327"/>
      <c r="AH1338" s="327"/>
      <c r="AI1338" s="327"/>
      <c r="AJ1338" s="327"/>
      <c r="AK1338" s="327"/>
      <c r="AL1338" s="327"/>
      <c r="AM1338" s="325"/>
      <c r="AN1338" s="325"/>
      <c r="AO1338" s="325"/>
      <c r="AP1338" s="325"/>
      <c r="AQ1338" s="325"/>
    </row>
    <row r="1339" spans="5:43" ht="24.75" customHeight="1">
      <c r="E1339" s="413"/>
      <c r="G1339" s="326"/>
      <c r="H1339" s="325"/>
      <c r="I1339" s="327"/>
      <c r="K1339" s="328"/>
      <c r="R1339" s="329"/>
      <c r="S1339" s="329"/>
      <c r="T1339" s="329"/>
      <c r="U1339" s="329"/>
      <c r="V1339" s="329"/>
      <c r="W1339" s="329"/>
      <c r="X1339" s="329"/>
      <c r="Y1339" s="329"/>
      <c r="Z1339" s="329"/>
      <c r="AA1339" s="329"/>
      <c r="AB1339" s="329"/>
      <c r="AC1339" s="329"/>
      <c r="AD1339" s="329"/>
      <c r="AE1339" s="327"/>
      <c r="AF1339" s="327"/>
      <c r="AG1339" s="327"/>
      <c r="AH1339" s="327"/>
      <c r="AI1339" s="327"/>
      <c r="AJ1339" s="327"/>
      <c r="AK1339" s="327"/>
      <c r="AL1339" s="327"/>
      <c r="AM1339" s="325"/>
      <c r="AN1339" s="325"/>
      <c r="AO1339" s="325"/>
      <c r="AP1339" s="325"/>
      <c r="AQ1339" s="325"/>
    </row>
    <row r="1340" spans="5:43" ht="24.75" customHeight="1">
      <c r="E1340" s="413"/>
      <c r="G1340" s="326"/>
      <c r="H1340" s="325"/>
      <c r="I1340" s="327"/>
      <c r="K1340" s="328"/>
      <c r="R1340" s="329"/>
      <c r="S1340" s="329"/>
      <c r="T1340" s="329"/>
      <c r="U1340" s="329"/>
      <c r="V1340" s="329"/>
      <c r="W1340" s="329"/>
      <c r="X1340" s="329"/>
      <c r="Y1340" s="329"/>
      <c r="Z1340" s="329"/>
      <c r="AA1340" s="329"/>
      <c r="AB1340" s="329"/>
      <c r="AC1340" s="329"/>
      <c r="AD1340" s="329"/>
      <c r="AE1340" s="327"/>
      <c r="AF1340" s="327"/>
      <c r="AG1340" s="327"/>
      <c r="AH1340" s="327"/>
      <c r="AI1340" s="327"/>
      <c r="AJ1340" s="327"/>
      <c r="AK1340" s="327"/>
      <c r="AL1340" s="327"/>
      <c r="AM1340" s="325"/>
      <c r="AN1340" s="325"/>
      <c r="AO1340" s="325"/>
      <c r="AP1340" s="325"/>
      <c r="AQ1340" s="325"/>
    </row>
    <row r="1341" spans="5:43" ht="24.75" customHeight="1">
      <c r="E1341" s="413"/>
      <c r="G1341" s="326"/>
      <c r="H1341" s="325"/>
      <c r="I1341" s="327"/>
      <c r="K1341" s="328"/>
      <c r="R1341" s="329"/>
      <c r="S1341" s="329"/>
      <c r="T1341" s="329"/>
      <c r="U1341" s="329"/>
      <c r="V1341" s="329"/>
      <c r="W1341" s="329"/>
      <c r="X1341" s="329"/>
      <c r="Y1341" s="329"/>
      <c r="Z1341" s="329"/>
      <c r="AA1341" s="329"/>
      <c r="AB1341" s="329"/>
      <c r="AC1341" s="329"/>
      <c r="AD1341" s="329"/>
      <c r="AE1341" s="327"/>
      <c r="AF1341" s="327"/>
      <c r="AG1341" s="327"/>
      <c r="AH1341" s="327"/>
      <c r="AI1341" s="327"/>
      <c r="AJ1341" s="327"/>
      <c r="AK1341" s="327"/>
      <c r="AL1341" s="327"/>
      <c r="AM1341" s="325"/>
      <c r="AN1341" s="325"/>
      <c r="AO1341" s="325"/>
      <c r="AP1341" s="325"/>
      <c r="AQ1341" s="325"/>
    </row>
    <row r="1342" spans="5:43" ht="24.75" customHeight="1">
      <c r="E1342" s="413"/>
      <c r="G1342" s="326"/>
      <c r="H1342" s="325"/>
      <c r="I1342" s="327"/>
      <c r="K1342" s="328"/>
      <c r="R1342" s="329"/>
      <c r="S1342" s="329"/>
      <c r="T1342" s="329"/>
      <c r="U1342" s="329"/>
      <c r="V1342" s="329"/>
      <c r="W1342" s="329"/>
      <c r="X1342" s="329"/>
      <c r="Y1342" s="329"/>
      <c r="Z1342" s="329"/>
      <c r="AA1342" s="329"/>
      <c r="AB1342" s="329"/>
      <c r="AC1342" s="329"/>
      <c r="AD1342" s="329"/>
      <c r="AE1342" s="327"/>
      <c r="AF1342" s="327"/>
      <c r="AG1342" s="327"/>
      <c r="AH1342" s="327"/>
      <c r="AI1342" s="327"/>
      <c r="AJ1342" s="327"/>
      <c r="AK1342" s="327"/>
      <c r="AL1342" s="327"/>
      <c r="AM1342" s="325"/>
      <c r="AN1342" s="325"/>
      <c r="AO1342" s="325"/>
      <c r="AP1342" s="325"/>
      <c r="AQ1342" s="325"/>
    </row>
    <row r="1343" spans="5:43" ht="24.75" customHeight="1">
      <c r="E1343" s="413"/>
      <c r="G1343" s="326"/>
      <c r="H1343" s="325"/>
      <c r="I1343" s="327"/>
      <c r="K1343" s="328"/>
      <c r="R1343" s="329"/>
      <c r="S1343" s="329"/>
      <c r="T1343" s="329"/>
      <c r="U1343" s="329"/>
      <c r="V1343" s="329"/>
      <c r="W1343" s="329"/>
      <c r="X1343" s="329"/>
      <c r="Y1343" s="329"/>
      <c r="Z1343" s="329"/>
      <c r="AA1343" s="329"/>
      <c r="AB1343" s="329"/>
      <c r="AC1343" s="329"/>
      <c r="AD1343" s="329"/>
      <c r="AE1343" s="327"/>
      <c r="AF1343" s="327"/>
      <c r="AG1343" s="327"/>
      <c r="AH1343" s="327"/>
      <c r="AI1343" s="327"/>
      <c r="AJ1343" s="327"/>
      <c r="AK1343" s="327"/>
      <c r="AL1343" s="327"/>
      <c r="AM1343" s="325"/>
      <c r="AN1343" s="325"/>
      <c r="AO1343" s="325"/>
      <c r="AP1343" s="325"/>
      <c r="AQ1343" s="325"/>
    </row>
    <row r="1344" spans="5:43" ht="24.75" customHeight="1">
      <c r="E1344" s="413"/>
      <c r="G1344" s="326"/>
      <c r="H1344" s="325"/>
      <c r="I1344" s="327"/>
      <c r="K1344" s="328"/>
      <c r="R1344" s="329"/>
      <c r="S1344" s="329"/>
      <c r="T1344" s="329"/>
      <c r="U1344" s="329"/>
      <c r="V1344" s="329"/>
      <c r="W1344" s="329"/>
      <c r="X1344" s="329"/>
      <c r="Y1344" s="329"/>
      <c r="Z1344" s="329"/>
      <c r="AA1344" s="329"/>
      <c r="AB1344" s="329"/>
      <c r="AC1344" s="329"/>
      <c r="AD1344" s="329"/>
      <c r="AE1344" s="327"/>
      <c r="AF1344" s="327"/>
      <c r="AG1344" s="327"/>
      <c r="AH1344" s="327"/>
      <c r="AI1344" s="327"/>
      <c r="AJ1344" s="327"/>
      <c r="AK1344" s="327"/>
      <c r="AL1344" s="327"/>
      <c r="AM1344" s="325"/>
      <c r="AN1344" s="325"/>
      <c r="AO1344" s="325"/>
      <c r="AP1344" s="325"/>
      <c r="AQ1344" s="325"/>
    </row>
    <row r="1345" spans="5:43" ht="24.75" customHeight="1">
      <c r="E1345" s="413"/>
      <c r="G1345" s="326"/>
      <c r="H1345" s="325"/>
      <c r="I1345" s="327"/>
      <c r="K1345" s="328"/>
      <c r="R1345" s="329"/>
      <c r="S1345" s="329"/>
      <c r="T1345" s="329"/>
      <c r="U1345" s="329"/>
      <c r="V1345" s="329"/>
      <c r="W1345" s="329"/>
      <c r="X1345" s="329"/>
      <c r="Y1345" s="329"/>
      <c r="Z1345" s="329"/>
      <c r="AA1345" s="329"/>
      <c r="AB1345" s="329"/>
      <c r="AC1345" s="329"/>
      <c r="AD1345" s="329"/>
      <c r="AE1345" s="327"/>
      <c r="AF1345" s="327"/>
      <c r="AG1345" s="327"/>
      <c r="AH1345" s="327"/>
      <c r="AI1345" s="327"/>
      <c r="AJ1345" s="327"/>
      <c r="AK1345" s="327"/>
      <c r="AL1345" s="327"/>
      <c r="AM1345" s="325"/>
      <c r="AN1345" s="325"/>
      <c r="AO1345" s="325"/>
      <c r="AP1345" s="325"/>
      <c r="AQ1345" s="325"/>
    </row>
    <row r="1346" spans="5:43" ht="24.75" customHeight="1">
      <c r="E1346" s="413"/>
      <c r="G1346" s="326"/>
      <c r="H1346" s="325"/>
      <c r="I1346" s="327"/>
      <c r="K1346" s="328"/>
      <c r="R1346" s="329"/>
      <c r="S1346" s="329"/>
      <c r="T1346" s="329"/>
      <c r="U1346" s="329"/>
      <c r="V1346" s="329"/>
      <c r="W1346" s="329"/>
      <c r="X1346" s="329"/>
      <c r="Y1346" s="329"/>
      <c r="Z1346" s="329"/>
      <c r="AA1346" s="329"/>
      <c r="AB1346" s="329"/>
      <c r="AC1346" s="329"/>
      <c r="AD1346" s="329"/>
      <c r="AE1346" s="327"/>
      <c r="AF1346" s="327"/>
      <c r="AG1346" s="327"/>
      <c r="AH1346" s="327"/>
      <c r="AI1346" s="327"/>
      <c r="AJ1346" s="327"/>
      <c r="AK1346" s="327"/>
      <c r="AL1346" s="327"/>
      <c r="AM1346" s="325"/>
      <c r="AN1346" s="325"/>
      <c r="AO1346" s="325"/>
      <c r="AP1346" s="325"/>
      <c r="AQ1346" s="325"/>
    </row>
    <row r="1347" spans="5:43" ht="24.75" customHeight="1">
      <c r="E1347" s="413"/>
      <c r="G1347" s="326"/>
      <c r="H1347" s="325"/>
      <c r="I1347" s="327"/>
      <c r="K1347" s="328"/>
      <c r="R1347" s="329"/>
      <c r="S1347" s="329"/>
      <c r="T1347" s="329"/>
      <c r="U1347" s="329"/>
      <c r="V1347" s="329"/>
      <c r="W1347" s="329"/>
      <c r="X1347" s="329"/>
      <c r="Y1347" s="329"/>
      <c r="Z1347" s="329"/>
      <c r="AA1347" s="329"/>
      <c r="AB1347" s="329"/>
      <c r="AC1347" s="329"/>
      <c r="AD1347" s="329"/>
      <c r="AE1347" s="327"/>
      <c r="AF1347" s="327"/>
      <c r="AG1347" s="327"/>
      <c r="AH1347" s="327"/>
      <c r="AI1347" s="327"/>
      <c r="AJ1347" s="327"/>
      <c r="AK1347" s="327"/>
      <c r="AL1347" s="327"/>
      <c r="AM1347" s="325"/>
      <c r="AN1347" s="325"/>
      <c r="AO1347" s="325"/>
      <c r="AP1347" s="325"/>
      <c r="AQ1347" s="325"/>
    </row>
    <row r="1348" spans="5:43" ht="24.75" customHeight="1">
      <c r="E1348" s="413"/>
      <c r="G1348" s="326"/>
      <c r="H1348" s="325"/>
      <c r="I1348" s="327"/>
      <c r="K1348" s="328"/>
      <c r="R1348" s="329"/>
      <c r="S1348" s="329"/>
      <c r="T1348" s="329"/>
      <c r="U1348" s="329"/>
      <c r="V1348" s="329"/>
      <c r="W1348" s="329"/>
      <c r="X1348" s="329"/>
      <c r="Y1348" s="329"/>
      <c r="Z1348" s="329"/>
      <c r="AA1348" s="329"/>
      <c r="AB1348" s="329"/>
      <c r="AC1348" s="329"/>
      <c r="AD1348" s="329"/>
      <c r="AE1348" s="327"/>
      <c r="AF1348" s="327"/>
      <c r="AG1348" s="327"/>
      <c r="AH1348" s="327"/>
      <c r="AI1348" s="327"/>
      <c r="AJ1348" s="327"/>
      <c r="AK1348" s="327"/>
      <c r="AL1348" s="327"/>
      <c r="AM1348" s="325"/>
      <c r="AN1348" s="325"/>
      <c r="AO1348" s="325"/>
      <c r="AP1348" s="325"/>
      <c r="AQ1348" s="325"/>
    </row>
    <row r="1349" spans="5:43" ht="24.75" customHeight="1">
      <c r="E1349" s="413"/>
      <c r="G1349" s="326"/>
      <c r="H1349" s="325"/>
      <c r="I1349" s="327"/>
      <c r="K1349" s="328"/>
      <c r="R1349" s="329"/>
      <c r="S1349" s="329"/>
      <c r="T1349" s="329"/>
      <c r="U1349" s="329"/>
      <c r="V1349" s="329"/>
      <c r="W1349" s="329"/>
      <c r="X1349" s="329"/>
      <c r="Y1349" s="329"/>
      <c r="Z1349" s="329"/>
      <c r="AA1349" s="329"/>
      <c r="AB1349" s="329"/>
      <c r="AC1349" s="329"/>
      <c r="AD1349" s="329"/>
      <c r="AE1349" s="327"/>
      <c r="AF1349" s="327"/>
      <c r="AG1349" s="327"/>
      <c r="AH1349" s="327"/>
      <c r="AI1349" s="327"/>
      <c r="AJ1349" s="327"/>
      <c r="AK1349" s="327"/>
      <c r="AL1349" s="327"/>
      <c r="AM1349" s="325"/>
      <c r="AN1349" s="325"/>
      <c r="AO1349" s="325"/>
      <c r="AP1349" s="325"/>
      <c r="AQ1349" s="325"/>
    </row>
    <row r="1350" spans="5:43" ht="24.75" customHeight="1">
      <c r="E1350" s="413"/>
      <c r="G1350" s="326"/>
      <c r="H1350" s="325"/>
      <c r="I1350" s="327"/>
      <c r="K1350" s="328"/>
      <c r="R1350" s="329"/>
      <c r="S1350" s="329"/>
      <c r="T1350" s="329"/>
      <c r="U1350" s="329"/>
      <c r="V1350" s="329"/>
      <c r="W1350" s="329"/>
      <c r="X1350" s="329"/>
      <c r="Y1350" s="329"/>
      <c r="Z1350" s="329"/>
      <c r="AA1350" s="329"/>
      <c r="AB1350" s="329"/>
      <c r="AC1350" s="329"/>
      <c r="AD1350" s="329"/>
      <c r="AE1350" s="327"/>
      <c r="AF1350" s="327"/>
      <c r="AG1350" s="327"/>
      <c r="AH1350" s="327"/>
      <c r="AI1350" s="327"/>
      <c r="AJ1350" s="327"/>
      <c r="AK1350" s="327"/>
      <c r="AL1350" s="327"/>
      <c r="AM1350" s="325"/>
      <c r="AN1350" s="325"/>
      <c r="AO1350" s="325"/>
      <c r="AP1350" s="325"/>
      <c r="AQ1350" s="325"/>
    </row>
    <row r="1351" spans="5:43" ht="24.75" customHeight="1">
      <c r="E1351" s="413"/>
      <c r="G1351" s="326"/>
      <c r="H1351" s="325"/>
      <c r="I1351" s="327"/>
      <c r="K1351" s="328"/>
      <c r="R1351" s="329"/>
      <c r="S1351" s="329"/>
      <c r="T1351" s="329"/>
      <c r="U1351" s="329"/>
      <c r="V1351" s="329"/>
      <c r="W1351" s="329"/>
      <c r="X1351" s="329"/>
      <c r="Y1351" s="329"/>
      <c r="Z1351" s="329"/>
      <c r="AA1351" s="329"/>
      <c r="AB1351" s="329"/>
      <c r="AC1351" s="329"/>
      <c r="AD1351" s="329"/>
      <c r="AE1351" s="327"/>
      <c r="AF1351" s="327"/>
      <c r="AG1351" s="327"/>
      <c r="AH1351" s="327"/>
      <c r="AI1351" s="327"/>
      <c r="AJ1351" s="327"/>
      <c r="AK1351" s="327"/>
      <c r="AL1351" s="327"/>
      <c r="AM1351" s="325"/>
      <c r="AN1351" s="325"/>
      <c r="AO1351" s="325"/>
      <c r="AP1351" s="325"/>
      <c r="AQ1351" s="325"/>
    </row>
    <row r="1352" spans="5:43" ht="24.75" customHeight="1">
      <c r="E1352" s="413"/>
      <c r="G1352" s="326"/>
      <c r="H1352" s="325"/>
      <c r="I1352" s="327"/>
      <c r="K1352" s="328"/>
      <c r="R1352" s="329"/>
      <c r="S1352" s="329"/>
      <c r="T1352" s="329"/>
      <c r="U1352" s="329"/>
      <c r="V1352" s="329"/>
      <c r="W1352" s="329"/>
      <c r="X1352" s="329"/>
      <c r="Y1352" s="329"/>
      <c r="Z1352" s="329"/>
      <c r="AA1352" s="329"/>
      <c r="AB1352" s="329"/>
      <c r="AC1352" s="329"/>
      <c r="AD1352" s="329"/>
      <c r="AE1352" s="327"/>
      <c r="AF1352" s="327"/>
      <c r="AG1352" s="327"/>
      <c r="AH1352" s="327"/>
      <c r="AI1352" s="327"/>
      <c r="AJ1352" s="327"/>
      <c r="AK1352" s="327"/>
      <c r="AL1352" s="327"/>
      <c r="AM1352" s="325"/>
      <c r="AN1352" s="325"/>
      <c r="AO1352" s="325"/>
      <c r="AP1352" s="325"/>
      <c r="AQ1352" s="325"/>
    </row>
    <row r="1353" spans="5:43" ht="24.75" customHeight="1">
      <c r="E1353" s="413"/>
      <c r="G1353" s="326"/>
      <c r="H1353" s="325"/>
      <c r="I1353" s="327"/>
      <c r="K1353" s="328"/>
      <c r="R1353" s="329"/>
      <c r="S1353" s="329"/>
      <c r="T1353" s="329"/>
      <c r="U1353" s="329"/>
      <c r="V1353" s="329"/>
      <c r="W1353" s="329"/>
      <c r="X1353" s="329"/>
      <c r="Y1353" s="329"/>
      <c r="Z1353" s="329"/>
      <c r="AA1353" s="329"/>
      <c r="AB1353" s="329"/>
      <c r="AC1353" s="329"/>
      <c r="AD1353" s="329"/>
      <c r="AE1353" s="327"/>
      <c r="AF1353" s="327"/>
      <c r="AG1353" s="327"/>
      <c r="AH1353" s="327"/>
      <c r="AI1353" s="327"/>
      <c r="AJ1353" s="327"/>
      <c r="AK1353" s="327"/>
      <c r="AL1353" s="327"/>
      <c r="AM1353" s="325"/>
      <c r="AN1353" s="325"/>
      <c r="AO1353" s="325"/>
      <c r="AP1353" s="325"/>
      <c r="AQ1353" s="325"/>
    </row>
    <row r="1354" spans="5:43" ht="24.75" customHeight="1">
      <c r="E1354" s="413"/>
      <c r="G1354" s="326"/>
      <c r="H1354" s="325"/>
      <c r="I1354" s="327"/>
      <c r="K1354" s="328"/>
      <c r="R1354" s="329"/>
      <c r="S1354" s="329"/>
      <c r="T1354" s="329"/>
      <c r="U1354" s="329"/>
      <c r="V1354" s="329"/>
      <c r="W1354" s="329"/>
      <c r="X1354" s="329"/>
      <c r="Y1354" s="329"/>
      <c r="Z1354" s="329"/>
      <c r="AA1354" s="329"/>
      <c r="AB1354" s="329"/>
      <c r="AC1354" s="329"/>
      <c r="AD1354" s="329"/>
      <c r="AE1354" s="327"/>
      <c r="AF1354" s="327"/>
      <c r="AG1354" s="327"/>
      <c r="AH1354" s="327"/>
      <c r="AI1354" s="327"/>
      <c r="AJ1354" s="327"/>
      <c r="AK1354" s="327"/>
      <c r="AL1354" s="327"/>
      <c r="AM1354" s="325"/>
      <c r="AN1354" s="325"/>
      <c r="AO1354" s="325"/>
      <c r="AP1354" s="325"/>
      <c r="AQ1354" s="325"/>
    </row>
    <row r="1355" spans="5:43" ht="24.75" customHeight="1">
      <c r="E1355" s="413"/>
      <c r="G1355" s="326"/>
      <c r="H1355" s="325"/>
      <c r="I1355" s="327"/>
      <c r="K1355" s="328"/>
      <c r="R1355" s="329"/>
      <c r="S1355" s="329"/>
      <c r="T1355" s="329"/>
      <c r="U1355" s="329"/>
      <c r="V1355" s="329"/>
      <c r="W1355" s="329"/>
      <c r="X1355" s="329"/>
      <c r="Y1355" s="329"/>
      <c r="Z1355" s="329"/>
      <c r="AA1355" s="329"/>
      <c r="AB1355" s="329"/>
      <c r="AC1355" s="329"/>
      <c r="AD1355" s="329"/>
      <c r="AE1355" s="327"/>
      <c r="AF1355" s="327"/>
      <c r="AG1355" s="327"/>
      <c r="AH1355" s="327"/>
      <c r="AI1355" s="327"/>
      <c r="AJ1355" s="327"/>
      <c r="AK1355" s="327"/>
      <c r="AL1355" s="327"/>
      <c r="AM1355" s="325"/>
      <c r="AN1355" s="325"/>
      <c r="AO1355" s="325"/>
      <c r="AP1355" s="325"/>
      <c r="AQ1355" s="325"/>
    </row>
    <row r="1356" spans="5:43" ht="24.75" customHeight="1">
      <c r="E1356" s="413"/>
      <c r="G1356" s="326"/>
      <c r="H1356" s="325"/>
      <c r="I1356" s="327"/>
      <c r="K1356" s="328"/>
      <c r="R1356" s="329"/>
      <c r="S1356" s="329"/>
      <c r="T1356" s="329"/>
      <c r="U1356" s="329"/>
      <c r="V1356" s="329"/>
      <c r="W1356" s="329"/>
      <c r="X1356" s="329"/>
      <c r="Y1356" s="329"/>
      <c r="Z1356" s="329"/>
      <c r="AA1356" s="329"/>
      <c r="AB1356" s="329"/>
      <c r="AC1356" s="329"/>
      <c r="AD1356" s="329"/>
      <c r="AE1356" s="327"/>
      <c r="AF1356" s="327"/>
      <c r="AG1356" s="327"/>
      <c r="AH1356" s="327"/>
      <c r="AI1356" s="327"/>
      <c r="AJ1356" s="327"/>
      <c r="AK1356" s="327"/>
      <c r="AL1356" s="327"/>
      <c r="AM1356" s="325"/>
      <c r="AN1356" s="325"/>
      <c r="AO1356" s="325"/>
      <c r="AP1356" s="325"/>
      <c r="AQ1356" s="325"/>
    </row>
    <row r="1357" spans="5:43" ht="24.75" customHeight="1">
      <c r="E1357" s="413"/>
      <c r="G1357" s="326"/>
      <c r="H1357" s="325"/>
      <c r="I1357" s="327"/>
      <c r="K1357" s="328"/>
      <c r="R1357" s="329"/>
      <c r="S1357" s="329"/>
      <c r="T1357" s="329"/>
      <c r="U1357" s="329"/>
      <c r="V1357" s="329"/>
      <c r="W1357" s="329"/>
      <c r="X1357" s="329"/>
      <c r="Y1357" s="329"/>
      <c r="Z1357" s="329"/>
      <c r="AA1357" s="329"/>
      <c r="AB1357" s="329"/>
      <c r="AC1357" s="329"/>
      <c r="AD1357" s="329"/>
      <c r="AE1357" s="327"/>
      <c r="AF1357" s="327"/>
      <c r="AG1357" s="327"/>
      <c r="AH1357" s="327"/>
      <c r="AI1357" s="327"/>
      <c r="AJ1357" s="327"/>
      <c r="AK1357" s="327"/>
      <c r="AL1357" s="327"/>
      <c r="AM1357" s="325"/>
      <c r="AN1357" s="325"/>
      <c r="AO1357" s="325"/>
      <c r="AP1357" s="325"/>
      <c r="AQ1357" s="325"/>
    </row>
    <row r="1358" spans="5:43" ht="24.75" customHeight="1">
      <c r="E1358" s="413"/>
      <c r="G1358" s="326"/>
      <c r="H1358" s="325"/>
      <c r="I1358" s="327"/>
      <c r="K1358" s="328"/>
      <c r="R1358" s="329"/>
      <c r="S1358" s="329"/>
      <c r="T1358" s="329"/>
      <c r="U1358" s="329"/>
      <c r="V1358" s="329"/>
      <c r="W1358" s="329"/>
      <c r="X1358" s="329"/>
      <c r="Y1358" s="329"/>
      <c r="Z1358" s="329"/>
      <c r="AA1358" s="329"/>
      <c r="AB1358" s="329"/>
      <c r="AC1358" s="329"/>
      <c r="AD1358" s="329"/>
      <c r="AE1358" s="327"/>
      <c r="AF1358" s="327"/>
      <c r="AG1358" s="327"/>
      <c r="AH1358" s="327"/>
      <c r="AI1358" s="327"/>
      <c r="AJ1358" s="327"/>
      <c r="AK1358" s="327"/>
      <c r="AL1358" s="327"/>
      <c r="AM1358" s="325"/>
      <c r="AN1358" s="325"/>
      <c r="AO1358" s="325"/>
      <c r="AP1358" s="325"/>
      <c r="AQ1358" s="325"/>
    </row>
    <row r="1359" spans="5:43" ht="24.75" customHeight="1">
      <c r="E1359" s="413"/>
      <c r="G1359" s="326"/>
      <c r="H1359" s="325"/>
      <c r="I1359" s="327"/>
      <c r="K1359" s="328"/>
      <c r="R1359" s="329"/>
      <c r="S1359" s="329"/>
      <c r="T1359" s="329"/>
      <c r="U1359" s="329"/>
      <c r="V1359" s="329"/>
      <c r="W1359" s="329"/>
      <c r="X1359" s="329"/>
      <c r="Y1359" s="329"/>
      <c r="Z1359" s="329"/>
      <c r="AA1359" s="329"/>
      <c r="AB1359" s="329"/>
      <c r="AC1359" s="329"/>
      <c r="AD1359" s="329"/>
      <c r="AE1359" s="327"/>
      <c r="AF1359" s="327"/>
      <c r="AG1359" s="327"/>
      <c r="AH1359" s="327"/>
      <c r="AI1359" s="327"/>
      <c r="AJ1359" s="327"/>
      <c r="AK1359" s="327"/>
      <c r="AL1359" s="327"/>
      <c r="AM1359" s="325"/>
      <c r="AN1359" s="325"/>
      <c r="AO1359" s="325"/>
      <c r="AP1359" s="325"/>
      <c r="AQ1359" s="325"/>
    </row>
    <row r="1360" spans="5:43" ht="24.75" customHeight="1">
      <c r="E1360" s="413"/>
      <c r="G1360" s="326"/>
      <c r="H1360" s="325"/>
      <c r="I1360" s="327"/>
      <c r="K1360" s="328"/>
      <c r="R1360" s="329"/>
      <c r="S1360" s="329"/>
      <c r="T1360" s="329"/>
      <c r="U1360" s="329"/>
      <c r="V1360" s="329"/>
      <c r="W1360" s="329"/>
      <c r="X1360" s="329"/>
      <c r="Y1360" s="329"/>
      <c r="Z1360" s="329"/>
      <c r="AA1360" s="329"/>
      <c r="AB1360" s="329"/>
      <c r="AC1360" s="329"/>
      <c r="AD1360" s="329"/>
      <c r="AE1360" s="327"/>
      <c r="AF1360" s="327"/>
      <c r="AG1360" s="327"/>
      <c r="AH1360" s="327"/>
      <c r="AI1360" s="327"/>
      <c r="AJ1360" s="327"/>
      <c r="AK1360" s="327"/>
      <c r="AL1360" s="327"/>
      <c r="AM1360" s="325"/>
      <c r="AN1360" s="325"/>
      <c r="AO1360" s="325"/>
      <c r="AP1360" s="325"/>
      <c r="AQ1360" s="325"/>
    </row>
    <row r="1361" spans="5:43" ht="24.75" customHeight="1">
      <c r="E1361" s="413"/>
      <c r="G1361" s="326"/>
      <c r="H1361" s="325"/>
      <c r="I1361" s="327"/>
      <c r="K1361" s="328"/>
      <c r="R1361" s="329"/>
      <c r="S1361" s="329"/>
      <c r="T1361" s="329"/>
      <c r="U1361" s="329"/>
      <c r="V1361" s="329"/>
      <c r="W1361" s="329"/>
      <c r="X1361" s="329"/>
      <c r="Y1361" s="329"/>
      <c r="Z1361" s="329"/>
      <c r="AA1361" s="329"/>
      <c r="AB1361" s="329"/>
      <c r="AC1361" s="329"/>
      <c r="AD1361" s="329"/>
      <c r="AE1361" s="327"/>
      <c r="AF1361" s="327"/>
      <c r="AG1361" s="327"/>
      <c r="AH1361" s="327"/>
      <c r="AI1361" s="327"/>
      <c r="AJ1361" s="327"/>
      <c r="AK1361" s="327"/>
      <c r="AL1361" s="327"/>
      <c r="AM1361" s="325"/>
      <c r="AN1361" s="325"/>
      <c r="AO1361" s="325"/>
      <c r="AP1361" s="325"/>
      <c r="AQ1361" s="325"/>
    </row>
    <row r="1362" spans="5:43" ht="24.75" customHeight="1">
      <c r="E1362" s="413"/>
      <c r="G1362" s="326"/>
      <c r="H1362" s="325"/>
      <c r="I1362" s="327"/>
      <c r="K1362" s="328"/>
      <c r="R1362" s="329"/>
      <c r="S1362" s="329"/>
      <c r="T1362" s="329"/>
      <c r="U1362" s="329"/>
      <c r="V1362" s="329"/>
      <c r="W1362" s="329"/>
      <c r="X1362" s="329"/>
      <c r="Y1362" s="329"/>
      <c r="Z1362" s="329"/>
      <c r="AA1362" s="329"/>
      <c r="AB1362" s="329"/>
      <c r="AC1362" s="329"/>
      <c r="AD1362" s="329"/>
      <c r="AE1362" s="327"/>
      <c r="AF1362" s="327"/>
      <c r="AG1362" s="327"/>
      <c r="AH1362" s="327"/>
      <c r="AI1362" s="327"/>
      <c r="AJ1362" s="327"/>
      <c r="AK1362" s="327"/>
      <c r="AL1362" s="327"/>
      <c r="AM1362" s="325"/>
      <c r="AN1362" s="325"/>
      <c r="AO1362" s="325"/>
      <c r="AP1362" s="325"/>
      <c r="AQ1362" s="325"/>
    </row>
    <row r="1363" spans="5:43" ht="24.75" customHeight="1">
      <c r="E1363" s="413"/>
      <c r="G1363" s="326"/>
      <c r="H1363" s="325"/>
      <c r="I1363" s="327"/>
      <c r="K1363" s="328"/>
      <c r="R1363" s="329"/>
      <c r="S1363" s="329"/>
      <c r="T1363" s="329"/>
      <c r="U1363" s="329"/>
      <c r="V1363" s="329"/>
      <c r="W1363" s="329"/>
      <c r="X1363" s="329"/>
      <c r="Y1363" s="329"/>
      <c r="Z1363" s="329"/>
      <c r="AA1363" s="329"/>
      <c r="AB1363" s="329"/>
      <c r="AC1363" s="329"/>
      <c r="AD1363" s="329"/>
      <c r="AE1363" s="327"/>
      <c r="AF1363" s="327"/>
      <c r="AG1363" s="327"/>
      <c r="AH1363" s="327"/>
      <c r="AI1363" s="327"/>
      <c r="AJ1363" s="327"/>
      <c r="AK1363" s="327"/>
      <c r="AL1363" s="327"/>
      <c r="AM1363" s="325"/>
      <c r="AN1363" s="325"/>
      <c r="AO1363" s="325"/>
      <c r="AP1363" s="325"/>
      <c r="AQ1363" s="325"/>
    </row>
    <row r="1364" spans="5:43" ht="24.75" customHeight="1">
      <c r="E1364" s="413"/>
      <c r="G1364" s="326"/>
      <c r="H1364" s="325"/>
      <c r="I1364" s="327"/>
      <c r="K1364" s="328"/>
      <c r="R1364" s="329"/>
      <c r="S1364" s="329"/>
      <c r="T1364" s="329"/>
      <c r="U1364" s="329"/>
      <c r="V1364" s="329"/>
      <c r="W1364" s="329"/>
      <c r="X1364" s="329"/>
      <c r="Y1364" s="329"/>
      <c r="Z1364" s="329"/>
      <c r="AA1364" s="329"/>
      <c r="AB1364" s="329"/>
      <c r="AC1364" s="329"/>
      <c r="AD1364" s="329"/>
      <c r="AE1364" s="327"/>
      <c r="AF1364" s="327"/>
      <c r="AG1364" s="327"/>
      <c r="AH1364" s="327"/>
      <c r="AI1364" s="327"/>
      <c r="AJ1364" s="327"/>
      <c r="AK1364" s="327"/>
      <c r="AL1364" s="327"/>
      <c r="AM1364" s="325"/>
      <c r="AN1364" s="325"/>
      <c r="AO1364" s="325"/>
      <c r="AP1364" s="325"/>
      <c r="AQ1364" s="325"/>
    </row>
    <row r="1365" spans="5:43" ht="24.75" customHeight="1">
      <c r="E1365" s="413"/>
      <c r="G1365" s="326"/>
      <c r="H1365" s="325"/>
      <c r="I1365" s="327"/>
      <c r="K1365" s="328"/>
      <c r="R1365" s="329"/>
      <c r="S1365" s="329"/>
      <c r="T1365" s="329"/>
      <c r="U1365" s="329"/>
      <c r="V1365" s="329"/>
      <c r="W1365" s="329"/>
      <c r="X1365" s="329"/>
      <c r="Y1365" s="329"/>
      <c r="Z1365" s="329"/>
      <c r="AA1365" s="329"/>
      <c r="AB1365" s="329"/>
      <c r="AC1365" s="329"/>
      <c r="AD1365" s="329"/>
      <c r="AE1365" s="327"/>
      <c r="AF1365" s="327"/>
      <c r="AG1365" s="327"/>
      <c r="AH1365" s="327"/>
      <c r="AI1365" s="327"/>
      <c r="AJ1365" s="327"/>
      <c r="AK1365" s="327"/>
      <c r="AL1365" s="327"/>
      <c r="AM1365" s="325"/>
      <c r="AN1365" s="325"/>
      <c r="AO1365" s="325"/>
      <c r="AP1365" s="325"/>
      <c r="AQ1365" s="325"/>
    </row>
    <row r="1366" spans="5:43" ht="24.75" customHeight="1">
      <c r="E1366" s="413"/>
      <c r="G1366" s="326"/>
      <c r="H1366" s="325"/>
      <c r="I1366" s="327"/>
      <c r="K1366" s="328"/>
      <c r="R1366" s="329"/>
      <c r="S1366" s="329"/>
      <c r="T1366" s="329"/>
      <c r="U1366" s="329"/>
      <c r="V1366" s="329"/>
      <c r="W1366" s="329"/>
      <c r="X1366" s="329"/>
      <c r="Y1366" s="329"/>
      <c r="Z1366" s="329"/>
      <c r="AA1366" s="329"/>
      <c r="AB1366" s="329"/>
      <c r="AC1366" s="329"/>
      <c r="AD1366" s="329"/>
      <c r="AE1366" s="327"/>
      <c r="AF1366" s="327"/>
      <c r="AG1366" s="327"/>
      <c r="AH1366" s="327"/>
      <c r="AI1366" s="327"/>
      <c r="AJ1366" s="327"/>
      <c r="AK1366" s="327"/>
      <c r="AL1366" s="327"/>
      <c r="AM1366" s="325"/>
      <c r="AN1366" s="325"/>
      <c r="AO1366" s="325"/>
      <c r="AP1366" s="325"/>
      <c r="AQ1366" s="325"/>
    </row>
    <row r="1367" spans="5:43" ht="24.75" customHeight="1">
      <c r="E1367" s="413"/>
      <c r="G1367" s="326"/>
      <c r="H1367" s="325"/>
      <c r="I1367" s="327"/>
      <c r="K1367" s="328"/>
      <c r="R1367" s="329"/>
      <c r="S1367" s="329"/>
      <c r="T1367" s="329"/>
      <c r="U1367" s="329"/>
      <c r="V1367" s="329"/>
      <c r="W1367" s="329"/>
      <c r="X1367" s="329"/>
      <c r="Y1367" s="329"/>
      <c r="Z1367" s="329"/>
      <c r="AA1367" s="329"/>
      <c r="AB1367" s="329"/>
      <c r="AC1367" s="329"/>
      <c r="AD1367" s="329"/>
      <c r="AE1367" s="327"/>
      <c r="AF1367" s="327"/>
      <c r="AG1367" s="327"/>
      <c r="AH1367" s="327"/>
      <c r="AI1367" s="327"/>
      <c r="AJ1367" s="327"/>
      <c r="AK1367" s="327"/>
      <c r="AL1367" s="327"/>
      <c r="AM1367" s="325"/>
      <c r="AN1367" s="325"/>
      <c r="AO1367" s="325"/>
      <c r="AP1367" s="325"/>
      <c r="AQ1367" s="325"/>
    </row>
    <row r="1368" spans="5:43" ht="24.75" customHeight="1">
      <c r="E1368" s="413"/>
      <c r="G1368" s="326"/>
      <c r="H1368" s="325"/>
      <c r="I1368" s="327"/>
      <c r="K1368" s="328"/>
      <c r="R1368" s="329"/>
      <c r="S1368" s="329"/>
      <c r="T1368" s="329"/>
      <c r="U1368" s="329"/>
      <c r="V1368" s="329"/>
      <c r="W1368" s="329"/>
      <c r="X1368" s="329"/>
      <c r="Y1368" s="329"/>
      <c r="Z1368" s="329"/>
      <c r="AA1368" s="329"/>
      <c r="AB1368" s="329"/>
      <c r="AC1368" s="329"/>
      <c r="AD1368" s="329"/>
      <c r="AE1368" s="327"/>
      <c r="AF1368" s="327"/>
      <c r="AG1368" s="327"/>
      <c r="AH1368" s="327"/>
      <c r="AI1368" s="327"/>
      <c r="AJ1368" s="327"/>
      <c r="AK1368" s="327"/>
      <c r="AL1368" s="327"/>
      <c r="AM1368" s="325"/>
      <c r="AN1368" s="325"/>
      <c r="AO1368" s="325"/>
      <c r="AP1368" s="325"/>
      <c r="AQ1368" s="325"/>
    </row>
    <row r="1369" spans="5:43" ht="24.75" customHeight="1">
      <c r="E1369" s="413"/>
      <c r="G1369" s="326"/>
      <c r="H1369" s="325"/>
      <c r="I1369" s="327"/>
      <c r="K1369" s="328"/>
      <c r="R1369" s="329"/>
      <c r="S1369" s="329"/>
      <c r="T1369" s="329"/>
      <c r="U1369" s="329"/>
      <c r="V1369" s="329"/>
      <c r="W1369" s="329"/>
      <c r="X1369" s="329"/>
      <c r="Y1369" s="329"/>
      <c r="Z1369" s="329"/>
      <c r="AA1369" s="329"/>
      <c r="AB1369" s="329"/>
      <c r="AC1369" s="329"/>
      <c r="AD1369" s="329"/>
      <c r="AE1369" s="327"/>
      <c r="AF1369" s="327"/>
      <c r="AG1369" s="327"/>
      <c r="AH1369" s="327"/>
      <c r="AI1369" s="327"/>
      <c r="AJ1369" s="327"/>
      <c r="AK1369" s="327"/>
      <c r="AL1369" s="327"/>
      <c r="AM1369" s="325"/>
      <c r="AN1369" s="325"/>
      <c r="AO1369" s="325"/>
      <c r="AP1369" s="325"/>
      <c r="AQ1369" s="325"/>
    </row>
    <row r="1370" spans="5:43" ht="24.75" customHeight="1">
      <c r="E1370" s="413"/>
      <c r="G1370" s="326"/>
      <c r="H1370" s="325"/>
      <c r="I1370" s="327"/>
      <c r="K1370" s="328"/>
      <c r="R1370" s="329"/>
      <c r="S1370" s="329"/>
      <c r="T1370" s="329"/>
      <c r="U1370" s="329"/>
      <c r="V1370" s="329"/>
      <c r="W1370" s="329"/>
      <c r="X1370" s="329"/>
      <c r="Y1370" s="329"/>
      <c r="Z1370" s="329"/>
      <c r="AA1370" s="329"/>
      <c r="AB1370" s="329"/>
      <c r="AC1370" s="329"/>
      <c r="AD1370" s="329"/>
      <c r="AE1370" s="327"/>
      <c r="AF1370" s="327"/>
      <c r="AG1370" s="327"/>
      <c r="AH1370" s="327"/>
      <c r="AI1370" s="327"/>
      <c r="AJ1370" s="327"/>
      <c r="AK1370" s="327"/>
      <c r="AL1370" s="327"/>
      <c r="AM1370" s="325"/>
      <c r="AN1370" s="325"/>
      <c r="AO1370" s="325"/>
      <c r="AP1370" s="325"/>
      <c r="AQ1370" s="325"/>
    </row>
    <row r="1371" spans="5:43" ht="24.75" customHeight="1">
      <c r="E1371" s="413"/>
      <c r="G1371" s="326"/>
      <c r="H1371" s="325"/>
      <c r="I1371" s="327"/>
      <c r="K1371" s="328"/>
      <c r="R1371" s="329"/>
      <c r="S1371" s="329"/>
      <c r="T1371" s="329"/>
      <c r="U1371" s="329"/>
      <c r="V1371" s="329"/>
      <c r="W1371" s="329"/>
      <c r="X1371" s="329"/>
      <c r="Y1371" s="329"/>
      <c r="Z1371" s="329"/>
      <c r="AA1371" s="329"/>
      <c r="AB1371" s="329"/>
      <c r="AC1371" s="329"/>
      <c r="AD1371" s="329"/>
      <c r="AE1371" s="327"/>
      <c r="AF1371" s="327"/>
      <c r="AG1371" s="327"/>
      <c r="AH1371" s="327"/>
      <c r="AI1371" s="327"/>
      <c r="AJ1371" s="327"/>
      <c r="AK1371" s="327"/>
      <c r="AL1371" s="327"/>
      <c r="AM1371" s="325"/>
      <c r="AN1371" s="325"/>
      <c r="AO1371" s="325"/>
      <c r="AP1371" s="325"/>
      <c r="AQ1371" s="325"/>
    </row>
    <row r="1372" spans="5:43" ht="24.75" customHeight="1">
      <c r="E1372" s="413"/>
      <c r="G1372" s="326"/>
      <c r="H1372" s="325"/>
      <c r="I1372" s="327"/>
      <c r="K1372" s="328"/>
      <c r="R1372" s="329"/>
      <c r="S1372" s="329"/>
      <c r="T1372" s="329"/>
      <c r="U1372" s="329"/>
      <c r="V1372" s="329"/>
      <c r="W1372" s="329"/>
      <c r="X1372" s="329"/>
      <c r="Y1372" s="329"/>
      <c r="Z1372" s="329"/>
      <c r="AA1372" s="329"/>
      <c r="AB1372" s="329"/>
      <c r="AC1372" s="329"/>
      <c r="AD1372" s="329"/>
      <c r="AE1372" s="327"/>
      <c r="AF1372" s="327"/>
      <c r="AG1372" s="327"/>
      <c r="AH1372" s="327"/>
      <c r="AI1372" s="327"/>
      <c r="AJ1372" s="327"/>
      <c r="AK1372" s="327"/>
      <c r="AL1372" s="327"/>
      <c r="AM1372" s="325"/>
      <c r="AN1372" s="325"/>
      <c r="AO1372" s="325"/>
      <c r="AP1372" s="325"/>
      <c r="AQ1372" s="325"/>
    </row>
    <row r="1373" spans="5:43" ht="24.75" customHeight="1">
      <c r="E1373" s="413"/>
      <c r="G1373" s="326"/>
      <c r="H1373" s="325"/>
      <c r="I1373" s="327"/>
      <c r="K1373" s="328"/>
      <c r="R1373" s="329"/>
      <c r="S1373" s="329"/>
      <c r="T1373" s="329"/>
      <c r="U1373" s="329"/>
      <c r="V1373" s="329"/>
      <c r="W1373" s="329"/>
      <c r="X1373" s="329"/>
      <c r="Y1373" s="329"/>
      <c r="Z1373" s="329"/>
      <c r="AA1373" s="329"/>
      <c r="AB1373" s="329"/>
      <c r="AC1373" s="329"/>
      <c r="AD1373" s="329"/>
      <c r="AE1373" s="327"/>
      <c r="AF1373" s="327"/>
      <c r="AG1373" s="327"/>
      <c r="AH1373" s="327"/>
      <c r="AI1373" s="327"/>
      <c r="AJ1373" s="327"/>
      <c r="AK1373" s="327"/>
      <c r="AL1373" s="327"/>
      <c r="AM1373" s="325"/>
      <c r="AN1373" s="325"/>
      <c r="AO1373" s="325"/>
      <c r="AP1373" s="325"/>
      <c r="AQ1373" s="325"/>
    </row>
    <row r="1374" spans="5:43" ht="24.75" customHeight="1">
      <c r="E1374" s="413"/>
      <c r="G1374" s="326"/>
      <c r="H1374" s="325"/>
      <c r="I1374" s="327"/>
      <c r="K1374" s="328"/>
      <c r="R1374" s="329"/>
      <c r="S1374" s="329"/>
      <c r="T1374" s="329"/>
      <c r="U1374" s="329"/>
      <c r="V1374" s="329"/>
      <c r="W1374" s="329"/>
      <c r="X1374" s="329"/>
      <c r="Y1374" s="329"/>
      <c r="Z1374" s="329"/>
      <c r="AA1374" s="329"/>
      <c r="AB1374" s="329"/>
      <c r="AC1374" s="329"/>
      <c r="AD1374" s="329"/>
      <c r="AE1374" s="327"/>
      <c r="AF1374" s="327"/>
      <c r="AG1374" s="327"/>
      <c r="AH1374" s="327"/>
      <c r="AI1374" s="327"/>
      <c r="AJ1374" s="327"/>
      <c r="AK1374" s="327"/>
      <c r="AL1374" s="327"/>
      <c r="AM1374" s="325"/>
      <c r="AN1374" s="325"/>
      <c r="AO1374" s="325"/>
      <c r="AP1374" s="325"/>
      <c r="AQ1374" s="325"/>
    </row>
    <row r="1375" spans="5:43" ht="24.75" customHeight="1">
      <c r="E1375" s="413"/>
      <c r="G1375" s="326"/>
      <c r="H1375" s="325"/>
      <c r="I1375" s="327"/>
      <c r="K1375" s="328"/>
      <c r="R1375" s="329"/>
      <c r="S1375" s="329"/>
      <c r="T1375" s="329"/>
      <c r="U1375" s="329"/>
      <c r="V1375" s="329"/>
      <c r="W1375" s="329"/>
      <c r="X1375" s="329"/>
      <c r="Y1375" s="329"/>
      <c r="Z1375" s="329"/>
      <c r="AA1375" s="329"/>
      <c r="AB1375" s="329"/>
      <c r="AC1375" s="329"/>
      <c r="AD1375" s="329"/>
      <c r="AE1375" s="327"/>
      <c r="AF1375" s="327"/>
      <c r="AG1375" s="327"/>
      <c r="AH1375" s="327"/>
      <c r="AI1375" s="327"/>
      <c r="AJ1375" s="327"/>
      <c r="AK1375" s="327"/>
      <c r="AL1375" s="327"/>
      <c r="AM1375" s="325"/>
      <c r="AN1375" s="325"/>
      <c r="AO1375" s="325"/>
      <c r="AP1375" s="325"/>
      <c r="AQ1375" s="325"/>
    </row>
    <row r="1376" spans="5:43" ht="24.75" customHeight="1">
      <c r="E1376" s="413"/>
      <c r="G1376" s="326"/>
      <c r="H1376" s="325"/>
      <c r="I1376" s="327"/>
      <c r="K1376" s="328"/>
      <c r="R1376" s="329"/>
      <c r="S1376" s="329"/>
      <c r="T1376" s="329"/>
      <c r="U1376" s="329"/>
      <c r="V1376" s="329"/>
      <c r="W1376" s="329"/>
      <c r="X1376" s="329"/>
      <c r="Y1376" s="329"/>
      <c r="Z1376" s="329"/>
      <c r="AA1376" s="329"/>
      <c r="AB1376" s="329"/>
      <c r="AC1376" s="329"/>
      <c r="AD1376" s="329"/>
      <c r="AE1376" s="327"/>
      <c r="AF1376" s="327"/>
      <c r="AG1376" s="327"/>
      <c r="AH1376" s="327"/>
      <c r="AI1376" s="327"/>
      <c r="AJ1376" s="327"/>
      <c r="AK1376" s="327"/>
      <c r="AL1376" s="327"/>
      <c r="AM1376" s="325"/>
      <c r="AN1376" s="325"/>
      <c r="AO1376" s="325"/>
      <c r="AP1376" s="325"/>
      <c r="AQ1376" s="325"/>
    </row>
    <row r="1377" spans="5:43" ht="24.75" customHeight="1">
      <c r="E1377" s="413"/>
      <c r="G1377" s="326"/>
      <c r="H1377" s="325"/>
      <c r="I1377" s="327"/>
      <c r="K1377" s="328"/>
      <c r="R1377" s="329"/>
      <c r="S1377" s="329"/>
      <c r="T1377" s="329"/>
      <c r="U1377" s="329"/>
      <c r="V1377" s="329"/>
      <c r="W1377" s="329"/>
      <c r="X1377" s="329"/>
      <c r="Y1377" s="329"/>
      <c r="Z1377" s="329"/>
      <c r="AA1377" s="329"/>
      <c r="AB1377" s="329"/>
      <c r="AC1377" s="329"/>
      <c r="AD1377" s="329"/>
      <c r="AE1377" s="327"/>
      <c r="AF1377" s="327"/>
      <c r="AG1377" s="327"/>
      <c r="AH1377" s="327"/>
      <c r="AI1377" s="327"/>
      <c r="AJ1377" s="327"/>
      <c r="AK1377" s="327"/>
      <c r="AL1377" s="327"/>
      <c r="AM1377" s="325"/>
      <c r="AN1377" s="325"/>
      <c r="AO1377" s="325"/>
      <c r="AP1377" s="325"/>
      <c r="AQ1377" s="325"/>
    </row>
    <row r="1378" spans="5:43" ht="24.75" customHeight="1">
      <c r="E1378" s="413"/>
      <c r="G1378" s="326"/>
      <c r="H1378" s="325"/>
      <c r="I1378" s="327"/>
      <c r="K1378" s="328"/>
      <c r="R1378" s="329"/>
      <c r="S1378" s="329"/>
      <c r="T1378" s="329"/>
      <c r="U1378" s="329"/>
      <c r="V1378" s="329"/>
      <c r="W1378" s="329"/>
      <c r="X1378" s="329"/>
      <c r="Y1378" s="329"/>
      <c r="Z1378" s="329"/>
      <c r="AA1378" s="329"/>
      <c r="AB1378" s="329"/>
      <c r="AC1378" s="329"/>
      <c r="AD1378" s="329"/>
      <c r="AE1378" s="327"/>
      <c r="AF1378" s="327"/>
      <c r="AG1378" s="327"/>
      <c r="AH1378" s="327"/>
      <c r="AI1378" s="327"/>
      <c r="AJ1378" s="327"/>
      <c r="AK1378" s="327"/>
      <c r="AL1378" s="327"/>
      <c r="AM1378" s="325"/>
      <c r="AN1378" s="325"/>
      <c r="AO1378" s="325"/>
      <c r="AP1378" s="325"/>
      <c r="AQ1378" s="325"/>
    </row>
    <row r="1379" spans="5:43" ht="24.75" customHeight="1">
      <c r="E1379" s="413"/>
      <c r="G1379" s="326"/>
      <c r="H1379" s="325"/>
      <c r="I1379" s="327"/>
      <c r="K1379" s="328"/>
      <c r="R1379" s="329"/>
      <c r="S1379" s="329"/>
      <c r="T1379" s="329"/>
      <c r="U1379" s="329"/>
      <c r="V1379" s="329"/>
      <c r="W1379" s="329"/>
      <c r="X1379" s="329"/>
      <c r="Y1379" s="329"/>
      <c r="Z1379" s="329"/>
      <c r="AA1379" s="329"/>
      <c r="AB1379" s="329"/>
      <c r="AC1379" s="329"/>
      <c r="AD1379" s="329"/>
      <c r="AE1379" s="327"/>
      <c r="AF1379" s="327"/>
      <c r="AG1379" s="327"/>
      <c r="AH1379" s="327"/>
      <c r="AI1379" s="327"/>
      <c r="AJ1379" s="327"/>
      <c r="AK1379" s="327"/>
      <c r="AL1379" s="327"/>
      <c r="AM1379" s="325"/>
      <c r="AN1379" s="325"/>
      <c r="AO1379" s="325"/>
      <c r="AP1379" s="325"/>
      <c r="AQ1379" s="325"/>
    </row>
    <row r="1380" spans="5:43" ht="24.75" customHeight="1">
      <c r="E1380" s="413"/>
      <c r="G1380" s="326"/>
      <c r="H1380" s="325"/>
      <c r="I1380" s="327"/>
      <c r="K1380" s="328"/>
      <c r="R1380" s="329"/>
      <c r="S1380" s="329"/>
      <c r="T1380" s="329"/>
      <c r="U1380" s="329"/>
      <c r="V1380" s="329"/>
      <c r="W1380" s="329"/>
      <c r="X1380" s="329"/>
      <c r="Y1380" s="329"/>
      <c r="Z1380" s="329"/>
      <c r="AA1380" s="329"/>
      <c r="AB1380" s="329"/>
      <c r="AC1380" s="329"/>
      <c r="AD1380" s="329"/>
      <c r="AE1380" s="327"/>
      <c r="AF1380" s="327"/>
      <c r="AG1380" s="327"/>
      <c r="AH1380" s="327"/>
      <c r="AI1380" s="327"/>
      <c r="AJ1380" s="327"/>
      <c r="AK1380" s="327"/>
      <c r="AL1380" s="327"/>
      <c r="AM1380" s="325"/>
      <c r="AN1380" s="325"/>
      <c r="AO1380" s="325"/>
      <c r="AP1380" s="325"/>
      <c r="AQ1380" s="325"/>
    </row>
    <row r="1381" spans="5:43" ht="24.75" customHeight="1">
      <c r="E1381" s="413"/>
      <c r="G1381" s="326"/>
      <c r="H1381" s="325"/>
      <c r="I1381" s="327"/>
      <c r="K1381" s="328"/>
      <c r="R1381" s="329"/>
      <c r="S1381" s="329"/>
      <c r="T1381" s="329"/>
      <c r="U1381" s="329"/>
      <c r="V1381" s="329"/>
      <c r="W1381" s="329"/>
      <c r="X1381" s="329"/>
      <c r="Y1381" s="329"/>
      <c r="Z1381" s="329"/>
      <c r="AA1381" s="329"/>
      <c r="AB1381" s="329"/>
      <c r="AC1381" s="329"/>
      <c r="AD1381" s="329"/>
      <c r="AE1381" s="327"/>
      <c r="AF1381" s="327"/>
      <c r="AG1381" s="327"/>
      <c r="AH1381" s="327"/>
      <c r="AI1381" s="327"/>
      <c r="AJ1381" s="327"/>
      <c r="AK1381" s="327"/>
      <c r="AL1381" s="327"/>
      <c r="AM1381" s="325"/>
      <c r="AN1381" s="325"/>
      <c r="AO1381" s="325"/>
      <c r="AP1381" s="325"/>
      <c r="AQ1381" s="325"/>
    </row>
    <row r="1382" spans="5:43" ht="24.75" customHeight="1">
      <c r="E1382" s="413"/>
      <c r="G1382" s="326"/>
      <c r="H1382" s="325"/>
      <c r="I1382" s="327"/>
      <c r="K1382" s="328"/>
      <c r="R1382" s="329"/>
      <c r="S1382" s="329"/>
      <c r="T1382" s="329"/>
      <c r="U1382" s="329"/>
      <c r="V1382" s="329"/>
      <c r="W1382" s="329"/>
      <c r="X1382" s="329"/>
      <c r="Y1382" s="329"/>
      <c r="Z1382" s="329"/>
      <c r="AA1382" s="329"/>
      <c r="AB1382" s="329"/>
      <c r="AC1382" s="329"/>
      <c r="AD1382" s="329"/>
      <c r="AE1382" s="327"/>
      <c r="AF1382" s="327"/>
      <c r="AG1382" s="327"/>
      <c r="AH1382" s="327"/>
      <c r="AI1382" s="327"/>
      <c r="AJ1382" s="327"/>
      <c r="AK1382" s="327"/>
      <c r="AL1382" s="327"/>
      <c r="AM1382" s="325"/>
      <c r="AN1382" s="325"/>
      <c r="AO1382" s="325"/>
      <c r="AP1382" s="325"/>
      <c r="AQ1382" s="325"/>
    </row>
    <row r="1383" spans="5:43" ht="24.75" customHeight="1">
      <c r="E1383" s="413"/>
      <c r="G1383" s="326"/>
      <c r="H1383" s="325"/>
      <c r="I1383" s="327"/>
      <c r="K1383" s="328"/>
      <c r="R1383" s="329"/>
      <c r="S1383" s="329"/>
      <c r="T1383" s="329"/>
      <c r="U1383" s="329"/>
      <c r="V1383" s="329"/>
      <c r="W1383" s="329"/>
      <c r="X1383" s="329"/>
      <c r="Y1383" s="329"/>
      <c r="Z1383" s="329"/>
      <c r="AA1383" s="329"/>
      <c r="AB1383" s="329"/>
      <c r="AC1383" s="329"/>
      <c r="AD1383" s="329"/>
      <c r="AE1383" s="327"/>
      <c r="AF1383" s="327"/>
      <c r="AG1383" s="327"/>
      <c r="AH1383" s="327"/>
      <c r="AI1383" s="327"/>
      <c r="AJ1383" s="327"/>
      <c r="AK1383" s="327"/>
      <c r="AL1383" s="327"/>
      <c r="AM1383" s="325"/>
      <c r="AN1383" s="325"/>
      <c r="AO1383" s="325"/>
      <c r="AP1383" s="325"/>
      <c r="AQ1383" s="325"/>
    </row>
    <row r="1384" spans="5:43" ht="24.75" customHeight="1">
      <c r="E1384" s="413"/>
      <c r="G1384" s="326"/>
      <c r="H1384" s="325"/>
      <c r="I1384" s="327"/>
      <c r="K1384" s="328"/>
      <c r="R1384" s="329"/>
      <c r="S1384" s="329"/>
      <c r="T1384" s="329"/>
      <c r="U1384" s="329"/>
      <c r="V1384" s="329"/>
      <c r="W1384" s="329"/>
      <c r="X1384" s="329"/>
      <c r="Y1384" s="329"/>
      <c r="Z1384" s="329"/>
      <c r="AA1384" s="329"/>
      <c r="AB1384" s="329"/>
      <c r="AC1384" s="329"/>
      <c r="AD1384" s="329"/>
      <c r="AE1384" s="327"/>
      <c r="AF1384" s="327"/>
      <c r="AG1384" s="327"/>
      <c r="AH1384" s="327"/>
      <c r="AI1384" s="327"/>
      <c r="AJ1384" s="327"/>
      <c r="AK1384" s="327"/>
      <c r="AL1384" s="327"/>
      <c r="AM1384" s="325"/>
      <c r="AN1384" s="325"/>
      <c r="AO1384" s="325"/>
      <c r="AP1384" s="325"/>
      <c r="AQ1384" s="325"/>
    </row>
    <row r="1385" spans="5:43" ht="24.75" customHeight="1">
      <c r="E1385" s="413"/>
      <c r="G1385" s="326"/>
      <c r="H1385" s="325"/>
      <c r="I1385" s="327"/>
      <c r="K1385" s="328"/>
      <c r="R1385" s="329"/>
      <c r="S1385" s="329"/>
      <c r="T1385" s="329"/>
      <c r="U1385" s="329"/>
      <c r="V1385" s="329"/>
      <c r="W1385" s="329"/>
      <c r="X1385" s="329"/>
      <c r="Y1385" s="329"/>
      <c r="Z1385" s="329"/>
      <c r="AA1385" s="329"/>
      <c r="AB1385" s="329"/>
      <c r="AC1385" s="329"/>
      <c r="AD1385" s="329"/>
      <c r="AE1385" s="327"/>
      <c r="AF1385" s="327"/>
      <c r="AG1385" s="327"/>
      <c r="AH1385" s="327"/>
      <c r="AI1385" s="327"/>
      <c r="AJ1385" s="327"/>
      <c r="AK1385" s="327"/>
      <c r="AL1385" s="327"/>
      <c r="AM1385" s="325"/>
      <c r="AN1385" s="325"/>
      <c r="AO1385" s="325"/>
      <c r="AP1385" s="325"/>
      <c r="AQ1385" s="325"/>
    </row>
    <row r="1386" spans="5:43" ht="24.75" customHeight="1">
      <c r="E1386" s="413"/>
      <c r="G1386" s="326"/>
      <c r="H1386" s="325"/>
      <c r="I1386" s="327"/>
      <c r="K1386" s="328"/>
      <c r="R1386" s="329"/>
      <c r="S1386" s="329"/>
      <c r="T1386" s="329"/>
      <c r="U1386" s="329"/>
      <c r="V1386" s="329"/>
      <c r="W1386" s="329"/>
      <c r="X1386" s="329"/>
      <c r="Y1386" s="329"/>
      <c r="Z1386" s="329"/>
      <c r="AA1386" s="329"/>
      <c r="AB1386" s="329"/>
      <c r="AC1386" s="329"/>
      <c r="AD1386" s="329"/>
      <c r="AE1386" s="327"/>
      <c r="AF1386" s="327"/>
      <c r="AG1386" s="327"/>
      <c r="AH1386" s="327"/>
      <c r="AI1386" s="327"/>
      <c r="AJ1386" s="327"/>
      <c r="AK1386" s="327"/>
      <c r="AL1386" s="327"/>
      <c r="AM1386" s="325"/>
      <c r="AN1386" s="325"/>
      <c r="AO1386" s="325"/>
      <c r="AP1386" s="325"/>
      <c r="AQ1386" s="325"/>
    </row>
    <row r="1387" spans="5:43" ht="24.75" customHeight="1">
      <c r="E1387" s="413"/>
      <c r="G1387" s="326"/>
      <c r="H1387" s="325"/>
      <c r="I1387" s="327"/>
      <c r="K1387" s="328"/>
      <c r="R1387" s="329"/>
      <c r="S1387" s="329"/>
      <c r="T1387" s="329"/>
      <c r="U1387" s="329"/>
      <c r="V1387" s="329"/>
      <c r="W1387" s="329"/>
      <c r="X1387" s="329"/>
      <c r="Y1387" s="329"/>
      <c r="Z1387" s="329"/>
      <c r="AA1387" s="329"/>
      <c r="AB1387" s="329"/>
      <c r="AC1387" s="329"/>
      <c r="AD1387" s="329"/>
      <c r="AE1387" s="327"/>
      <c r="AF1387" s="327"/>
      <c r="AG1387" s="327"/>
      <c r="AH1387" s="327"/>
      <c r="AI1387" s="327"/>
      <c r="AJ1387" s="327"/>
      <c r="AK1387" s="327"/>
      <c r="AL1387" s="327"/>
      <c r="AM1387" s="325"/>
      <c r="AN1387" s="325"/>
      <c r="AO1387" s="325"/>
      <c r="AP1387" s="325"/>
      <c r="AQ1387" s="325"/>
    </row>
    <row r="1388" spans="5:43" ht="24.75" customHeight="1">
      <c r="E1388" s="413"/>
      <c r="G1388" s="326"/>
      <c r="H1388" s="325"/>
      <c r="I1388" s="327"/>
      <c r="K1388" s="328"/>
      <c r="R1388" s="329"/>
      <c r="S1388" s="329"/>
      <c r="T1388" s="329"/>
      <c r="U1388" s="329"/>
      <c r="V1388" s="329"/>
      <c r="W1388" s="329"/>
      <c r="X1388" s="329"/>
      <c r="Y1388" s="329"/>
      <c r="Z1388" s="329"/>
      <c r="AA1388" s="329"/>
      <c r="AB1388" s="329"/>
      <c r="AC1388" s="329"/>
      <c r="AD1388" s="329"/>
      <c r="AE1388" s="327"/>
      <c r="AF1388" s="327"/>
      <c r="AG1388" s="327"/>
      <c r="AH1388" s="327"/>
      <c r="AI1388" s="327"/>
      <c r="AJ1388" s="327"/>
      <c r="AK1388" s="327"/>
      <c r="AL1388" s="327"/>
      <c r="AM1388" s="325"/>
      <c r="AN1388" s="325"/>
      <c r="AO1388" s="325"/>
      <c r="AP1388" s="325"/>
      <c r="AQ1388" s="325"/>
    </row>
    <row r="1389" spans="5:43" ht="24.75" customHeight="1">
      <c r="E1389" s="413"/>
      <c r="G1389" s="326"/>
      <c r="H1389" s="325"/>
      <c r="I1389" s="327"/>
      <c r="K1389" s="328"/>
      <c r="R1389" s="329"/>
      <c r="S1389" s="329"/>
      <c r="T1389" s="329"/>
      <c r="U1389" s="329"/>
      <c r="V1389" s="329"/>
      <c r="W1389" s="329"/>
      <c r="X1389" s="329"/>
      <c r="Y1389" s="329"/>
      <c r="Z1389" s="329"/>
      <c r="AA1389" s="329"/>
      <c r="AB1389" s="329"/>
      <c r="AC1389" s="329"/>
      <c r="AD1389" s="329"/>
      <c r="AE1389" s="327"/>
      <c r="AF1389" s="327"/>
      <c r="AG1389" s="327"/>
      <c r="AH1389" s="327"/>
      <c r="AI1389" s="327"/>
      <c r="AJ1389" s="327"/>
      <c r="AK1389" s="327"/>
      <c r="AL1389" s="327"/>
      <c r="AM1389" s="325"/>
      <c r="AN1389" s="325"/>
      <c r="AO1389" s="325"/>
      <c r="AP1389" s="325"/>
      <c r="AQ1389" s="325"/>
    </row>
    <row r="1390" spans="5:43" ht="24.75" customHeight="1">
      <c r="E1390" s="413"/>
      <c r="G1390" s="326"/>
      <c r="H1390" s="325"/>
      <c r="I1390" s="327"/>
      <c r="K1390" s="328"/>
      <c r="R1390" s="329"/>
      <c r="S1390" s="329"/>
      <c r="T1390" s="329"/>
      <c r="U1390" s="329"/>
      <c r="V1390" s="329"/>
      <c r="W1390" s="329"/>
      <c r="X1390" s="329"/>
      <c r="Y1390" s="329"/>
      <c r="Z1390" s="329"/>
      <c r="AA1390" s="329"/>
      <c r="AB1390" s="329"/>
      <c r="AC1390" s="329"/>
      <c r="AD1390" s="329"/>
      <c r="AE1390" s="327"/>
      <c r="AF1390" s="327"/>
      <c r="AG1390" s="327"/>
      <c r="AH1390" s="327"/>
      <c r="AI1390" s="327"/>
      <c r="AJ1390" s="327"/>
      <c r="AK1390" s="327"/>
      <c r="AL1390" s="327"/>
      <c r="AM1390" s="325"/>
      <c r="AN1390" s="325"/>
      <c r="AO1390" s="325"/>
      <c r="AP1390" s="325"/>
      <c r="AQ1390" s="325"/>
    </row>
    <row r="1391" spans="5:43" ht="24.75" customHeight="1">
      <c r="E1391" s="413"/>
      <c r="G1391" s="326"/>
      <c r="H1391" s="325"/>
      <c r="I1391" s="327"/>
      <c r="K1391" s="328"/>
      <c r="R1391" s="329"/>
      <c r="S1391" s="329"/>
      <c r="T1391" s="329"/>
      <c r="U1391" s="329"/>
      <c r="V1391" s="329"/>
      <c r="W1391" s="329"/>
      <c r="X1391" s="329"/>
      <c r="Y1391" s="329"/>
      <c r="Z1391" s="329"/>
      <c r="AA1391" s="329"/>
      <c r="AB1391" s="329"/>
      <c r="AC1391" s="329"/>
      <c r="AD1391" s="329"/>
      <c r="AE1391" s="327"/>
      <c r="AF1391" s="327"/>
      <c r="AG1391" s="327"/>
      <c r="AH1391" s="327"/>
      <c r="AI1391" s="327"/>
      <c r="AJ1391" s="327"/>
      <c r="AK1391" s="327"/>
      <c r="AL1391" s="327"/>
      <c r="AM1391" s="325"/>
      <c r="AN1391" s="325"/>
      <c r="AO1391" s="325"/>
      <c r="AP1391" s="325"/>
      <c r="AQ1391" s="325"/>
    </row>
    <row r="1392" spans="5:43" ht="24.75" customHeight="1">
      <c r="E1392" s="413"/>
      <c r="G1392" s="326"/>
      <c r="H1392" s="325"/>
      <c r="I1392" s="327"/>
      <c r="K1392" s="328"/>
      <c r="R1392" s="329"/>
      <c r="S1392" s="329"/>
      <c r="T1392" s="329"/>
      <c r="U1392" s="329"/>
      <c r="V1392" s="329"/>
      <c r="W1392" s="329"/>
      <c r="X1392" s="329"/>
      <c r="Y1392" s="329"/>
      <c r="Z1392" s="329"/>
      <c r="AA1392" s="329"/>
      <c r="AB1392" s="329"/>
      <c r="AC1392" s="329"/>
      <c r="AD1392" s="329"/>
      <c r="AE1392" s="327"/>
      <c r="AF1392" s="327"/>
      <c r="AG1392" s="327"/>
      <c r="AH1392" s="327"/>
      <c r="AI1392" s="327"/>
      <c r="AJ1392" s="327"/>
      <c r="AK1392" s="327"/>
      <c r="AL1392" s="327"/>
      <c r="AM1392" s="325"/>
      <c r="AN1392" s="325"/>
      <c r="AO1392" s="325"/>
      <c r="AP1392" s="325"/>
      <c r="AQ1392" s="325"/>
    </row>
    <row r="1393" spans="5:43" ht="24.75" customHeight="1">
      <c r="E1393" s="413"/>
      <c r="G1393" s="326"/>
      <c r="H1393" s="325"/>
      <c r="I1393" s="327"/>
      <c r="K1393" s="328"/>
      <c r="R1393" s="329"/>
      <c r="S1393" s="329"/>
      <c r="T1393" s="329"/>
      <c r="U1393" s="329"/>
      <c r="V1393" s="329"/>
      <c r="W1393" s="329"/>
      <c r="X1393" s="329"/>
      <c r="Y1393" s="329"/>
      <c r="Z1393" s="329"/>
      <c r="AA1393" s="329"/>
      <c r="AB1393" s="329"/>
      <c r="AC1393" s="329"/>
      <c r="AD1393" s="329"/>
      <c r="AE1393" s="327"/>
      <c r="AF1393" s="327"/>
      <c r="AG1393" s="327"/>
      <c r="AH1393" s="327"/>
      <c r="AI1393" s="327"/>
      <c r="AJ1393" s="327"/>
      <c r="AK1393" s="327"/>
      <c r="AL1393" s="327"/>
      <c r="AM1393" s="325"/>
      <c r="AN1393" s="325"/>
      <c r="AO1393" s="325"/>
      <c r="AP1393" s="325"/>
      <c r="AQ1393" s="325"/>
    </row>
    <row r="1394" spans="5:43" ht="24.75" customHeight="1">
      <c r="E1394" s="413"/>
      <c r="G1394" s="326"/>
      <c r="H1394" s="325"/>
      <c r="I1394" s="327"/>
      <c r="K1394" s="328"/>
      <c r="R1394" s="329"/>
      <c r="S1394" s="329"/>
      <c r="T1394" s="329"/>
      <c r="U1394" s="329"/>
      <c r="V1394" s="329"/>
      <c r="W1394" s="329"/>
      <c r="X1394" s="329"/>
      <c r="Y1394" s="329"/>
      <c r="Z1394" s="329"/>
      <c r="AA1394" s="329"/>
      <c r="AB1394" s="329"/>
      <c r="AC1394" s="329"/>
      <c r="AD1394" s="329"/>
      <c r="AE1394" s="327"/>
      <c r="AF1394" s="327"/>
      <c r="AG1394" s="327"/>
      <c r="AH1394" s="327"/>
      <c r="AI1394" s="327"/>
      <c r="AJ1394" s="327"/>
      <c r="AK1394" s="327"/>
      <c r="AL1394" s="327"/>
      <c r="AM1394" s="325"/>
      <c r="AN1394" s="325"/>
      <c r="AO1394" s="325"/>
      <c r="AP1394" s="325"/>
      <c r="AQ1394" s="325"/>
    </row>
    <row r="1395" spans="5:43" ht="24.75" customHeight="1">
      <c r="E1395" s="413"/>
      <c r="G1395" s="326"/>
      <c r="H1395" s="325"/>
      <c r="I1395" s="327"/>
      <c r="K1395" s="328"/>
      <c r="R1395" s="329"/>
      <c r="S1395" s="329"/>
      <c r="T1395" s="329"/>
      <c r="U1395" s="329"/>
      <c r="V1395" s="329"/>
      <c r="W1395" s="329"/>
      <c r="X1395" s="329"/>
      <c r="Y1395" s="329"/>
      <c r="Z1395" s="329"/>
      <c r="AA1395" s="329"/>
      <c r="AB1395" s="329"/>
      <c r="AC1395" s="329"/>
      <c r="AD1395" s="329"/>
      <c r="AE1395" s="327"/>
      <c r="AF1395" s="327"/>
      <c r="AG1395" s="327"/>
      <c r="AH1395" s="327"/>
      <c r="AI1395" s="327"/>
      <c r="AJ1395" s="327"/>
      <c r="AK1395" s="327"/>
      <c r="AL1395" s="327"/>
      <c r="AM1395" s="325"/>
      <c r="AN1395" s="325"/>
      <c r="AO1395" s="325"/>
      <c r="AP1395" s="325"/>
      <c r="AQ1395" s="325"/>
    </row>
    <row r="1396" spans="5:43" ht="24.75" customHeight="1">
      <c r="E1396" s="413"/>
      <c r="G1396" s="326"/>
      <c r="H1396" s="325"/>
      <c r="I1396" s="327"/>
      <c r="K1396" s="328"/>
      <c r="R1396" s="329"/>
      <c r="S1396" s="329"/>
      <c r="T1396" s="329"/>
      <c r="U1396" s="329"/>
      <c r="V1396" s="329"/>
      <c r="W1396" s="329"/>
      <c r="X1396" s="329"/>
      <c r="Y1396" s="329"/>
      <c r="Z1396" s="329"/>
      <c r="AA1396" s="329"/>
      <c r="AB1396" s="329"/>
      <c r="AC1396" s="329"/>
      <c r="AD1396" s="329"/>
      <c r="AE1396" s="327"/>
      <c r="AF1396" s="327"/>
      <c r="AG1396" s="327"/>
      <c r="AH1396" s="327"/>
      <c r="AI1396" s="327"/>
      <c r="AJ1396" s="327"/>
      <c r="AK1396" s="327"/>
      <c r="AL1396" s="327"/>
      <c r="AM1396" s="325"/>
      <c r="AN1396" s="325"/>
      <c r="AO1396" s="325"/>
      <c r="AP1396" s="325"/>
      <c r="AQ1396" s="325"/>
    </row>
    <row r="1397" spans="5:43" ht="24.75" customHeight="1">
      <c r="E1397" s="413"/>
      <c r="G1397" s="326"/>
      <c r="H1397" s="325"/>
      <c r="I1397" s="327"/>
      <c r="K1397" s="328"/>
      <c r="R1397" s="329"/>
      <c r="S1397" s="329"/>
      <c r="T1397" s="329"/>
      <c r="U1397" s="329"/>
      <c r="V1397" s="329"/>
      <c r="W1397" s="329"/>
      <c r="X1397" s="329"/>
      <c r="Y1397" s="329"/>
      <c r="Z1397" s="329"/>
      <c r="AA1397" s="329"/>
      <c r="AB1397" s="329"/>
      <c r="AC1397" s="329"/>
      <c r="AD1397" s="329"/>
      <c r="AE1397" s="327"/>
      <c r="AF1397" s="327"/>
      <c r="AG1397" s="327"/>
      <c r="AH1397" s="327"/>
      <c r="AI1397" s="327"/>
      <c r="AJ1397" s="327"/>
      <c r="AK1397" s="327"/>
      <c r="AL1397" s="327"/>
      <c r="AM1397" s="325"/>
      <c r="AN1397" s="325"/>
      <c r="AO1397" s="325"/>
      <c r="AP1397" s="325"/>
      <c r="AQ1397" s="325"/>
    </row>
    <row r="1398" spans="5:43" ht="24.75" customHeight="1">
      <c r="E1398" s="413"/>
      <c r="G1398" s="326"/>
      <c r="H1398" s="325"/>
      <c r="I1398" s="327"/>
      <c r="K1398" s="328"/>
      <c r="R1398" s="329"/>
      <c r="S1398" s="329"/>
      <c r="T1398" s="329"/>
      <c r="U1398" s="329"/>
      <c r="V1398" s="329"/>
      <c r="W1398" s="329"/>
      <c r="X1398" s="329"/>
      <c r="Y1398" s="329"/>
      <c r="Z1398" s="329"/>
      <c r="AA1398" s="329"/>
      <c r="AB1398" s="329"/>
      <c r="AC1398" s="329"/>
      <c r="AD1398" s="329"/>
      <c r="AE1398" s="327"/>
      <c r="AF1398" s="327"/>
      <c r="AG1398" s="327"/>
      <c r="AH1398" s="327"/>
      <c r="AI1398" s="327"/>
      <c r="AJ1398" s="327"/>
      <c r="AK1398" s="327"/>
      <c r="AL1398" s="327"/>
      <c r="AM1398" s="325"/>
      <c r="AN1398" s="325"/>
      <c r="AO1398" s="325"/>
      <c r="AP1398" s="325"/>
      <c r="AQ1398" s="325"/>
    </row>
    <row r="1399" spans="5:43" ht="24.75" customHeight="1">
      <c r="E1399" s="413"/>
      <c r="G1399" s="326"/>
      <c r="H1399" s="325"/>
      <c r="I1399" s="327"/>
      <c r="K1399" s="328"/>
      <c r="R1399" s="329"/>
      <c r="S1399" s="329"/>
      <c r="T1399" s="329"/>
      <c r="U1399" s="329"/>
      <c r="V1399" s="329"/>
      <c r="W1399" s="329"/>
      <c r="X1399" s="329"/>
      <c r="Y1399" s="329"/>
      <c r="Z1399" s="329"/>
      <c r="AA1399" s="329"/>
      <c r="AB1399" s="329"/>
      <c r="AC1399" s="329"/>
      <c r="AD1399" s="329"/>
      <c r="AE1399" s="327"/>
      <c r="AF1399" s="327"/>
      <c r="AG1399" s="327"/>
      <c r="AH1399" s="327"/>
      <c r="AI1399" s="327"/>
      <c r="AJ1399" s="327"/>
      <c r="AK1399" s="327"/>
      <c r="AL1399" s="327"/>
      <c r="AM1399" s="325"/>
      <c r="AN1399" s="325"/>
      <c r="AO1399" s="325"/>
      <c r="AP1399" s="325"/>
      <c r="AQ1399" s="325"/>
    </row>
    <row r="1400" spans="5:43" ht="24.75" customHeight="1">
      <c r="E1400" s="413"/>
      <c r="G1400" s="326"/>
      <c r="H1400" s="325"/>
      <c r="I1400" s="327"/>
      <c r="K1400" s="328"/>
      <c r="R1400" s="329"/>
      <c r="S1400" s="329"/>
      <c r="T1400" s="329"/>
      <c r="U1400" s="329"/>
      <c r="V1400" s="329"/>
      <c r="W1400" s="329"/>
      <c r="X1400" s="329"/>
      <c r="Y1400" s="329"/>
      <c r="Z1400" s="329"/>
      <c r="AA1400" s="329"/>
      <c r="AB1400" s="329"/>
      <c r="AC1400" s="329"/>
      <c r="AD1400" s="329"/>
      <c r="AE1400" s="327"/>
      <c r="AF1400" s="327"/>
      <c r="AG1400" s="327"/>
      <c r="AH1400" s="327"/>
      <c r="AI1400" s="327"/>
      <c r="AJ1400" s="327"/>
      <c r="AK1400" s="327"/>
      <c r="AL1400" s="327"/>
      <c r="AM1400" s="325"/>
      <c r="AN1400" s="325"/>
      <c r="AO1400" s="325"/>
      <c r="AP1400" s="325"/>
      <c r="AQ1400" s="325"/>
    </row>
    <row r="1401" spans="5:43" ht="24.75" customHeight="1">
      <c r="E1401" s="413"/>
      <c r="G1401" s="326"/>
      <c r="H1401" s="325"/>
      <c r="I1401" s="327"/>
      <c r="K1401" s="328"/>
      <c r="R1401" s="329"/>
      <c r="S1401" s="329"/>
      <c r="T1401" s="329"/>
      <c r="U1401" s="329"/>
      <c r="V1401" s="329"/>
      <c r="W1401" s="329"/>
      <c r="X1401" s="329"/>
      <c r="Y1401" s="329"/>
      <c r="Z1401" s="329"/>
      <c r="AA1401" s="329"/>
      <c r="AB1401" s="329"/>
      <c r="AC1401" s="329"/>
      <c r="AD1401" s="329"/>
      <c r="AE1401" s="327"/>
      <c r="AF1401" s="327"/>
      <c r="AG1401" s="327"/>
      <c r="AH1401" s="327"/>
      <c r="AI1401" s="327"/>
      <c r="AJ1401" s="327"/>
      <c r="AK1401" s="327"/>
      <c r="AL1401" s="327"/>
      <c r="AM1401" s="325"/>
      <c r="AN1401" s="325"/>
      <c r="AO1401" s="325"/>
      <c r="AP1401" s="325"/>
      <c r="AQ1401" s="325"/>
    </row>
    <row r="1402" spans="5:43" ht="24.75" customHeight="1">
      <c r="E1402" s="413"/>
      <c r="G1402" s="326"/>
      <c r="H1402" s="325"/>
      <c r="I1402" s="327"/>
      <c r="K1402" s="328"/>
      <c r="R1402" s="329"/>
      <c r="S1402" s="329"/>
      <c r="T1402" s="329"/>
      <c r="U1402" s="329"/>
      <c r="V1402" s="329"/>
      <c r="W1402" s="329"/>
      <c r="X1402" s="329"/>
      <c r="Y1402" s="329"/>
      <c r="Z1402" s="329"/>
      <c r="AA1402" s="329"/>
      <c r="AB1402" s="329"/>
      <c r="AC1402" s="329"/>
      <c r="AD1402" s="329"/>
      <c r="AE1402" s="327"/>
      <c r="AF1402" s="327"/>
      <c r="AG1402" s="327"/>
      <c r="AH1402" s="327"/>
      <c r="AI1402" s="327"/>
      <c r="AJ1402" s="327"/>
      <c r="AK1402" s="327"/>
      <c r="AL1402" s="327"/>
      <c r="AM1402" s="325"/>
      <c r="AN1402" s="325"/>
      <c r="AO1402" s="325"/>
      <c r="AP1402" s="325"/>
      <c r="AQ1402" s="325"/>
    </row>
    <row r="1403" spans="5:43" ht="24.75" customHeight="1">
      <c r="E1403" s="413"/>
      <c r="G1403" s="326"/>
      <c r="H1403" s="325"/>
      <c r="I1403" s="327"/>
      <c r="K1403" s="328"/>
      <c r="R1403" s="329"/>
      <c r="S1403" s="329"/>
      <c r="T1403" s="329"/>
      <c r="U1403" s="329"/>
      <c r="V1403" s="329"/>
      <c r="W1403" s="329"/>
      <c r="X1403" s="329"/>
      <c r="Y1403" s="329"/>
      <c r="Z1403" s="329"/>
      <c r="AA1403" s="329"/>
      <c r="AB1403" s="329"/>
      <c r="AC1403" s="329"/>
      <c r="AD1403" s="329"/>
      <c r="AE1403" s="327"/>
      <c r="AF1403" s="327"/>
      <c r="AG1403" s="327"/>
      <c r="AH1403" s="327"/>
      <c r="AI1403" s="327"/>
      <c r="AJ1403" s="327"/>
      <c r="AK1403" s="327"/>
      <c r="AL1403" s="327"/>
      <c r="AM1403" s="325"/>
      <c r="AN1403" s="325"/>
      <c r="AO1403" s="325"/>
      <c r="AP1403" s="325"/>
      <c r="AQ1403" s="325"/>
    </row>
    <row r="1404" spans="5:43" ht="24.75" customHeight="1">
      <c r="E1404" s="413"/>
      <c r="G1404" s="326"/>
      <c r="H1404" s="325"/>
      <c r="I1404" s="327"/>
      <c r="K1404" s="328"/>
      <c r="R1404" s="329"/>
      <c r="S1404" s="329"/>
      <c r="T1404" s="329"/>
      <c r="U1404" s="329"/>
      <c r="V1404" s="329"/>
      <c r="W1404" s="329"/>
      <c r="X1404" s="329"/>
      <c r="Y1404" s="329"/>
      <c r="Z1404" s="329"/>
      <c r="AA1404" s="329"/>
      <c r="AB1404" s="329"/>
      <c r="AC1404" s="329"/>
      <c r="AD1404" s="329"/>
      <c r="AE1404" s="327"/>
      <c r="AF1404" s="327"/>
      <c r="AG1404" s="327"/>
      <c r="AH1404" s="327"/>
      <c r="AI1404" s="327"/>
      <c r="AJ1404" s="327"/>
      <c r="AK1404" s="327"/>
      <c r="AL1404" s="327"/>
      <c r="AM1404" s="325"/>
      <c r="AN1404" s="325"/>
      <c r="AO1404" s="325"/>
      <c r="AP1404" s="325"/>
      <c r="AQ1404" s="325"/>
    </row>
    <row r="1405" spans="5:43" ht="24.75" customHeight="1">
      <c r="E1405" s="413"/>
      <c r="G1405" s="326"/>
      <c r="H1405" s="325"/>
      <c r="I1405" s="327"/>
      <c r="K1405" s="328"/>
      <c r="R1405" s="329"/>
      <c r="S1405" s="329"/>
      <c r="T1405" s="329"/>
      <c r="U1405" s="329"/>
      <c r="V1405" s="329"/>
      <c r="W1405" s="329"/>
      <c r="X1405" s="329"/>
      <c r="Y1405" s="329"/>
      <c r="Z1405" s="329"/>
      <c r="AA1405" s="329"/>
      <c r="AB1405" s="329"/>
      <c r="AC1405" s="329"/>
      <c r="AD1405" s="329"/>
      <c r="AE1405" s="327"/>
      <c r="AF1405" s="327"/>
      <c r="AG1405" s="327"/>
      <c r="AH1405" s="327"/>
      <c r="AI1405" s="327"/>
      <c r="AJ1405" s="327"/>
      <c r="AK1405" s="327"/>
      <c r="AL1405" s="327"/>
      <c r="AM1405" s="325"/>
      <c r="AN1405" s="325"/>
      <c r="AO1405" s="325"/>
      <c r="AP1405" s="325"/>
      <c r="AQ1405" s="325"/>
    </row>
    <row r="1406" spans="5:43" ht="24.75" customHeight="1">
      <c r="E1406" s="413"/>
      <c r="G1406" s="326"/>
      <c r="H1406" s="325"/>
      <c r="I1406" s="327"/>
      <c r="K1406" s="328"/>
      <c r="R1406" s="329"/>
      <c r="S1406" s="329"/>
      <c r="T1406" s="329"/>
      <c r="U1406" s="329"/>
      <c r="V1406" s="329"/>
      <c r="W1406" s="329"/>
      <c r="X1406" s="329"/>
      <c r="Y1406" s="329"/>
      <c r="Z1406" s="329"/>
      <c r="AA1406" s="329"/>
      <c r="AB1406" s="329"/>
      <c r="AC1406" s="329"/>
      <c r="AD1406" s="329"/>
      <c r="AE1406" s="327"/>
      <c r="AF1406" s="327"/>
      <c r="AG1406" s="327"/>
      <c r="AH1406" s="327"/>
      <c r="AI1406" s="327"/>
      <c r="AJ1406" s="327"/>
      <c r="AK1406" s="327"/>
      <c r="AL1406" s="327"/>
      <c r="AM1406" s="325"/>
      <c r="AN1406" s="325"/>
      <c r="AO1406" s="325"/>
      <c r="AP1406" s="325"/>
      <c r="AQ1406" s="325"/>
    </row>
    <row r="1407" spans="5:43" ht="24.75" customHeight="1">
      <c r="E1407" s="413"/>
      <c r="G1407" s="326"/>
      <c r="H1407" s="325"/>
      <c r="I1407" s="327"/>
      <c r="K1407" s="328"/>
      <c r="R1407" s="329"/>
      <c r="S1407" s="329"/>
      <c r="T1407" s="329"/>
      <c r="U1407" s="329"/>
      <c r="V1407" s="329"/>
      <c r="W1407" s="329"/>
      <c r="X1407" s="329"/>
      <c r="Y1407" s="329"/>
      <c r="Z1407" s="329"/>
      <c r="AA1407" s="329"/>
      <c r="AB1407" s="329"/>
      <c r="AC1407" s="329"/>
      <c r="AD1407" s="329"/>
      <c r="AE1407" s="327"/>
      <c r="AF1407" s="327"/>
      <c r="AG1407" s="327"/>
      <c r="AH1407" s="327"/>
      <c r="AI1407" s="327"/>
      <c r="AJ1407" s="327"/>
      <c r="AK1407" s="327"/>
      <c r="AL1407" s="327"/>
      <c r="AM1407" s="325"/>
      <c r="AN1407" s="325"/>
      <c r="AO1407" s="325"/>
      <c r="AP1407" s="325"/>
      <c r="AQ1407" s="325"/>
    </row>
    <row r="1408" spans="5:43" ht="24.75" customHeight="1">
      <c r="E1408" s="413"/>
      <c r="G1408" s="326"/>
      <c r="H1408" s="325"/>
      <c r="I1408" s="327"/>
      <c r="K1408" s="328"/>
      <c r="R1408" s="329"/>
      <c r="S1408" s="329"/>
      <c r="T1408" s="329"/>
      <c r="U1408" s="329"/>
      <c r="V1408" s="329"/>
      <c r="W1408" s="329"/>
      <c r="X1408" s="329"/>
      <c r="Y1408" s="329"/>
      <c r="Z1408" s="329"/>
      <c r="AA1408" s="329"/>
      <c r="AB1408" s="329"/>
      <c r="AC1408" s="329"/>
      <c r="AD1408" s="329"/>
      <c r="AE1408" s="327"/>
      <c r="AF1408" s="327"/>
      <c r="AG1408" s="327"/>
      <c r="AH1408" s="327"/>
      <c r="AI1408" s="327"/>
      <c r="AJ1408" s="327"/>
      <c r="AK1408" s="327"/>
      <c r="AL1408" s="327"/>
      <c r="AM1408" s="325"/>
      <c r="AN1408" s="325"/>
      <c r="AO1408" s="325"/>
      <c r="AP1408" s="325"/>
      <c r="AQ1408" s="325"/>
    </row>
    <row r="1409" spans="5:43" ht="24.75" customHeight="1">
      <c r="E1409" s="413"/>
      <c r="G1409" s="326"/>
      <c r="H1409" s="325"/>
      <c r="I1409" s="327"/>
      <c r="K1409" s="328"/>
      <c r="R1409" s="329"/>
      <c r="S1409" s="329"/>
      <c r="T1409" s="329"/>
      <c r="U1409" s="329"/>
      <c r="V1409" s="329"/>
      <c r="W1409" s="329"/>
      <c r="X1409" s="329"/>
      <c r="Y1409" s="329"/>
      <c r="Z1409" s="329"/>
      <c r="AA1409" s="329"/>
      <c r="AB1409" s="329"/>
      <c r="AC1409" s="329"/>
      <c r="AD1409" s="329"/>
      <c r="AE1409" s="327"/>
      <c r="AF1409" s="327"/>
      <c r="AG1409" s="327"/>
      <c r="AH1409" s="327"/>
      <c r="AI1409" s="327"/>
      <c r="AJ1409" s="327"/>
      <c r="AK1409" s="327"/>
      <c r="AL1409" s="327"/>
      <c r="AM1409" s="325"/>
      <c r="AN1409" s="325"/>
      <c r="AO1409" s="325"/>
      <c r="AP1409" s="325"/>
      <c r="AQ1409" s="325"/>
    </row>
    <row r="1410" spans="5:43" ht="24.75" customHeight="1">
      <c r="E1410" s="413"/>
      <c r="G1410" s="326"/>
      <c r="H1410" s="325"/>
      <c r="I1410" s="327"/>
      <c r="K1410" s="328"/>
      <c r="R1410" s="329"/>
      <c r="S1410" s="329"/>
      <c r="T1410" s="329"/>
      <c r="U1410" s="329"/>
      <c r="V1410" s="329"/>
      <c r="W1410" s="329"/>
      <c r="X1410" s="329"/>
      <c r="Y1410" s="329"/>
      <c r="Z1410" s="329"/>
      <c r="AA1410" s="329"/>
      <c r="AB1410" s="329"/>
      <c r="AC1410" s="329"/>
      <c r="AD1410" s="329"/>
      <c r="AE1410" s="327"/>
      <c r="AF1410" s="327"/>
      <c r="AG1410" s="327"/>
      <c r="AH1410" s="327"/>
      <c r="AI1410" s="327"/>
      <c r="AJ1410" s="327"/>
      <c r="AK1410" s="327"/>
      <c r="AL1410" s="327"/>
      <c r="AM1410" s="325"/>
      <c r="AN1410" s="325"/>
      <c r="AO1410" s="325"/>
      <c r="AP1410" s="325"/>
      <c r="AQ1410" s="325"/>
    </row>
    <row r="1411" spans="5:43" ht="24.75" customHeight="1">
      <c r="E1411" s="413"/>
      <c r="G1411" s="326"/>
      <c r="H1411" s="325"/>
      <c r="I1411" s="327"/>
      <c r="K1411" s="328"/>
      <c r="AE1411" s="327"/>
      <c r="AF1411" s="327"/>
      <c r="AG1411" s="327"/>
      <c r="AH1411" s="327"/>
      <c r="AI1411" s="327"/>
      <c r="AJ1411" s="327"/>
      <c r="AK1411" s="327"/>
      <c r="AL1411" s="327"/>
      <c r="AM1411" s="325"/>
      <c r="AN1411" s="325"/>
      <c r="AO1411" s="325"/>
      <c r="AP1411" s="325"/>
      <c r="AQ1411" s="325"/>
    </row>
    <row r="1412" spans="5:43" ht="24.75" customHeight="1">
      <c r="AE1412" s="327"/>
      <c r="AF1412" s="327"/>
      <c r="AG1412" s="327"/>
      <c r="AH1412" s="327"/>
      <c r="AI1412" s="327"/>
      <c r="AO1412" s="325"/>
    </row>
    <row r="1413" spans="5:43" ht="24.75" customHeight="1">
      <c r="AE1413" s="327"/>
      <c r="AF1413" s="327"/>
      <c r="AG1413" s="327"/>
      <c r="AH1413" s="327"/>
      <c r="AI1413" s="327"/>
      <c r="AO1413" s="325"/>
    </row>
    <row r="1414" spans="5:43" ht="24.75" customHeight="1">
      <c r="AE1414" s="327"/>
      <c r="AF1414" s="327"/>
      <c r="AG1414" s="327"/>
      <c r="AH1414" s="327"/>
      <c r="AI1414" s="327"/>
      <c r="AO1414" s="325"/>
    </row>
    <row r="1415" spans="5:43" ht="24.75" customHeight="1">
      <c r="AE1415" s="327"/>
      <c r="AF1415" s="327"/>
      <c r="AG1415" s="327"/>
      <c r="AH1415" s="327"/>
      <c r="AI1415" s="327"/>
      <c r="AO1415" s="325"/>
    </row>
    <row r="1416" spans="5:43" ht="24.75" customHeight="1">
      <c r="AE1416" s="327"/>
      <c r="AF1416" s="327"/>
      <c r="AG1416" s="327"/>
      <c r="AH1416" s="327"/>
      <c r="AI1416" s="327"/>
      <c r="AO1416" s="325"/>
    </row>
    <row r="1417" spans="5:43" ht="24.75" customHeight="1">
      <c r="AE1417" s="327"/>
      <c r="AF1417" s="327"/>
      <c r="AG1417" s="327"/>
      <c r="AH1417" s="327"/>
      <c r="AI1417" s="327"/>
      <c r="AO1417" s="325"/>
    </row>
    <row r="1418" spans="5:43" ht="24.75" customHeight="1">
      <c r="AE1418" s="327"/>
      <c r="AF1418" s="327"/>
      <c r="AG1418" s="327"/>
      <c r="AH1418" s="327"/>
      <c r="AI1418" s="327"/>
      <c r="AO1418" s="325"/>
    </row>
    <row r="1419" spans="5:43" ht="24.75" customHeight="1">
      <c r="AE1419" s="327"/>
      <c r="AF1419" s="327"/>
      <c r="AG1419" s="327"/>
      <c r="AH1419" s="327"/>
      <c r="AI1419" s="327"/>
      <c r="AO1419" s="325"/>
    </row>
    <row r="1420" spans="5:43" ht="24.75" customHeight="1">
      <c r="AE1420" s="327"/>
      <c r="AF1420" s="327"/>
      <c r="AG1420" s="327"/>
      <c r="AH1420" s="327"/>
      <c r="AI1420" s="327"/>
      <c r="AO1420" s="325"/>
    </row>
    <row r="1421" spans="5:43" ht="24.75" customHeight="1">
      <c r="AE1421" s="327"/>
      <c r="AF1421" s="327"/>
      <c r="AG1421" s="327"/>
      <c r="AH1421" s="327"/>
      <c r="AI1421" s="327"/>
      <c r="AO1421" s="325"/>
    </row>
    <row r="1422" spans="5:43" ht="24.75" customHeight="1">
      <c r="AE1422" s="327"/>
      <c r="AF1422" s="327"/>
      <c r="AG1422" s="327"/>
      <c r="AH1422" s="327"/>
      <c r="AI1422" s="327"/>
      <c r="AO1422" s="325"/>
    </row>
    <row r="1423" spans="5:43" ht="24.75" customHeight="1">
      <c r="AE1423" s="327"/>
      <c r="AF1423" s="327"/>
      <c r="AG1423" s="327"/>
      <c r="AH1423" s="327"/>
      <c r="AI1423" s="327"/>
      <c r="AO1423" s="325"/>
    </row>
    <row r="1424" spans="5:43" ht="24.75" customHeight="1">
      <c r="AE1424" s="327"/>
      <c r="AF1424" s="327"/>
      <c r="AG1424" s="327"/>
      <c r="AH1424" s="327"/>
      <c r="AI1424" s="327"/>
      <c r="AO1424" s="325"/>
    </row>
    <row r="1425" spans="31:41" ht="24.75" customHeight="1">
      <c r="AE1425" s="327"/>
      <c r="AF1425" s="327"/>
      <c r="AG1425" s="327"/>
      <c r="AH1425" s="327"/>
      <c r="AI1425" s="327"/>
      <c r="AO1425" s="325"/>
    </row>
    <row r="1426" spans="31:41" ht="24.75" customHeight="1">
      <c r="AE1426" s="327"/>
      <c r="AF1426" s="327"/>
      <c r="AG1426" s="327"/>
      <c r="AH1426" s="327"/>
      <c r="AI1426" s="327"/>
      <c r="AO1426" s="325"/>
    </row>
    <row r="1427" spans="31:41" ht="24.75" customHeight="1">
      <c r="AE1427" s="327"/>
      <c r="AF1427" s="327"/>
      <c r="AG1427" s="327"/>
      <c r="AH1427" s="327"/>
      <c r="AI1427" s="327"/>
      <c r="AO1427" s="325"/>
    </row>
    <row r="1428" spans="31:41" ht="24.75" customHeight="1">
      <c r="AE1428" s="327"/>
      <c r="AF1428" s="327"/>
      <c r="AG1428" s="327"/>
      <c r="AH1428" s="327"/>
      <c r="AI1428" s="327"/>
      <c r="AO1428" s="325"/>
    </row>
    <row r="1429" spans="31:41" ht="24.75" customHeight="1">
      <c r="AE1429" s="327"/>
      <c r="AF1429" s="327"/>
      <c r="AG1429" s="327"/>
      <c r="AH1429" s="327"/>
      <c r="AI1429" s="327"/>
      <c r="AO1429" s="325"/>
    </row>
    <row r="1430" spans="31:41" ht="24.75" customHeight="1">
      <c r="AE1430" s="327"/>
      <c r="AF1430" s="327"/>
      <c r="AG1430" s="327"/>
      <c r="AH1430" s="327"/>
      <c r="AI1430" s="327"/>
      <c r="AO1430" s="325"/>
    </row>
    <row r="1431" spans="31:41" ht="24.75" customHeight="1">
      <c r="AE1431" s="327"/>
      <c r="AF1431" s="327"/>
      <c r="AG1431" s="327"/>
      <c r="AH1431" s="327"/>
      <c r="AI1431" s="327"/>
      <c r="AO1431" s="325"/>
    </row>
    <row r="1432" spans="31:41" ht="24.75" customHeight="1">
      <c r="AE1432" s="327"/>
      <c r="AF1432" s="327"/>
      <c r="AG1432" s="327"/>
      <c r="AH1432" s="327"/>
      <c r="AI1432" s="327"/>
      <c r="AO1432" s="325"/>
    </row>
    <row r="1433" spans="31:41" ht="24.75" customHeight="1">
      <c r="AE1433" s="327"/>
      <c r="AF1433" s="327"/>
      <c r="AG1433" s="327"/>
      <c r="AH1433" s="327"/>
      <c r="AI1433" s="327"/>
      <c r="AO1433" s="325"/>
    </row>
    <row r="1434" spans="31:41" ht="24.75" customHeight="1">
      <c r="AE1434" s="327"/>
      <c r="AF1434" s="327"/>
      <c r="AG1434" s="327"/>
      <c r="AH1434" s="327"/>
      <c r="AI1434" s="327"/>
      <c r="AO1434" s="325"/>
    </row>
    <row r="1435" spans="31:41" ht="24.75" customHeight="1">
      <c r="AE1435" s="327"/>
      <c r="AF1435" s="327"/>
      <c r="AG1435" s="327"/>
      <c r="AH1435" s="327"/>
      <c r="AI1435" s="327"/>
      <c r="AO1435" s="325"/>
    </row>
    <row r="1436" spans="31:41" ht="24.75" customHeight="1">
      <c r="AE1436" s="327"/>
      <c r="AF1436" s="327"/>
      <c r="AG1436" s="327"/>
      <c r="AH1436" s="327"/>
      <c r="AI1436" s="327"/>
      <c r="AO1436" s="325"/>
    </row>
    <row r="1437" spans="31:41" ht="24.75" customHeight="1">
      <c r="AE1437" s="327"/>
      <c r="AF1437" s="327"/>
      <c r="AG1437" s="327"/>
      <c r="AH1437" s="327"/>
      <c r="AI1437" s="327"/>
      <c r="AO1437" s="325"/>
    </row>
    <row r="1438" spans="31:41" ht="24.75" customHeight="1">
      <c r="AE1438" s="327"/>
      <c r="AF1438" s="327"/>
      <c r="AG1438" s="327"/>
      <c r="AH1438" s="327"/>
      <c r="AI1438" s="327"/>
      <c r="AO1438" s="325"/>
    </row>
    <row r="1439" spans="31:41" ht="24.75" customHeight="1">
      <c r="AE1439" s="327"/>
      <c r="AF1439" s="327"/>
      <c r="AG1439" s="327"/>
      <c r="AH1439" s="327"/>
      <c r="AI1439" s="327"/>
      <c r="AO1439" s="325"/>
    </row>
    <row r="1440" spans="31:41" ht="24.75" customHeight="1">
      <c r="AE1440" s="327"/>
      <c r="AF1440" s="327"/>
      <c r="AG1440" s="327"/>
      <c r="AH1440" s="327"/>
      <c r="AI1440" s="327"/>
      <c r="AO1440" s="325"/>
    </row>
    <row r="1441" spans="31:41" ht="24.75" customHeight="1">
      <c r="AE1441" s="327"/>
      <c r="AF1441" s="327"/>
      <c r="AG1441" s="327"/>
      <c r="AH1441" s="327"/>
      <c r="AI1441" s="327"/>
      <c r="AO1441" s="325"/>
    </row>
    <row r="1442" spans="31:41" ht="24.75" customHeight="1">
      <c r="AE1442" s="327"/>
      <c r="AF1442" s="327"/>
      <c r="AG1442" s="327"/>
      <c r="AH1442" s="327"/>
      <c r="AI1442" s="327"/>
      <c r="AO1442" s="325"/>
    </row>
    <row r="1443" spans="31:41" ht="24.75" customHeight="1">
      <c r="AE1443" s="327"/>
      <c r="AF1443" s="327"/>
      <c r="AG1443" s="327"/>
      <c r="AH1443" s="327"/>
      <c r="AI1443" s="327"/>
      <c r="AO1443" s="325"/>
    </row>
    <row r="1444" spans="31:41" ht="24.75" customHeight="1">
      <c r="AE1444" s="327"/>
      <c r="AF1444" s="327"/>
      <c r="AG1444" s="327"/>
      <c r="AH1444" s="327"/>
      <c r="AI1444" s="327"/>
      <c r="AO1444" s="325"/>
    </row>
    <row r="1445" spans="31:41" ht="24.75" customHeight="1">
      <c r="AE1445" s="327"/>
      <c r="AF1445" s="327"/>
      <c r="AG1445" s="327"/>
      <c r="AH1445" s="327"/>
      <c r="AI1445" s="327"/>
      <c r="AO1445" s="325"/>
    </row>
    <row r="1446" spans="31:41" ht="24.75" customHeight="1">
      <c r="AE1446" s="327"/>
      <c r="AF1446" s="327"/>
      <c r="AG1446" s="327"/>
      <c r="AH1446" s="327"/>
      <c r="AI1446" s="327"/>
      <c r="AO1446" s="325"/>
    </row>
    <row r="1447" spans="31:41" ht="24.75" customHeight="1">
      <c r="AE1447" s="327"/>
      <c r="AF1447" s="327"/>
      <c r="AG1447" s="327"/>
      <c r="AH1447" s="327"/>
      <c r="AI1447" s="327"/>
      <c r="AO1447" s="325"/>
    </row>
    <row r="1448" spans="31:41" ht="24.75" customHeight="1">
      <c r="AE1448" s="327"/>
      <c r="AF1448" s="327"/>
      <c r="AG1448" s="327"/>
      <c r="AH1448" s="327"/>
      <c r="AI1448" s="327"/>
      <c r="AO1448" s="325"/>
    </row>
    <row r="1449" spans="31:41" ht="24.75" customHeight="1">
      <c r="AE1449" s="327"/>
      <c r="AF1449" s="327"/>
      <c r="AG1449" s="327"/>
      <c r="AH1449" s="327"/>
      <c r="AI1449" s="327"/>
      <c r="AO1449" s="325"/>
    </row>
    <row r="1450" spans="31:41" ht="24.75" customHeight="1">
      <c r="AE1450" s="327"/>
      <c r="AF1450" s="327"/>
      <c r="AG1450" s="327"/>
      <c r="AH1450" s="327"/>
      <c r="AI1450" s="327"/>
      <c r="AO1450" s="325"/>
    </row>
    <row r="1451" spans="31:41" ht="24.75" customHeight="1">
      <c r="AE1451" s="327"/>
      <c r="AF1451" s="327"/>
      <c r="AG1451" s="327"/>
      <c r="AH1451" s="327"/>
      <c r="AI1451" s="327"/>
      <c r="AO1451" s="325"/>
    </row>
    <row r="1452" spans="31:41" ht="24.75" customHeight="1">
      <c r="AE1452" s="327"/>
      <c r="AF1452" s="327"/>
      <c r="AG1452" s="327"/>
      <c r="AH1452" s="327"/>
      <c r="AI1452" s="327"/>
      <c r="AO1452" s="325"/>
    </row>
    <row r="1453" spans="31:41" ht="24.75" customHeight="1">
      <c r="AE1453" s="327"/>
      <c r="AF1453" s="327"/>
      <c r="AG1453" s="327"/>
      <c r="AH1453" s="327"/>
      <c r="AI1453" s="327"/>
      <c r="AO1453" s="325"/>
    </row>
    <row r="1454" spans="31:41" ht="24.75" customHeight="1">
      <c r="AE1454" s="327"/>
      <c r="AF1454" s="327"/>
      <c r="AG1454" s="327"/>
      <c r="AH1454" s="327"/>
      <c r="AI1454" s="327"/>
      <c r="AO1454" s="325"/>
    </row>
    <row r="1455" spans="31:41" ht="24.75" customHeight="1">
      <c r="AE1455" s="327"/>
      <c r="AF1455" s="327"/>
      <c r="AG1455" s="327"/>
      <c r="AH1455" s="327"/>
      <c r="AI1455" s="327"/>
      <c r="AO1455" s="325"/>
    </row>
    <row r="1456" spans="31:41" ht="24.75" customHeight="1">
      <c r="AE1456" s="327"/>
      <c r="AF1456" s="327"/>
      <c r="AG1456" s="327"/>
      <c r="AH1456" s="327"/>
      <c r="AI1456" s="327"/>
      <c r="AO1456" s="325"/>
    </row>
    <row r="1457" spans="31:41" ht="24.75" customHeight="1">
      <c r="AE1457" s="327"/>
      <c r="AF1457" s="327"/>
      <c r="AG1457" s="327"/>
      <c r="AH1457" s="327"/>
      <c r="AI1457" s="327"/>
      <c r="AO1457" s="325"/>
    </row>
    <row r="1458" spans="31:41" ht="24.75" customHeight="1">
      <c r="AE1458" s="327"/>
      <c r="AF1458" s="327"/>
      <c r="AG1458" s="327"/>
      <c r="AH1458" s="327"/>
      <c r="AI1458" s="327"/>
      <c r="AO1458" s="325"/>
    </row>
    <row r="1459" spans="31:41" ht="24.75" customHeight="1">
      <c r="AE1459" s="327"/>
      <c r="AF1459" s="327"/>
      <c r="AG1459" s="327"/>
      <c r="AH1459" s="327"/>
      <c r="AI1459" s="327"/>
      <c r="AO1459" s="325"/>
    </row>
    <row r="1460" spans="31:41" ht="24.75" customHeight="1">
      <c r="AE1460" s="327"/>
      <c r="AF1460" s="327"/>
      <c r="AG1460" s="327"/>
      <c r="AH1460" s="327"/>
      <c r="AI1460" s="327"/>
      <c r="AO1460" s="325"/>
    </row>
    <row r="1461" spans="31:41" ht="24.75" customHeight="1">
      <c r="AE1461" s="327"/>
      <c r="AF1461" s="327"/>
      <c r="AG1461" s="327"/>
      <c r="AH1461" s="327"/>
      <c r="AI1461" s="327"/>
      <c r="AO1461" s="325"/>
    </row>
    <row r="1462" spans="31:41" ht="24.75" customHeight="1">
      <c r="AE1462" s="327"/>
      <c r="AF1462" s="327"/>
      <c r="AG1462" s="327"/>
      <c r="AH1462" s="327"/>
      <c r="AI1462" s="327"/>
      <c r="AO1462" s="325"/>
    </row>
    <row r="1463" spans="31:41" ht="24.75" customHeight="1">
      <c r="AE1463" s="327"/>
      <c r="AF1463" s="327"/>
      <c r="AG1463" s="327"/>
      <c r="AH1463" s="327"/>
      <c r="AI1463" s="327"/>
      <c r="AO1463" s="325"/>
    </row>
    <row r="1464" spans="31:41" ht="24.75" customHeight="1">
      <c r="AE1464" s="327"/>
      <c r="AF1464" s="327"/>
      <c r="AG1464" s="327"/>
      <c r="AH1464" s="327"/>
      <c r="AI1464" s="327"/>
      <c r="AO1464" s="325"/>
    </row>
    <row r="1465" spans="31:41" ht="24.75" customHeight="1">
      <c r="AE1465" s="327"/>
      <c r="AF1465" s="327"/>
      <c r="AG1465" s="327"/>
      <c r="AH1465" s="327"/>
      <c r="AI1465" s="327"/>
      <c r="AO1465" s="325"/>
    </row>
    <row r="1466" spans="31:41" ht="24.75" customHeight="1">
      <c r="AE1466" s="327"/>
      <c r="AF1466" s="327"/>
      <c r="AG1466" s="327"/>
      <c r="AH1466" s="327"/>
      <c r="AI1466" s="327"/>
      <c r="AO1466" s="325"/>
    </row>
    <row r="1467" spans="31:41" ht="24.75" customHeight="1">
      <c r="AE1467" s="327"/>
      <c r="AF1467" s="327"/>
      <c r="AG1467" s="327"/>
      <c r="AH1467" s="327"/>
      <c r="AI1467" s="327"/>
      <c r="AO1467" s="325"/>
    </row>
    <row r="1468" spans="31:41" ht="24.75" customHeight="1">
      <c r="AE1468" s="327"/>
      <c r="AF1468" s="327"/>
      <c r="AG1468" s="327"/>
      <c r="AH1468" s="327"/>
      <c r="AI1468" s="327"/>
      <c r="AO1468" s="325"/>
    </row>
    <row r="1469" spans="31:41" ht="24.75" customHeight="1">
      <c r="AE1469" s="327"/>
      <c r="AF1469" s="327"/>
      <c r="AG1469" s="327"/>
      <c r="AH1469" s="327"/>
      <c r="AI1469" s="327"/>
      <c r="AO1469" s="325"/>
    </row>
    <row r="1470" spans="31:41" ht="24.75" customHeight="1">
      <c r="AE1470" s="327"/>
      <c r="AF1470" s="327"/>
      <c r="AG1470" s="327"/>
      <c r="AH1470" s="327"/>
      <c r="AI1470" s="327"/>
      <c r="AO1470" s="325"/>
    </row>
    <row r="1471" spans="31:41" ht="24.75" customHeight="1">
      <c r="AE1471" s="327"/>
      <c r="AF1471" s="327"/>
      <c r="AG1471" s="327"/>
      <c r="AH1471" s="327"/>
      <c r="AI1471" s="327"/>
      <c r="AO1471" s="325"/>
    </row>
    <row r="1472" spans="31:41" ht="24.75" customHeight="1">
      <c r="AE1472" s="327"/>
      <c r="AF1472" s="327"/>
      <c r="AG1472" s="327"/>
      <c r="AH1472" s="327"/>
      <c r="AI1472" s="327"/>
      <c r="AO1472" s="325"/>
    </row>
    <row r="1473" spans="31:41" ht="24.75" customHeight="1">
      <c r="AE1473" s="327"/>
      <c r="AF1473" s="327"/>
      <c r="AG1473" s="327"/>
      <c r="AH1473" s="327"/>
      <c r="AI1473" s="327"/>
      <c r="AO1473" s="325"/>
    </row>
    <row r="1474" spans="31:41" ht="24.75" customHeight="1">
      <c r="AE1474" s="327"/>
      <c r="AF1474" s="327"/>
      <c r="AG1474" s="327"/>
      <c r="AH1474" s="327"/>
      <c r="AI1474" s="327"/>
      <c r="AO1474" s="325"/>
    </row>
    <row r="1475" spans="31:41" ht="24.75" customHeight="1">
      <c r="AE1475" s="327"/>
      <c r="AF1475" s="327"/>
      <c r="AG1475" s="327"/>
      <c r="AH1475" s="327"/>
      <c r="AI1475" s="327"/>
      <c r="AO1475" s="325"/>
    </row>
    <row r="1476" spans="31:41" ht="24.75" customHeight="1">
      <c r="AE1476" s="327"/>
      <c r="AF1476" s="327"/>
      <c r="AG1476" s="327"/>
      <c r="AH1476" s="327"/>
      <c r="AI1476" s="327"/>
      <c r="AO1476" s="325"/>
    </row>
    <row r="1477" spans="31:41" ht="24.75" customHeight="1">
      <c r="AE1477" s="327"/>
      <c r="AF1477" s="327"/>
      <c r="AG1477" s="327"/>
      <c r="AH1477" s="327"/>
      <c r="AI1477" s="327"/>
      <c r="AO1477" s="325"/>
    </row>
    <row r="1478" spans="31:41" ht="24.75" customHeight="1">
      <c r="AE1478" s="327"/>
      <c r="AF1478" s="327"/>
      <c r="AG1478" s="327"/>
      <c r="AH1478" s="327"/>
      <c r="AI1478" s="327"/>
      <c r="AO1478" s="325"/>
    </row>
    <row r="1479" spans="31:41" ht="24.75" customHeight="1">
      <c r="AE1479" s="327"/>
      <c r="AF1479" s="327"/>
      <c r="AG1479" s="327"/>
      <c r="AH1479" s="327"/>
      <c r="AI1479" s="327"/>
      <c r="AO1479" s="325"/>
    </row>
    <row r="1480" spans="31:41" ht="24.75" customHeight="1">
      <c r="AE1480" s="327"/>
      <c r="AF1480" s="327"/>
      <c r="AG1480" s="327"/>
      <c r="AH1480" s="327"/>
      <c r="AI1480" s="327"/>
      <c r="AO1480" s="325"/>
    </row>
    <row r="1481" spans="31:41" ht="24.75" customHeight="1">
      <c r="AE1481" s="327"/>
      <c r="AF1481" s="327"/>
      <c r="AG1481" s="327"/>
      <c r="AH1481" s="327"/>
      <c r="AI1481" s="327"/>
      <c r="AO1481" s="325"/>
    </row>
    <row r="1482" spans="31:41" ht="24.75" customHeight="1">
      <c r="AE1482" s="327"/>
      <c r="AF1482" s="327"/>
      <c r="AG1482" s="327"/>
      <c r="AH1482" s="327"/>
      <c r="AI1482" s="327"/>
      <c r="AO1482" s="325"/>
    </row>
    <row r="1483" spans="31:41" ht="24.75" customHeight="1">
      <c r="AE1483" s="327"/>
      <c r="AF1483" s="327"/>
      <c r="AG1483" s="327"/>
      <c r="AH1483" s="327"/>
      <c r="AI1483" s="327"/>
      <c r="AO1483" s="325"/>
    </row>
    <row r="1484" spans="31:41" ht="24.75" customHeight="1">
      <c r="AE1484" s="327"/>
      <c r="AF1484" s="327"/>
      <c r="AG1484" s="327"/>
      <c r="AH1484" s="327"/>
      <c r="AI1484" s="327"/>
      <c r="AO1484" s="325"/>
    </row>
    <row r="1485" spans="31:41" ht="24.75" customHeight="1">
      <c r="AE1485" s="327"/>
      <c r="AF1485" s="327"/>
      <c r="AG1485" s="327"/>
      <c r="AH1485" s="327"/>
      <c r="AI1485" s="327"/>
      <c r="AO1485" s="325"/>
    </row>
    <row r="1486" spans="31:41" ht="24.75" customHeight="1">
      <c r="AE1486" s="327"/>
      <c r="AF1486" s="327"/>
      <c r="AG1486" s="327"/>
      <c r="AH1486" s="327"/>
      <c r="AI1486" s="327"/>
      <c r="AO1486" s="325"/>
    </row>
    <row r="1487" spans="31:41" ht="24.75" customHeight="1">
      <c r="AE1487" s="327"/>
      <c r="AF1487" s="327"/>
      <c r="AG1487" s="327"/>
      <c r="AH1487" s="327"/>
      <c r="AI1487" s="327"/>
      <c r="AO1487" s="325"/>
    </row>
    <row r="1488" spans="31:41" ht="24.75" customHeight="1">
      <c r="AE1488" s="327"/>
      <c r="AF1488" s="327"/>
      <c r="AG1488" s="327"/>
      <c r="AH1488" s="327"/>
      <c r="AI1488" s="327"/>
      <c r="AO1488" s="325"/>
    </row>
    <row r="1489" spans="31:41" ht="24.75" customHeight="1">
      <c r="AE1489" s="327"/>
      <c r="AF1489" s="327"/>
      <c r="AG1489" s="327"/>
      <c r="AH1489" s="327"/>
      <c r="AI1489" s="327"/>
      <c r="AO1489" s="325"/>
    </row>
    <row r="1490" spans="31:41" ht="24.75" customHeight="1">
      <c r="AE1490" s="327"/>
      <c r="AF1490" s="327"/>
      <c r="AG1490" s="327"/>
      <c r="AH1490" s="327"/>
      <c r="AI1490" s="327"/>
      <c r="AO1490" s="325"/>
    </row>
    <row r="1491" spans="31:41" ht="24.75" customHeight="1">
      <c r="AE1491" s="327"/>
      <c r="AF1491" s="327"/>
      <c r="AG1491" s="327"/>
      <c r="AH1491" s="327"/>
      <c r="AI1491" s="327"/>
      <c r="AO1491" s="325"/>
    </row>
    <row r="1492" spans="31:41" ht="24.75" customHeight="1">
      <c r="AE1492" s="327"/>
      <c r="AF1492" s="327"/>
      <c r="AG1492" s="327"/>
      <c r="AH1492" s="327"/>
      <c r="AI1492" s="327"/>
      <c r="AO1492" s="325"/>
    </row>
    <row r="1493" spans="31:41" ht="24.75" customHeight="1">
      <c r="AE1493" s="327"/>
      <c r="AF1493" s="327"/>
      <c r="AG1493" s="327"/>
      <c r="AH1493" s="327"/>
      <c r="AI1493" s="327"/>
      <c r="AO1493" s="325"/>
    </row>
    <row r="1494" spans="31:41" ht="24.75" customHeight="1">
      <c r="AE1494" s="327"/>
      <c r="AF1494" s="327"/>
      <c r="AG1494" s="327"/>
      <c r="AH1494" s="327"/>
      <c r="AI1494" s="327"/>
      <c r="AO1494" s="325"/>
    </row>
    <row r="1495" spans="31:41" ht="24.75" customHeight="1">
      <c r="AE1495" s="327"/>
      <c r="AF1495" s="327"/>
      <c r="AG1495" s="327"/>
      <c r="AH1495" s="327"/>
      <c r="AI1495" s="327"/>
      <c r="AO1495" s="325"/>
    </row>
    <row r="1496" spans="31:41" ht="24.75" customHeight="1">
      <c r="AE1496" s="327"/>
      <c r="AF1496" s="327"/>
      <c r="AG1496" s="327"/>
      <c r="AH1496" s="327"/>
      <c r="AI1496" s="327"/>
      <c r="AO1496" s="325"/>
    </row>
    <row r="1497" spans="31:41" ht="24.75" customHeight="1">
      <c r="AE1497" s="327"/>
      <c r="AF1497" s="327"/>
      <c r="AG1497" s="327"/>
      <c r="AH1497" s="327"/>
      <c r="AI1497" s="327"/>
      <c r="AO1497" s="325"/>
    </row>
    <row r="1498" spans="31:41" ht="24.75" customHeight="1">
      <c r="AE1498" s="327"/>
      <c r="AF1498" s="327"/>
      <c r="AG1498" s="327"/>
      <c r="AH1498" s="327"/>
      <c r="AI1498" s="327"/>
      <c r="AO1498" s="325"/>
    </row>
    <row r="1499" spans="31:41" ht="24.75" customHeight="1">
      <c r="AE1499" s="327"/>
      <c r="AF1499" s="327"/>
      <c r="AG1499" s="327"/>
      <c r="AH1499" s="327"/>
      <c r="AI1499" s="327"/>
      <c r="AO1499" s="325"/>
    </row>
    <row r="1500" spans="31:41" ht="24.75" customHeight="1">
      <c r="AE1500" s="327"/>
      <c r="AF1500" s="327"/>
      <c r="AG1500" s="327"/>
      <c r="AH1500" s="327"/>
      <c r="AI1500" s="327"/>
      <c r="AO1500" s="325"/>
    </row>
    <row r="1501" spans="31:41" ht="24.75" customHeight="1">
      <c r="AE1501" s="327"/>
      <c r="AF1501" s="327"/>
      <c r="AG1501" s="327"/>
      <c r="AH1501" s="327"/>
      <c r="AI1501" s="327"/>
      <c r="AO1501" s="325"/>
    </row>
    <row r="1502" spans="31:41" ht="24.75" customHeight="1">
      <c r="AE1502" s="327"/>
      <c r="AF1502" s="327"/>
      <c r="AG1502" s="327"/>
      <c r="AH1502" s="327"/>
      <c r="AI1502" s="327"/>
      <c r="AO1502" s="325"/>
    </row>
    <row r="1503" spans="31:41" ht="24.75" customHeight="1">
      <c r="AE1503" s="327"/>
      <c r="AF1503" s="327"/>
      <c r="AG1503" s="327"/>
      <c r="AH1503" s="327"/>
      <c r="AI1503" s="327"/>
      <c r="AO1503" s="325"/>
    </row>
    <row r="1504" spans="31:41" ht="24.75" customHeight="1">
      <c r="AE1504" s="327"/>
      <c r="AF1504" s="327"/>
      <c r="AG1504" s="327"/>
      <c r="AH1504" s="327"/>
      <c r="AI1504" s="327"/>
      <c r="AO1504" s="325"/>
    </row>
    <row r="1505" spans="31:41" ht="24.75" customHeight="1">
      <c r="AE1505" s="327"/>
      <c r="AF1505" s="327"/>
      <c r="AG1505" s="327"/>
      <c r="AH1505" s="327"/>
      <c r="AI1505" s="327"/>
      <c r="AO1505" s="325"/>
    </row>
    <row r="1506" spans="31:41" ht="24.75" customHeight="1">
      <c r="AE1506" s="327"/>
      <c r="AF1506" s="327"/>
      <c r="AG1506" s="327"/>
      <c r="AH1506" s="327"/>
      <c r="AI1506" s="327"/>
      <c r="AO1506" s="325"/>
    </row>
    <row r="1507" spans="31:41" ht="24.75" customHeight="1">
      <c r="AE1507" s="327"/>
      <c r="AF1507" s="327"/>
      <c r="AG1507" s="327"/>
      <c r="AH1507" s="327"/>
      <c r="AI1507" s="327"/>
      <c r="AO1507" s="325"/>
    </row>
    <row r="1508" spans="31:41" ht="24.75" customHeight="1">
      <c r="AE1508" s="327"/>
      <c r="AF1508" s="327"/>
      <c r="AG1508" s="327"/>
      <c r="AH1508" s="327"/>
      <c r="AI1508" s="327"/>
      <c r="AO1508" s="325"/>
    </row>
    <row r="1509" spans="31:41" ht="24.75" customHeight="1">
      <c r="AE1509" s="327"/>
      <c r="AF1509" s="327"/>
      <c r="AG1509" s="327"/>
      <c r="AH1509" s="327"/>
      <c r="AI1509" s="327"/>
      <c r="AO1509" s="325"/>
    </row>
    <row r="1510" spans="31:41" ht="24.75" customHeight="1">
      <c r="AE1510" s="327"/>
      <c r="AF1510" s="327"/>
      <c r="AG1510" s="327"/>
      <c r="AH1510" s="327"/>
      <c r="AI1510" s="327"/>
      <c r="AO1510" s="325"/>
    </row>
    <row r="1511" spans="31:41" ht="24.75" customHeight="1">
      <c r="AE1511" s="327"/>
      <c r="AF1511" s="327"/>
      <c r="AG1511" s="327"/>
      <c r="AH1511" s="327"/>
      <c r="AI1511" s="327"/>
      <c r="AO1511" s="325"/>
    </row>
    <row r="1512" spans="31:41" ht="24.75" customHeight="1">
      <c r="AE1512" s="327"/>
      <c r="AF1512" s="327"/>
      <c r="AG1512" s="327"/>
      <c r="AH1512" s="327"/>
      <c r="AI1512" s="327"/>
      <c r="AO1512" s="325"/>
    </row>
    <row r="1513" spans="31:41" ht="24.75" customHeight="1">
      <c r="AE1513" s="327"/>
      <c r="AF1513" s="327"/>
      <c r="AG1513" s="327"/>
      <c r="AH1513" s="327"/>
      <c r="AI1513" s="327"/>
      <c r="AO1513" s="325"/>
    </row>
    <row r="1514" spans="31:41" ht="24.75" customHeight="1">
      <c r="AE1514" s="327"/>
      <c r="AF1514" s="327"/>
      <c r="AG1514" s="327"/>
      <c r="AH1514" s="327"/>
      <c r="AI1514" s="327"/>
      <c r="AO1514" s="325"/>
    </row>
    <row r="1515" spans="31:41" ht="24.75" customHeight="1">
      <c r="AE1515" s="327"/>
      <c r="AF1515" s="327"/>
      <c r="AG1515" s="327"/>
      <c r="AH1515" s="327"/>
      <c r="AI1515" s="327"/>
      <c r="AO1515" s="325"/>
    </row>
    <row r="1516" spans="31:41" ht="24.75" customHeight="1">
      <c r="AE1516" s="327"/>
      <c r="AF1516" s="327"/>
      <c r="AG1516" s="327"/>
      <c r="AH1516" s="327"/>
      <c r="AI1516" s="327"/>
      <c r="AO1516" s="325"/>
    </row>
    <row r="1517" spans="31:41" ht="24.75" customHeight="1">
      <c r="AE1517" s="327"/>
      <c r="AF1517" s="327"/>
      <c r="AG1517" s="327"/>
      <c r="AH1517" s="327"/>
      <c r="AI1517" s="327"/>
      <c r="AO1517" s="325"/>
    </row>
    <row r="1518" spans="31:41" ht="24.75" customHeight="1">
      <c r="AE1518" s="327"/>
      <c r="AF1518" s="327"/>
      <c r="AG1518" s="327"/>
      <c r="AH1518" s="327"/>
      <c r="AI1518" s="327"/>
      <c r="AO1518" s="325"/>
    </row>
    <row r="1519" spans="31:41" ht="24.75" customHeight="1">
      <c r="AE1519" s="327"/>
      <c r="AF1519" s="327"/>
      <c r="AG1519" s="327"/>
      <c r="AH1519" s="327"/>
      <c r="AI1519" s="327"/>
      <c r="AO1519" s="325"/>
    </row>
    <row r="1520" spans="31:41" ht="24.75" customHeight="1">
      <c r="AE1520" s="327"/>
      <c r="AF1520" s="327"/>
      <c r="AG1520" s="327"/>
      <c r="AH1520" s="327"/>
      <c r="AI1520" s="327"/>
      <c r="AO1520" s="325"/>
    </row>
    <row r="1521" spans="31:41" ht="24.75" customHeight="1">
      <c r="AE1521" s="327"/>
      <c r="AF1521" s="327"/>
      <c r="AG1521" s="327"/>
      <c r="AH1521" s="327"/>
      <c r="AI1521" s="327"/>
      <c r="AO1521" s="325"/>
    </row>
    <row r="1522" spans="31:41" ht="24.75" customHeight="1">
      <c r="AE1522" s="327"/>
      <c r="AF1522" s="327"/>
      <c r="AG1522" s="327"/>
      <c r="AH1522" s="327"/>
      <c r="AI1522" s="327"/>
      <c r="AO1522" s="325"/>
    </row>
    <row r="1523" spans="31:41" ht="24.75" customHeight="1">
      <c r="AE1523" s="327"/>
      <c r="AF1523" s="327"/>
      <c r="AG1523" s="327"/>
      <c r="AH1523" s="327"/>
      <c r="AI1523" s="327"/>
      <c r="AO1523" s="325"/>
    </row>
    <row r="1524" spans="31:41" ht="24.75" customHeight="1">
      <c r="AE1524" s="327"/>
      <c r="AF1524" s="327"/>
      <c r="AG1524" s="327"/>
      <c r="AH1524" s="327"/>
      <c r="AI1524" s="327"/>
      <c r="AO1524" s="325"/>
    </row>
    <row r="1525" spans="31:41" ht="24.75" customHeight="1">
      <c r="AE1525" s="327"/>
      <c r="AF1525" s="327"/>
      <c r="AG1525" s="327"/>
      <c r="AH1525" s="327"/>
      <c r="AI1525" s="327"/>
      <c r="AO1525" s="325"/>
    </row>
    <row r="1526" spans="31:41" ht="24.75" customHeight="1">
      <c r="AE1526" s="327"/>
      <c r="AF1526" s="327"/>
      <c r="AG1526" s="327"/>
      <c r="AH1526" s="327"/>
      <c r="AI1526" s="327"/>
      <c r="AO1526" s="325"/>
    </row>
    <row r="1527" spans="31:41" ht="24.75" customHeight="1">
      <c r="AE1527" s="327"/>
      <c r="AF1527" s="327"/>
      <c r="AG1527" s="327"/>
      <c r="AH1527" s="327"/>
      <c r="AI1527" s="327"/>
      <c r="AO1527" s="325"/>
    </row>
    <row r="1528" spans="31:41" ht="24.75" customHeight="1">
      <c r="AE1528" s="327"/>
      <c r="AF1528" s="327"/>
      <c r="AG1528" s="327"/>
      <c r="AH1528" s="327"/>
      <c r="AI1528" s="327"/>
      <c r="AO1528" s="325"/>
    </row>
    <row r="1529" spans="31:41" ht="24.75" customHeight="1">
      <c r="AE1529" s="327"/>
      <c r="AF1529" s="327"/>
      <c r="AG1529" s="327"/>
      <c r="AH1529" s="327"/>
      <c r="AI1529" s="327"/>
      <c r="AO1529" s="325"/>
    </row>
    <row r="1530" spans="31:41" ht="24.75" customHeight="1">
      <c r="AE1530" s="327"/>
      <c r="AF1530" s="327"/>
      <c r="AG1530" s="327"/>
      <c r="AH1530" s="327"/>
      <c r="AI1530" s="327"/>
      <c r="AO1530" s="325"/>
    </row>
    <row r="1531" spans="31:41" ht="24.75" customHeight="1">
      <c r="AE1531" s="327"/>
      <c r="AF1531" s="327"/>
      <c r="AG1531" s="327"/>
      <c r="AH1531" s="327"/>
      <c r="AI1531" s="327"/>
      <c r="AO1531" s="325"/>
    </row>
    <row r="1532" spans="31:41" ht="24.75" customHeight="1">
      <c r="AE1532" s="327"/>
      <c r="AF1532" s="327"/>
      <c r="AG1532" s="327"/>
      <c r="AH1532" s="327"/>
      <c r="AI1532" s="327"/>
      <c r="AO1532" s="325"/>
    </row>
    <row r="1533" spans="31:41" ht="24.75" customHeight="1">
      <c r="AE1533" s="327"/>
      <c r="AF1533" s="327"/>
      <c r="AG1533" s="327"/>
      <c r="AH1533" s="327"/>
      <c r="AI1533" s="327"/>
      <c r="AO1533" s="325"/>
    </row>
    <row r="1534" spans="31:41" ht="24.75" customHeight="1">
      <c r="AE1534" s="327"/>
      <c r="AF1534" s="327"/>
      <c r="AG1534" s="327"/>
      <c r="AH1534" s="327"/>
      <c r="AI1534" s="327"/>
      <c r="AO1534" s="325"/>
    </row>
    <row r="1535" spans="31:41" ht="24.75" customHeight="1">
      <c r="AE1535" s="327"/>
      <c r="AF1535" s="327"/>
      <c r="AG1535" s="327"/>
      <c r="AH1535" s="327"/>
      <c r="AI1535" s="327"/>
      <c r="AO1535" s="325"/>
    </row>
    <row r="1536" spans="31:41" ht="24.75" customHeight="1">
      <c r="AE1536" s="327"/>
      <c r="AF1536" s="327"/>
      <c r="AG1536" s="327"/>
      <c r="AH1536" s="327"/>
      <c r="AI1536" s="327"/>
      <c r="AO1536" s="325"/>
    </row>
    <row r="1537" spans="31:41" ht="24.75" customHeight="1">
      <c r="AE1537" s="327"/>
      <c r="AF1537" s="327"/>
      <c r="AG1537" s="327"/>
      <c r="AH1537" s="327"/>
      <c r="AI1537" s="327"/>
      <c r="AO1537" s="325"/>
    </row>
    <row r="1538" spans="31:41" ht="24.75" customHeight="1">
      <c r="AE1538" s="327"/>
      <c r="AF1538" s="327"/>
      <c r="AG1538" s="327"/>
      <c r="AH1538" s="327"/>
      <c r="AI1538" s="327"/>
      <c r="AO1538" s="325"/>
    </row>
    <row r="1539" spans="31:41" ht="24.75" customHeight="1">
      <c r="AE1539" s="327"/>
      <c r="AF1539" s="327"/>
      <c r="AG1539" s="327"/>
      <c r="AH1539" s="327"/>
      <c r="AI1539" s="327"/>
      <c r="AO1539" s="325"/>
    </row>
    <row r="1540" spans="31:41" ht="24.75" customHeight="1">
      <c r="AE1540" s="327"/>
      <c r="AF1540" s="327"/>
      <c r="AG1540" s="327"/>
      <c r="AH1540" s="327"/>
      <c r="AI1540" s="327"/>
      <c r="AO1540" s="325"/>
    </row>
    <row r="1541" spans="31:41" ht="24.75" customHeight="1">
      <c r="AE1541" s="327"/>
      <c r="AF1541" s="327"/>
      <c r="AG1541" s="327"/>
      <c r="AH1541" s="327"/>
      <c r="AI1541" s="327"/>
      <c r="AO1541" s="325"/>
    </row>
    <row r="1542" spans="31:41" ht="24.75" customHeight="1">
      <c r="AE1542" s="327"/>
      <c r="AF1542" s="327"/>
      <c r="AG1542" s="327"/>
      <c r="AH1542" s="327"/>
      <c r="AI1542" s="327"/>
      <c r="AO1542" s="325"/>
    </row>
    <row r="1543" spans="31:41" ht="24.75" customHeight="1">
      <c r="AE1543" s="327"/>
      <c r="AF1543" s="327"/>
      <c r="AG1543" s="327"/>
      <c r="AH1543" s="327"/>
      <c r="AI1543" s="327"/>
      <c r="AO1543" s="325"/>
    </row>
    <row r="1544" spans="31:41" ht="24.75" customHeight="1">
      <c r="AE1544" s="327"/>
      <c r="AF1544" s="327"/>
      <c r="AG1544" s="327"/>
      <c r="AH1544" s="327"/>
      <c r="AI1544" s="327"/>
      <c r="AO1544" s="325"/>
    </row>
    <row r="1545" spans="31:41" ht="24.75" customHeight="1">
      <c r="AE1545" s="327"/>
      <c r="AF1545" s="327"/>
      <c r="AG1545" s="327"/>
      <c r="AH1545" s="327"/>
      <c r="AI1545" s="327"/>
      <c r="AO1545" s="325"/>
    </row>
    <row r="1546" spans="31:41" ht="24.75" customHeight="1">
      <c r="AE1546" s="327"/>
      <c r="AF1546" s="327"/>
      <c r="AG1546" s="327"/>
      <c r="AH1546" s="327"/>
      <c r="AI1546" s="327"/>
      <c r="AO1546" s="325"/>
    </row>
    <row r="1547" spans="31:41" ht="24.75" customHeight="1">
      <c r="AE1547" s="327"/>
      <c r="AF1547" s="327"/>
      <c r="AG1547" s="327"/>
      <c r="AH1547" s="327"/>
      <c r="AI1547" s="327"/>
      <c r="AO1547" s="325"/>
    </row>
    <row r="1548" spans="31:41" ht="24.75" customHeight="1">
      <c r="AE1548" s="327"/>
      <c r="AF1548" s="327"/>
      <c r="AG1548" s="327"/>
      <c r="AH1548" s="327"/>
      <c r="AI1548" s="327"/>
      <c r="AO1548" s="325"/>
    </row>
    <row r="1549" spans="31:41" ht="24.75" customHeight="1">
      <c r="AE1549" s="327"/>
      <c r="AF1549" s="327"/>
      <c r="AG1549" s="327"/>
      <c r="AH1549" s="327"/>
      <c r="AI1549" s="327"/>
      <c r="AO1549" s="325"/>
    </row>
    <row r="1550" spans="31:41" ht="24.75" customHeight="1">
      <c r="AE1550" s="327"/>
      <c r="AF1550" s="327"/>
      <c r="AG1550" s="327"/>
      <c r="AH1550" s="327"/>
      <c r="AI1550" s="327"/>
      <c r="AO1550" s="325"/>
    </row>
    <row r="1551" spans="31:41" ht="24.75" customHeight="1">
      <c r="AE1551" s="327"/>
      <c r="AF1551" s="327"/>
      <c r="AG1551" s="327"/>
      <c r="AH1551" s="327"/>
      <c r="AI1551" s="327"/>
      <c r="AO1551" s="325"/>
    </row>
    <row r="1552" spans="31:41" ht="24.75" customHeight="1">
      <c r="AE1552" s="327"/>
      <c r="AF1552" s="327"/>
      <c r="AG1552" s="327"/>
      <c r="AH1552" s="327"/>
      <c r="AI1552" s="327"/>
      <c r="AO1552" s="325"/>
    </row>
    <row r="1553" spans="31:41" ht="24.75" customHeight="1">
      <c r="AE1553" s="327"/>
      <c r="AF1553" s="327"/>
      <c r="AG1553" s="327"/>
      <c r="AH1553" s="327"/>
      <c r="AI1553" s="327"/>
      <c r="AO1553" s="325"/>
    </row>
    <row r="1554" spans="31:41" ht="24.75" customHeight="1">
      <c r="AE1554" s="327"/>
      <c r="AF1554" s="327"/>
      <c r="AG1554" s="327"/>
      <c r="AH1554" s="327"/>
      <c r="AI1554" s="327"/>
      <c r="AO1554" s="325"/>
    </row>
    <row r="1555" spans="31:41" ht="24.75" customHeight="1">
      <c r="AE1555" s="327"/>
      <c r="AF1555" s="327"/>
      <c r="AG1555" s="327"/>
      <c r="AH1555" s="327"/>
      <c r="AI1555" s="327"/>
      <c r="AO1555" s="325"/>
    </row>
    <row r="1556" spans="31:41" ht="24.75" customHeight="1">
      <c r="AE1556" s="327"/>
      <c r="AF1556" s="327"/>
      <c r="AG1556" s="327"/>
      <c r="AH1556" s="327"/>
      <c r="AI1556" s="327"/>
      <c r="AO1556" s="325"/>
    </row>
    <row r="1557" spans="31:41" ht="24.75" customHeight="1">
      <c r="AE1557" s="327"/>
      <c r="AF1557" s="327"/>
      <c r="AG1557" s="327"/>
      <c r="AH1557" s="327"/>
      <c r="AI1557" s="327"/>
      <c r="AO1557" s="325"/>
    </row>
    <row r="1558" spans="31:41" ht="24.75" customHeight="1">
      <c r="AE1558" s="327"/>
      <c r="AF1558" s="327"/>
      <c r="AG1558" s="327"/>
      <c r="AH1558" s="327"/>
      <c r="AI1558" s="327"/>
      <c r="AO1558" s="325"/>
    </row>
    <row r="1559" spans="31:41" ht="24.75" customHeight="1">
      <c r="AE1559" s="327"/>
      <c r="AF1559" s="327"/>
      <c r="AG1559" s="327"/>
      <c r="AH1559" s="327"/>
      <c r="AI1559" s="327"/>
      <c r="AO1559" s="325"/>
    </row>
    <row r="1560" spans="31:41" ht="24.75" customHeight="1">
      <c r="AE1560" s="327"/>
      <c r="AF1560" s="327"/>
      <c r="AG1560" s="327"/>
      <c r="AH1560" s="327"/>
      <c r="AI1560" s="327"/>
      <c r="AO1560" s="325"/>
    </row>
    <row r="1561" spans="31:41" ht="24.75" customHeight="1">
      <c r="AE1561" s="327"/>
      <c r="AF1561" s="327"/>
      <c r="AG1561" s="327"/>
      <c r="AH1561" s="327"/>
      <c r="AI1561" s="327"/>
      <c r="AO1561" s="325"/>
    </row>
    <row r="1562" spans="31:41" ht="24.75" customHeight="1">
      <c r="AE1562" s="327"/>
      <c r="AF1562" s="327"/>
      <c r="AG1562" s="327"/>
      <c r="AH1562" s="327"/>
      <c r="AI1562" s="327"/>
      <c r="AO1562" s="325"/>
    </row>
    <row r="1563" spans="31:41" ht="24.75" customHeight="1">
      <c r="AE1563" s="327"/>
      <c r="AF1563" s="327"/>
      <c r="AG1563" s="327"/>
      <c r="AH1563" s="327"/>
      <c r="AI1563" s="327"/>
      <c r="AO1563" s="325"/>
    </row>
    <row r="1564" spans="31:41" ht="24.75" customHeight="1">
      <c r="AE1564" s="327"/>
      <c r="AF1564" s="327"/>
      <c r="AG1564" s="327"/>
      <c r="AH1564" s="327"/>
      <c r="AI1564" s="327"/>
      <c r="AO1564" s="325"/>
    </row>
    <row r="1565" spans="31:41" ht="24.75" customHeight="1">
      <c r="AE1565" s="327"/>
      <c r="AF1565" s="327"/>
      <c r="AG1565" s="327"/>
      <c r="AH1565" s="327"/>
      <c r="AI1565" s="327"/>
      <c r="AO1565" s="325"/>
    </row>
    <row r="1566" spans="31:41" ht="24.75" customHeight="1">
      <c r="AE1566" s="327"/>
      <c r="AF1566" s="327"/>
      <c r="AG1566" s="327"/>
      <c r="AH1566" s="327"/>
      <c r="AI1566" s="327"/>
      <c r="AO1566" s="325"/>
    </row>
    <row r="1567" spans="31:41" ht="24.75" customHeight="1">
      <c r="AE1567" s="327"/>
      <c r="AF1567" s="327"/>
      <c r="AG1567" s="327"/>
      <c r="AH1567" s="327"/>
      <c r="AI1567" s="327"/>
      <c r="AO1567" s="325"/>
    </row>
    <row r="1568" spans="31:41" ht="24.75" customHeight="1">
      <c r="AE1568" s="327"/>
      <c r="AF1568" s="327"/>
      <c r="AG1568" s="327"/>
      <c r="AH1568" s="327"/>
      <c r="AI1568" s="327"/>
      <c r="AO1568" s="325"/>
    </row>
    <row r="1569" spans="31:41" ht="24.75" customHeight="1">
      <c r="AE1569" s="327"/>
      <c r="AF1569" s="327"/>
      <c r="AG1569" s="327"/>
      <c r="AH1569" s="327"/>
      <c r="AI1569" s="327"/>
      <c r="AO1569" s="325"/>
    </row>
    <row r="1570" spans="31:41" ht="24.75" customHeight="1">
      <c r="AE1570" s="327"/>
      <c r="AF1570" s="327"/>
      <c r="AG1570" s="327"/>
      <c r="AH1570" s="327"/>
      <c r="AI1570" s="327"/>
      <c r="AO1570" s="325"/>
    </row>
    <row r="1571" spans="31:41" ht="24.75" customHeight="1">
      <c r="AE1571" s="327"/>
      <c r="AF1571" s="327"/>
      <c r="AG1571" s="327"/>
      <c r="AH1571" s="327"/>
      <c r="AI1571" s="327"/>
      <c r="AO1571" s="325"/>
    </row>
    <row r="1572" spans="31:41" ht="24.75" customHeight="1">
      <c r="AE1572" s="327"/>
      <c r="AF1572" s="327"/>
      <c r="AG1572" s="327"/>
      <c r="AH1572" s="327"/>
      <c r="AI1572" s="327"/>
      <c r="AO1572" s="325"/>
    </row>
    <row r="1573" spans="31:41" ht="24.75" customHeight="1">
      <c r="AE1573" s="327"/>
      <c r="AF1573" s="327"/>
      <c r="AG1573" s="327"/>
      <c r="AH1573" s="327"/>
      <c r="AI1573" s="327"/>
      <c r="AO1573" s="325"/>
    </row>
    <row r="1574" spans="31:41" ht="24.75" customHeight="1">
      <c r="AE1574" s="327"/>
      <c r="AF1574" s="327"/>
      <c r="AG1574" s="327"/>
      <c r="AH1574" s="327"/>
      <c r="AI1574" s="327"/>
      <c r="AO1574" s="325"/>
    </row>
    <row r="1575" spans="31:41" ht="24.75" customHeight="1">
      <c r="AE1575" s="327"/>
      <c r="AF1575" s="327"/>
      <c r="AG1575" s="327"/>
      <c r="AH1575" s="327"/>
      <c r="AI1575" s="327"/>
      <c r="AO1575" s="325"/>
    </row>
    <row r="1576" spans="31:41" ht="24.75" customHeight="1">
      <c r="AE1576" s="327"/>
      <c r="AF1576" s="327"/>
      <c r="AG1576" s="327"/>
      <c r="AH1576" s="327"/>
      <c r="AI1576" s="327"/>
      <c r="AO1576" s="325"/>
    </row>
    <row r="1577" spans="31:41" ht="24.75" customHeight="1">
      <c r="AE1577" s="327"/>
      <c r="AF1577" s="327"/>
      <c r="AG1577" s="327"/>
      <c r="AH1577" s="327"/>
      <c r="AI1577" s="327"/>
      <c r="AO1577" s="325"/>
    </row>
    <row r="1578" spans="31:41" ht="24.75" customHeight="1">
      <c r="AE1578" s="327"/>
      <c r="AF1578" s="327"/>
      <c r="AG1578" s="327"/>
      <c r="AH1578" s="327"/>
      <c r="AI1578" s="327"/>
      <c r="AO1578" s="325"/>
    </row>
    <row r="1579" spans="31:41" ht="24.75" customHeight="1">
      <c r="AE1579" s="327"/>
      <c r="AF1579" s="327"/>
      <c r="AG1579" s="327"/>
      <c r="AH1579" s="327"/>
      <c r="AI1579" s="327"/>
      <c r="AO1579" s="325"/>
    </row>
    <row r="1580" spans="31:41" ht="24.75" customHeight="1">
      <c r="AE1580" s="327"/>
      <c r="AF1580" s="327"/>
      <c r="AG1580" s="327"/>
      <c r="AH1580" s="327"/>
      <c r="AI1580" s="327"/>
      <c r="AO1580" s="325"/>
    </row>
    <row r="1581" spans="31:41" ht="24.75" customHeight="1">
      <c r="AE1581" s="327"/>
      <c r="AF1581" s="327"/>
      <c r="AG1581" s="327"/>
      <c r="AH1581" s="327"/>
      <c r="AI1581" s="327"/>
      <c r="AO1581" s="325"/>
    </row>
    <row r="1582" spans="31:41" ht="24.75" customHeight="1">
      <c r="AE1582" s="327"/>
      <c r="AF1582" s="327"/>
      <c r="AG1582" s="327"/>
      <c r="AH1582" s="327"/>
      <c r="AI1582" s="327"/>
      <c r="AO1582" s="325"/>
    </row>
    <row r="1583" spans="31:41" ht="24.75" customHeight="1">
      <c r="AE1583" s="327"/>
      <c r="AF1583" s="327"/>
      <c r="AG1583" s="327"/>
      <c r="AH1583" s="327"/>
      <c r="AI1583" s="327"/>
      <c r="AO1583" s="325"/>
    </row>
    <row r="1584" spans="31:41" ht="24.75" customHeight="1">
      <c r="AE1584" s="327"/>
      <c r="AF1584" s="327"/>
      <c r="AG1584" s="327"/>
      <c r="AH1584" s="327"/>
      <c r="AI1584" s="327"/>
      <c r="AO1584" s="325"/>
    </row>
    <row r="1585" spans="31:41" ht="24.75" customHeight="1">
      <c r="AE1585" s="327"/>
      <c r="AF1585" s="327"/>
      <c r="AG1585" s="327"/>
      <c r="AH1585" s="327"/>
      <c r="AI1585" s="327"/>
      <c r="AO1585" s="325"/>
    </row>
    <row r="1586" spans="31:41" ht="24.75" customHeight="1">
      <c r="AE1586" s="327"/>
      <c r="AF1586" s="327"/>
      <c r="AG1586" s="327"/>
      <c r="AH1586" s="327"/>
      <c r="AI1586" s="327"/>
      <c r="AO1586" s="325"/>
    </row>
    <row r="1587" spans="31:41" ht="24.75" customHeight="1">
      <c r="AE1587" s="327"/>
      <c r="AF1587" s="327"/>
      <c r="AG1587" s="327"/>
      <c r="AH1587" s="327"/>
      <c r="AI1587" s="327"/>
      <c r="AO1587" s="325"/>
    </row>
    <row r="1588" spans="31:41" ht="24.75" customHeight="1">
      <c r="AE1588" s="327"/>
      <c r="AF1588" s="327"/>
      <c r="AG1588" s="327"/>
      <c r="AH1588" s="327"/>
      <c r="AI1588" s="327"/>
      <c r="AO1588" s="325"/>
    </row>
    <row r="1589" spans="31:41" ht="24.75" customHeight="1">
      <c r="AE1589" s="327"/>
      <c r="AF1589" s="327"/>
      <c r="AG1589" s="327"/>
      <c r="AH1589" s="327"/>
      <c r="AI1589" s="327"/>
      <c r="AO1589" s="325"/>
    </row>
    <row r="1590" spans="31:41" ht="24.75" customHeight="1">
      <c r="AE1590" s="327"/>
      <c r="AF1590" s="327"/>
      <c r="AG1590" s="327"/>
      <c r="AH1590" s="327"/>
      <c r="AI1590" s="327"/>
      <c r="AO1590" s="325"/>
    </row>
    <row r="1591" spans="31:41" ht="24.75" customHeight="1">
      <c r="AE1591" s="327"/>
      <c r="AF1591" s="327"/>
      <c r="AG1591" s="327"/>
      <c r="AH1591" s="327"/>
      <c r="AI1591" s="327"/>
      <c r="AO1591" s="325"/>
    </row>
    <row r="1592" spans="31:41" ht="24.75" customHeight="1">
      <c r="AE1592" s="327"/>
      <c r="AF1592" s="327"/>
      <c r="AG1592" s="327"/>
      <c r="AH1592" s="327"/>
      <c r="AI1592" s="327"/>
      <c r="AO1592" s="325"/>
    </row>
    <row r="1593" spans="31:41" ht="24.75" customHeight="1">
      <c r="AE1593" s="327"/>
      <c r="AF1593" s="327"/>
      <c r="AG1593" s="327"/>
      <c r="AH1593" s="327"/>
      <c r="AI1593" s="327"/>
      <c r="AO1593" s="325"/>
    </row>
    <row r="1594" spans="31:41" ht="24.75" customHeight="1">
      <c r="AE1594" s="327"/>
      <c r="AF1594" s="327"/>
      <c r="AG1594" s="327"/>
      <c r="AH1594" s="327"/>
      <c r="AI1594" s="327"/>
      <c r="AO1594" s="325"/>
    </row>
    <row r="1595" spans="31:41" ht="24.75" customHeight="1">
      <c r="AE1595" s="327"/>
      <c r="AF1595" s="327"/>
      <c r="AG1595" s="327"/>
      <c r="AH1595" s="327"/>
      <c r="AI1595" s="327"/>
      <c r="AO1595" s="325"/>
    </row>
    <row r="1596" spans="31:41" ht="24.75" customHeight="1">
      <c r="AE1596" s="327"/>
      <c r="AF1596" s="327"/>
      <c r="AG1596" s="327"/>
      <c r="AH1596" s="327"/>
      <c r="AI1596" s="327"/>
      <c r="AO1596" s="325"/>
    </row>
    <row r="1597" spans="31:41" ht="24.75" customHeight="1">
      <c r="AE1597" s="327"/>
      <c r="AF1597" s="327"/>
      <c r="AG1597" s="327"/>
      <c r="AH1597" s="327"/>
      <c r="AI1597" s="327"/>
      <c r="AO1597" s="325"/>
    </row>
    <row r="1598" spans="31:41" ht="24.75" customHeight="1">
      <c r="AE1598" s="327"/>
      <c r="AF1598" s="327"/>
      <c r="AG1598" s="327"/>
      <c r="AH1598" s="327"/>
      <c r="AI1598" s="327"/>
      <c r="AO1598" s="325"/>
    </row>
    <row r="1599" spans="31:41" ht="24.75" customHeight="1">
      <c r="AE1599" s="327"/>
      <c r="AF1599" s="327"/>
      <c r="AG1599" s="327"/>
      <c r="AH1599" s="327"/>
      <c r="AI1599" s="327"/>
      <c r="AO1599" s="325"/>
    </row>
    <row r="1600" spans="31:41" ht="24.75" customHeight="1">
      <c r="AE1600" s="327"/>
      <c r="AF1600" s="327"/>
      <c r="AG1600" s="327"/>
      <c r="AH1600" s="327"/>
      <c r="AI1600" s="327"/>
      <c r="AO1600" s="325"/>
    </row>
    <row r="1601" spans="31:41" ht="24.75" customHeight="1">
      <c r="AE1601" s="327"/>
      <c r="AF1601" s="327"/>
      <c r="AG1601" s="327"/>
      <c r="AH1601" s="327"/>
      <c r="AI1601" s="327"/>
      <c r="AO1601" s="325"/>
    </row>
    <row r="1602" spans="31:41" ht="24.75" customHeight="1">
      <c r="AE1602" s="327"/>
      <c r="AF1602" s="327"/>
      <c r="AG1602" s="327"/>
      <c r="AH1602" s="327"/>
      <c r="AI1602" s="327"/>
      <c r="AO1602" s="325"/>
    </row>
    <row r="1603" spans="31:41" ht="24.75" customHeight="1">
      <c r="AE1603" s="327"/>
      <c r="AF1603" s="327"/>
      <c r="AG1603" s="327"/>
      <c r="AH1603" s="327"/>
      <c r="AI1603" s="327"/>
      <c r="AO1603" s="325"/>
    </row>
    <row r="1604" spans="31:41" ht="24.75" customHeight="1">
      <c r="AE1604" s="327"/>
      <c r="AF1604" s="327"/>
      <c r="AG1604" s="327"/>
      <c r="AH1604" s="327"/>
      <c r="AI1604" s="327"/>
      <c r="AO1604" s="325"/>
    </row>
    <row r="1605" spans="31:41" ht="24.75" customHeight="1">
      <c r="AE1605" s="327"/>
      <c r="AF1605" s="327"/>
      <c r="AG1605" s="327"/>
      <c r="AH1605" s="327"/>
      <c r="AI1605" s="327"/>
      <c r="AO1605" s="325"/>
    </row>
    <row r="1606" spans="31:41" ht="24.75" customHeight="1">
      <c r="AE1606" s="327"/>
      <c r="AF1606" s="327"/>
      <c r="AG1606" s="327"/>
      <c r="AH1606" s="327"/>
      <c r="AI1606" s="327"/>
      <c r="AO1606" s="325"/>
    </row>
    <row r="1607" spans="31:41" ht="24.75" customHeight="1">
      <c r="AE1607" s="327"/>
      <c r="AF1607" s="327"/>
      <c r="AG1607" s="327"/>
      <c r="AH1607" s="327"/>
      <c r="AI1607" s="327"/>
      <c r="AO1607" s="325"/>
    </row>
    <row r="1608" spans="31:41" ht="24.75" customHeight="1">
      <c r="AE1608" s="327"/>
      <c r="AF1608" s="327"/>
      <c r="AG1608" s="327"/>
      <c r="AH1608" s="327"/>
      <c r="AI1608" s="327"/>
      <c r="AO1608" s="325"/>
    </row>
    <row r="1609" spans="31:41" ht="24.75" customHeight="1">
      <c r="AE1609" s="327"/>
      <c r="AF1609" s="327"/>
      <c r="AG1609" s="327"/>
      <c r="AH1609" s="327"/>
      <c r="AI1609" s="327"/>
      <c r="AO1609" s="325"/>
    </row>
    <row r="1610" spans="31:41" ht="24.75" customHeight="1">
      <c r="AE1610" s="327"/>
      <c r="AF1610" s="327"/>
      <c r="AG1610" s="327"/>
      <c r="AH1610" s="327"/>
      <c r="AI1610" s="327"/>
      <c r="AO1610" s="325"/>
    </row>
  </sheetData>
  <sheetProtection algorithmName="SHA-512" hashValue="LTU4UNPkg09m6DalnjjLpi2s12fa7UN8V6k50R3Jxe5sZ2JCpxqvrLm4M13vUB9xp8+mYZhasb0tsBmYkBA2lA==" saltValue="D7ZUqxFUAhG2zXKloDfOeA==" spinCount="100000" sheet="1" objects="1" scenarios="1"/>
  <mergeCells count="6">
    <mergeCell ref="AS2:AS3"/>
    <mergeCell ref="AM2:AR2"/>
    <mergeCell ref="F2:I2"/>
    <mergeCell ref="J2:K2"/>
    <mergeCell ref="A2:E2"/>
    <mergeCell ref="M2:AL2"/>
  </mergeCells>
  <conditionalFormatting sqref="A4">
    <cfRule type="expression" dxfId="10" priority="6">
      <formula>AND(D4&gt;0,A4=0)</formula>
    </cfRule>
  </conditionalFormatting>
  <conditionalFormatting sqref="D4">
    <cfRule type="expression" dxfId="9" priority="5">
      <formula>AND(A4&gt;0,D4=0)</formula>
    </cfRule>
  </conditionalFormatting>
  <conditionalFormatting sqref="A5:A102">
    <cfRule type="expression" dxfId="8" priority="4">
      <formula>AND(D5&gt;0,A5=0)</formula>
    </cfRule>
  </conditionalFormatting>
  <conditionalFormatting sqref="D6:D102">
    <cfRule type="expression" dxfId="7" priority="3">
      <formula>AND(A6&gt;0,D6=0)</formula>
    </cfRule>
  </conditionalFormatting>
  <conditionalFormatting sqref="D5">
    <cfRule type="expression" dxfId="6" priority="2">
      <formula>AND(A5&gt;0,D5=0)</formula>
    </cfRule>
  </conditionalFormatting>
  <dataValidations count="4">
    <dataValidation type="whole" allowBlank="1" showInputMessage="1" showErrorMessage="1" sqref="F4:F102" xr:uid="{FF50DE45-03DF-4522-9F12-B80526BEA9DA}">
      <formula1>3</formula1>
      <formula2>28</formula2>
    </dataValidation>
    <dataValidation type="whole" operator="greaterThanOrEqual" allowBlank="1" showInputMessage="1" showErrorMessage="1" sqref="D5:D103" xr:uid="{FFB35DBA-97A6-48E2-9117-F4558E7E6B25}">
      <formula1>1</formula1>
    </dataValidation>
    <dataValidation type="whole" operator="greaterThanOrEqual" allowBlank="1" showInputMessage="1" showErrorMessage="1" sqref="D4 A4:A102" xr:uid="{3DB57A82-5F97-40F8-83A9-1EA6ED16AA99}">
      <formula1>0</formula1>
    </dataValidation>
    <dataValidation type="whole" allowBlank="1" showInputMessage="1" showErrorMessage="1" sqref="B4:C102 B104:C304" xr:uid="{B76F5CFE-4AB8-4DD8-BA35-D01C0DB6E856}">
      <formula1>0</formula1>
      <formula2>100</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78C0D931-6437-407d-A8EE-F0AAD7539E65}">
      <x14:conditionalFormattings>
        <x14:conditionalFormatting xmlns:xm="http://schemas.microsoft.com/office/excel/2006/main">
          <x14:cfRule type="expression" priority="1" id="{EF137C4A-B285-4E2D-85FE-45BCD8B38666}">
            <xm:f>OR(AND(OR(Information!$C$4="School", Information!$C$4="Youth", Information!$C$4="FE - VET"), $J4="United Kingdom", AND(OR($F4&lt;3, $F4&gt;5)), $F4&gt;0), AND(OR(Information!$C$4="School", Information!$C$4="Youth", Information!$C$4="FE - VET", Information!$C$4="AE"), AND(OR($F4&lt;3, $F4&gt;28)), $F4&gt;0), AND(Information!$C$4="HE", AND(OR($F4&lt;14, $F4&gt;28)), $F4&gt;0))</xm:f>
            <x14:dxf>
              <fill>
                <patternFill>
                  <bgColor rgb="FFFF0000"/>
                </patternFill>
              </fill>
            </x14:dxf>
          </x14:cfRule>
          <xm:sqref>F4:F102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27CF9735-277B-4F05-B7E1-B6817AD572B3}">
          <x14:formula1>
            <xm:f>countrygrouping!$A$2:$A$139</xm:f>
          </x14:formula1>
          <xm:sqref>J4:J102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ACF0B-6F63-450B-942D-E47A7C8586F0}">
  <sheetPr>
    <tabColor theme="0" tint="-0.14999847407452621"/>
  </sheetPr>
  <dimension ref="A1:BV1626"/>
  <sheetViews>
    <sheetView showGridLines="0" topLeftCell="K1" zoomScaleNormal="100" workbookViewId="0">
      <selection activeCell="H4" sqref="H4:H11"/>
    </sheetView>
  </sheetViews>
  <sheetFormatPr defaultColWidth="8.7109375" defaultRowHeight="24.75" customHeight="1"/>
  <cols>
    <col min="1" max="1" width="18.28515625" style="413" customWidth="1"/>
    <col min="2" max="2" width="28.42578125" style="413" hidden="1" customWidth="1"/>
    <col min="3" max="3" width="16.85546875" style="413" hidden="1" customWidth="1"/>
    <col min="4" max="4" width="17.28515625" style="413" customWidth="1"/>
    <col min="5" max="5" width="15.7109375" style="416" hidden="1" customWidth="1"/>
    <col min="6" max="6" width="15.7109375" style="372" hidden="1" customWidth="1"/>
    <col min="7" max="7" width="15.7109375" style="417" hidden="1" customWidth="1"/>
    <col min="8" max="8" width="26.7109375" style="393" customWidth="1"/>
    <col min="9" max="9" width="13.42578125" style="418" customWidth="1"/>
    <col min="10" max="10" width="8.28515625" style="372" hidden="1" customWidth="1"/>
    <col min="11" max="11" width="10.42578125" style="372" customWidth="1"/>
    <col min="12" max="12" width="7.7109375" style="372" hidden="1" customWidth="1"/>
    <col min="13" max="13" width="13.28515625" style="372" customWidth="1"/>
    <col min="14" max="14" width="13.28515625" style="372" hidden="1" customWidth="1"/>
    <col min="15" max="15" width="16" style="372" bestFit="1" customWidth="1"/>
    <col min="16" max="17" width="12.85546875" style="414" hidden="1" customWidth="1"/>
    <col min="18" max="18" width="15.140625" style="414" hidden="1" customWidth="1"/>
    <col min="19" max="19" width="13" style="414" hidden="1" customWidth="1"/>
    <col min="20" max="20" width="12.85546875" style="414" hidden="1" customWidth="1"/>
    <col min="21" max="21" width="14" style="414" hidden="1" customWidth="1"/>
    <col min="22" max="22" width="14.7109375" style="414" hidden="1" customWidth="1"/>
    <col min="23" max="23" width="14.5703125" style="414" hidden="1" customWidth="1"/>
    <col min="24" max="25" width="12.140625" style="414" hidden="1" customWidth="1"/>
    <col min="26" max="26" width="12.7109375" style="414" hidden="1" customWidth="1"/>
    <col min="27" max="27" width="15.7109375" style="414" hidden="1" customWidth="1"/>
    <col min="28" max="28" width="18" style="414" bestFit="1" customWidth="1"/>
    <col min="29" max="30" width="13.5703125" style="417" hidden="1" customWidth="1"/>
    <col min="31" max="31" width="1.7109375" style="417" hidden="1" customWidth="1"/>
    <col min="32" max="32" width="18.7109375" style="417" hidden="1" customWidth="1"/>
    <col min="33" max="33" width="18.5703125" style="417" hidden="1" customWidth="1"/>
    <col min="34" max="34" width="16.28515625" style="417" customWidth="1"/>
    <col min="35" max="35" width="17.42578125" style="372" bestFit="1" customWidth="1"/>
    <col min="36" max="36" width="13.7109375" style="372" customWidth="1"/>
    <col min="37" max="37" width="17.7109375" style="372" hidden="1" customWidth="1"/>
    <col min="38" max="38" width="16" style="372" customWidth="1"/>
    <col min="39" max="39" width="88.28515625" style="325" customWidth="1"/>
    <col min="40" max="16384" width="8.7109375" style="325"/>
  </cols>
  <sheetData>
    <row r="1" spans="1:42" ht="16.149999999999999" thickBot="1">
      <c r="A1" s="324" t="str">
        <f>IF(Information!$C$4="School","Individual mobilities", IF(Information!$C$4="Youth","Individual mobilities",IF(Information!$C$4="HE","Individual academic, volunteering or work placement mobilities",IF(Information!$C$4="FE - VET","Individual mobilities",IF(Information!$C$4="AE","Individual mobilities", IF(Information!$C$4="RE","Mobility not applicable for sector"))))))</f>
        <v>Individual mobilities</v>
      </c>
      <c r="B1" s="324"/>
      <c r="C1" s="324"/>
      <c r="D1" s="325"/>
      <c r="E1" s="325"/>
      <c r="F1" s="325"/>
      <c r="G1" s="326"/>
      <c r="H1" s="325"/>
      <c r="I1" s="327"/>
      <c r="J1" s="328"/>
      <c r="K1" s="328"/>
      <c r="L1" s="325"/>
      <c r="M1" s="325"/>
      <c r="N1" s="325"/>
      <c r="O1" s="325"/>
      <c r="P1" s="329"/>
      <c r="Q1" s="329"/>
      <c r="R1" s="329"/>
      <c r="S1" s="329"/>
      <c r="T1" s="329"/>
      <c r="U1" s="329"/>
      <c r="V1" s="329"/>
      <c r="W1" s="329"/>
      <c r="X1" s="329"/>
      <c r="Y1" s="329"/>
      <c r="Z1" s="329"/>
      <c r="AA1" s="329"/>
      <c r="AB1" s="329"/>
      <c r="AC1" s="327"/>
      <c r="AD1" s="327"/>
      <c r="AE1" s="327"/>
      <c r="AF1" s="327"/>
      <c r="AG1" s="327"/>
      <c r="AH1" s="327"/>
      <c r="AI1" s="327"/>
      <c r="AJ1" s="327"/>
      <c r="AK1" s="325"/>
      <c r="AL1" s="327"/>
      <c r="AM1" s="327"/>
      <c r="AN1" s="327"/>
      <c r="AO1" s="327"/>
      <c r="AP1" s="327"/>
    </row>
    <row r="2" spans="1:42" ht="24.75" customHeight="1" thickBot="1">
      <c r="A2" s="330" t="s">
        <v>71</v>
      </c>
      <c r="B2" s="331"/>
      <c r="C2" s="331"/>
      <c r="D2" s="659" t="s">
        <v>72</v>
      </c>
      <c r="E2" s="654"/>
      <c r="F2" s="654"/>
      <c r="G2" s="658"/>
      <c r="H2" s="663" t="s">
        <v>73</v>
      </c>
      <c r="I2" s="657"/>
      <c r="J2" s="419"/>
      <c r="K2" s="664" t="s">
        <v>120</v>
      </c>
      <c r="L2" s="665"/>
      <c r="M2" s="665"/>
      <c r="N2" s="665"/>
      <c r="O2" s="665"/>
      <c r="P2" s="665"/>
      <c r="Q2" s="665"/>
      <c r="R2" s="665"/>
      <c r="S2" s="665"/>
      <c r="T2" s="665"/>
      <c r="U2" s="665"/>
      <c r="V2" s="665"/>
      <c r="W2" s="665"/>
      <c r="X2" s="665"/>
      <c r="Y2" s="665"/>
      <c r="Z2" s="665"/>
      <c r="AA2" s="665"/>
      <c r="AB2" s="665"/>
      <c r="AC2" s="665"/>
      <c r="AD2" s="665"/>
      <c r="AE2" s="665"/>
      <c r="AF2" s="665"/>
      <c r="AG2" s="665"/>
      <c r="AH2" s="666"/>
      <c r="AI2" s="658" t="s">
        <v>75</v>
      </c>
      <c r="AJ2" s="651"/>
      <c r="AK2" s="659"/>
      <c r="AL2" s="652"/>
      <c r="AM2" s="648" t="s">
        <v>76</v>
      </c>
    </row>
    <row r="3" spans="1:42" ht="141.4" customHeight="1" thickBot="1">
      <c r="A3" s="338" t="s">
        <v>121</v>
      </c>
      <c r="B3" s="335" t="s">
        <v>122</v>
      </c>
      <c r="C3" s="335" t="s">
        <v>123</v>
      </c>
      <c r="D3" s="340" t="str">
        <f>IF(Information!$C$4="School","NUMBER OF DAYS 
(min 2 weeks - max 12 months (336 days))", IF(Information!$C$4="Youth","NUMBER OF DAYS 
(min 2 weeks - max 12 months (336 days))",IF(Information!$C$4="HE","NUMBER OF DAYS 
(min 2 weeks - max 12 months (336 days))",IF(Information!$C$4="FE - VET","NUMBER OF DAYS 
(min 2 weeks - max 12 months (336 days))",IF(Information!$C$4="AE","NUMBER OF DAYS 
(min 2 weeks - max 12 months)", IF(Information!$C$4="RE","Mobility not applicable for sector"))))))</f>
        <v>NUMBER OF DAYS 
(min 2 weeks - max 12 months (336 days))</v>
      </c>
      <c r="E3" s="339" t="s">
        <v>82</v>
      </c>
      <c r="F3" s="340" t="s">
        <v>83</v>
      </c>
      <c r="G3" s="343" t="s">
        <v>84</v>
      </c>
      <c r="H3" s="340" t="s">
        <v>85</v>
      </c>
      <c r="I3" s="342" t="s">
        <v>124</v>
      </c>
      <c r="J3" s="420" t="s">
        <v>87</v>
      </c>
      <c r="K3" s="338" t="s">
        <v>88</v>
      </c>
      <c r="L3" s="340" t="s">
        <v>89</v>
      </c>
      <c r="M3" s="340" t="s">
        <v>90</v>
      </c>
      <c r="N3" s="344" t="s">
        <v>91</v>
      </c>
      <c r="O3" s="344" t="s">
        <v>92</v>
      </c>
      <c r="P3" s="345" t="s">
        <v>93</v>
      </c>
      <c r="Q3" s="346" t="s">
        <v>94</v>
      </c>
      <c r="R3" s="346" t="s">
        <v>95</v>
      </c>
      <c r="S3" s="347" t="s">
        <v>96</v>
      </c>
      <c r="T3" s="348" t="s">
        <v>97</v>
      </c>
      <c r="U3" s="349" t="s">
        <v>98</v>
      </c>
      <c r="V3" s="349" t="s">
        <v>99</v>
      </c>
      <c r="W3" s="350" t="s">
        <v>100</v>
      </c>
      <c r="X3" s="351" t="s">
        <v>101</v>
      </c>
      <c r="Y3" s="352" t="s">
        <v>102</v>
      </c>
      <c r="Z3" s="352" t="s">
        <v>103</v>
      </c>
      <c r="AA3" s="353" t="s">
        <v>104</v>
      </c>
      <c r="AB3" s="354" t="s">
        <v>105</v>
      </c>
      <c r="AC3" s="421" t="s">
        <v>106</v>
      </c>
      <c r="AD3" s="357" t="s">
        <v>107</v>
      </c>
      <c r="AE3" s="357" t="s">
        <v>108</v>
      </c>
      <c r="AF3" s="358" t="s">
        <v>125</v>
      </c>
      <c r="AG3" s="358" t="s">
        <v>126</v>
      </c>
      <c r="AH3" s="422" t="s">
        <v>127</v>
      </c>
      <c r="AI3" s="335" t="s">
        <v>114</v>
      </c>
      <c r="AJ3" s="340" t="s">
        <v>115</v>
      </c>
      <c r="AK3" s="340" t="s">
        <v>116</v>
      </c>
      <c r="AL3" s="342" t="s">
        <v>128</v>
      </c>
      <c r="AM3" s="649"/>
    </row>
    <row r="4" spans="1:42" ht="24.6" customHeight="1">
      <c r="A4" s="423"/>
      <c r="B4" s="362"/>
      <c r="C4" s="363">
        <f>_xlfn.FLOOR.MATH(B4*A4/100)</f>
        <v>0</v>
      </c>
      <c r="D4" s="423"/>
      <c r="E4" s="367">
        <f>FLOOR(D4/7,1)</f>
        <v>0</v>
      </c>
      <c r="F4" s="368">
        <f>FLOOR(D4/28,1)</f>
        <v>0</v>
      </c>
      <c r="G4" s="424">
        <f>D4/28</f>
        <v>0</v>
      </c>
      <c r="H4" s="425"/>
      <c r="I4" s="371" t="str">
        <f>IFERROR(VLOOKUP(H4,countrygrouping!A:B,2,0)," ")</f>
        <v xml:space="preserve"> </v>
      </c>
      <c r="J4" s="372" t="str">
        <f>I4</f>
        <v xml:space="preserve"> </v>
      </c>
      <c r="K4" s="373">
        <f>IF(D4&gt;0,D4-L4,0)</f>
        <v>0</v>
      </c>
      <c r="L4" s="372">
        <f>IF(D4&lt;14,0,(D4-14))</f>
        <v>0</v>
      </c>
      <c r="M4" s="372">
        <f>IF(D4&gt;56,56-K4,L4)</f>
        <v>0</v>
      </c>
      <c r="N4" s="372">
        <f>K4+M4</f>
        <v>0</v>
      </c>
      <c r="O4" s="426">
        <f>D4-M4-K4</f>
        <v>0</v>
      </c>
      <c r="P4" s="374">
        <f>IFERROR(VLOOKUP(J4,rates!A:M,2,0)*K4,0)</f>
        <v>0</v>
      </c>
      <c r="Q4" s="375">
        <f>IFERROR(VLOOKUP(J4,rates!A:M,3,0)*M4,0)</f>
        <v>0</v>
      </c>
      <c r="R4" s="375">
        <f>IFERROR(VLOOKUP(J4,rates!A:M,4,0)*O4,0)</f>
        <v>0</v>
      </c>
      <c r="S4" s="376">
        <f>IFERROR(SUM(P4:R4),0)</f>
        <v>0</v>
      </c>
      <c r="T4" s="377">
        <f>IFERROR(VLOOKUP(J4,rates!A:M,5,0)*K4,0)</f>
        <v>0</v>
      </c>
      <c r="U4" s="377">
        <f>IFERROR(VLOOKUP(J4,rates!A:M,6,0)*M4,0)</f>
        <v>0</v>
      </c>
      <c r="V4" s="377">
        <f>IFERROR(VLOOKUP(J4,rates!A:M,7,0)*O4,0)</f>
        <v>0</v>
      </c>
      <c r="W4" s="377">
        <f>IFERROR(SUM(T4:V4),0)</f>
        <v>0</v>
      </c>
      <c r="X4" s="377">
        <f>IFERROR(VLOOKUP(J4,rates!A:M,8,0)*K4,0)</f>
        <v>0</v>
      </c>
      <c r="Y4" s="377">
        <f>IFERROR(VLOOKUP(J4,rates!A:M,9,0)*M4,0)</f>
        <v>0</v>
      </c>
      <c r="Z4" s="377">
        <f>IFERROR(VLOOKUP(J4,rates!A:M,10,0)*O4,0)</f>
        <v>0</v>
      </c>
      <c r="AA4" s="377">
        <f>IFERROR(SUM(X4:Z4),0)</f>
        <v>0</v>
      </c>
      <c r="AB4" s="377">
        <f>IF(Information!$C$4="School",S4,IF(Information!$C$4="HE",AA4,IF(Information!$C$4="FE - VET",W4,IF(Information!$C$4="AE",W4,IF(Information!$C$4="Youth",S4, IF(Information!$C$4="RE", 0))))))</f>
        <v>0</v>
      </c>
      <c r="AC4" s="427">
        <f>IFERROR(VLOOKUP(J4,rates!A:M,11,0)*K4,0)</f>
        <v>0</v>
      </c>
      <c r="AD4" s="427">
        <f>IFERROR(VLOOKUP(J4,rates!A:M,12,0)*M4,0)</f>
        <v>0</v>
      </c>
      <c r="AE4" s="378">
        <f>IFERROR(VLOOKUP(J4,rates!A:M,13,0)*O4,0)</f>
        <v>0</v>
      </c>
      <c r="AF4" s="378">
        <f>IFERROR(IF(Information!$C$4="HE",SUM(AC4:AE4),0),0)</f>
        <v>0</v>
      </c>
      <c r="AG4" s="428">
        <f>IFERROR(AF4*C4,0)</f>
        <v>0</v>
      </c>
      <c r="AH4" s="429">
        <f t="shared" ref="AH4:AH35" si="0">IFERROR((AB4*A4)+AG4,0)</f>
        <v>0</v>
      </c>
      <c r="AI4" s="430" t="str">
        <f>IFERROR(VLOOKUP(H4,countrygrouping!A:C,3,0)," ")</f>
        <v xml:space="preserve"> </v>
      </c>
      <c r="AJ4" s="381" t="str">
        <f>IFERROR(VLOOKUP(AI4,distancebands!A:C,2,0)," ")</f>
        <v xml:space="preserve"> </v>
      </c>
      <c r="AK4" s="381">
        <f>IFERROR(IF(Information!$C$4="HE",VLOOKUP(AI4,distancebands!A:L,6,0),0),0)</f>
        <v>0</v>
      </c>
      <c r="AL4" s="431">
        <f>IFERROR((A4*AJ4)+(C4*AK4),0)</f>
        <v>0</v>
      </c>
      <c r="AM4" s="383"/>
    </row>
    <row r="5" spans="1:42" ht="24.75" customHeight="1">
      <c r="A5" s="423"/>
      <c r="B5" s="362"/>
      <c r="C5" s="363">
        <f t="shared" ref="C5:C68" si="1">_xlfn.FLOOR.MATH(B5*A5/100)</f>
        <v>0</v>
      </c>
      <c r="D5" s="423"/>
      <c r="E5" s="367">
        <f t="shared" ref="E5:E68" si="2">FLOOR(D5/7,1)</f>
        <v>0</v>
      </c>
      <c r="F5" s="368">
        <f t="shared" ref="F5:F68" si="3">FLOOR(D5/28,1)</f>
        <v>0</v>
      </c>
      <c r="G5" s="424">
        <f t="shared" ref="G5:G68" si="4">D5/28</f>
        <v>0</v>
      </c>
      <c r="H5" s="425"/>
      <c r="I5" s="371" t="str">
        <f>IFERROR(VLOOKUP(H5,countrygrouping!A:B,2,0)," ")</f>
        <v xml:space="preserve"> </v>
      </c>
      <c r="J5" s="372" t="str">
        <f t="shared" ref="J5:J68" si="5">I5</f>
        <v xml:space="preserve"> </v>
      </c>
      <c r="K5" s="373">
        <f t="shared" ref="K5:K68" si="6">IF(D5&gt;0,D5-L5,0)</f>
        <v>0</v>
      </c>
      <c r="L5" s="372">
        <f t="shared" ref="L5:L68" si="7">IF(D5&lt;14,0,(D5-14))</f>
        <v>0</v>
      </c>
      <c r="M5" s="372">
        <f t="shared" ref="M5:M68" si="8">IF(D5&gt;56,56-K5,L5)</f>
        <v>0</v>
      </c>
      <c r="N5" s="372">
        <f t="shared" ref="N5:N68" si="9">K5+M5</f>
        <v>0</v>
      </c>
      <c r="O5" s="426">
        <f t="shared" ref="O5:O68" si="10">D5-M5-K5</f>
        <v>0</v>
      </c>
      <c r="P5" s="374">
        <f>IFERROR(VLOOKUP(J5,rates!A:M,2,0)*K5,0)</f>
        <v>0</v>
      </c>
      <c r="Q5" s="375">
        <f>IFERROR(VLOOKUP(J5,rates!A:M,3,0)*M5,0)</f>
        <v>0</v>
      </c>
      <c r="R5" s="375">
        <f>IFERROR(VLOOKUP(J5,rates!A:M,4,0)*O5,0)</f>
        <v>0</v>
      </c>
      <c r="S5" s="376">
        <f t="shared" ref="S5:S68" si="11">IFERROR(SUM(P5:R5),0)</f>
        <v>0</v>
      </c>
      <c r="T5" s="377">
        <f>IFERROR(VLOOKUP(J5,rates!A:M,5,0)*K5,0)</f>
        <v>0</v>
      </c>
      <c r="U5" s="377">
        <f>IFERROR(VLOOKUP(J5,rates!A:M,6,0)*M5,0)</f>
        <v>0</v>
      </c>
      <c r="V5" s="377">
        <f>IFERROR(VLOOKUP(J5,rates!A:M,7,0)*O5,0)</f>
        <v>0</v>
      </c>
      <c r="W5" s="377">
        <f t="shared" ref="W5:W68" si="12">IFERROR(SUM(T5:V5),0)</f>
        <v>0</v>
      </c>
      <c r="X5" s="377">
        <f>IFERROR(VLOOKUP(J5,rates!A:M,8,0)*K5,0)</f>
        <v>0</v>
      </c>
      <c r="Y5" s="377">
        <f>IFERROR(VLOOKUP(J5,rates!A:M,9,0)*M5,0)</f>
        <v>0</v>
      </c>
      <c r="Z5" s="377">
        <f>IFERROR(VLOOKUP(J5,rates!A:M,10,0)*O5,0)</f>
        <v>0</v>
      </c>
      <c r="AA5" s="377">
        <f t="shared" ref="AA5:AA68" si="13">IFERROR(SUM(X5:Z5),0)</f>
        <v>0</v>
      </c>
      <c r="AB5" s="377">
        <f>IF(Information!$C$4="School",S5,IF(Information!$C$4="HE",AA5,IF(Information!$C$4="FE - VET",W5,IF(Information!$C$4="AE",W5,IF(Information!$C$4="Youth",S5, IF(Information!$C$4="RE", 0))))))</f>
        <v>0</v>
      </c>
      <c r="AC5" s="432">
        <f>IFERROR(VLOOKUP(J5,rates!A:M,11,0)*K5,0)</f>
        <v>0</v>
      </c>
      <c r="AD5" s="432">
        <f>IFERROR(VLOOKUP(J5,rates!A:M,12,0)*M5,0)</f>
        <v>0</v>
      </c>
      <c r="AE5" s="378">
        <f>IFERROR(VLOOKUP(J5,rates!A:M,13,0)*O5,0)</f>
        <v>0</v>
      </c>
      <c r="AF5" s="378">
        <f>IFERROR(IF(Information!$C$4="HE",SUM(AC5:AE5),0),0)</f>
        <v>0</v>
      </c>
      <c r="AG5" s="433">
        <f t="shared" ref="AG5:AG68" si="14">IFERROR(AF5*C5,0)</f>
        <v>0</v>
      </c>
      <c r="AH5" s="623">
        <f t="shared" si="0"/>
        <v>0</v>
      </c>
      <c r="AI5" s="434" t="str">
        <f>IFERROR(VLOOKUP(H5,countrygrouping!A:C,3,0)," ")</f>
        <v xml:space="preserve"> </v>
      </c>
      <c r="AJ5" s="391" t="str">
        <f>IFERROR(VLOOKUP(AI5,distancebands!A:C,2,0)," ")</f>
        <v xml:space="preserve"> </v>
      </c>
      <c r="AK5" s="381">
        <f>IFERROR(IF(Information!$C$4="HE",VLOOKUP(AI5,distancebands!A:L,6,0),0),0)</f>
        <v>0</v>
      </c>
      <c r="AL5" s="431">
        <f t="shared" ref="AL5:AL68" si="15">IFERROR((A5*AJ5)+(C5*AK5),0)</f>
        <v>0</v>
      </c>
      <c r="AM5" s="383"/>
    </row>
    <row r="6" spans="1:42" ht="24.75" customHeight="1">
      <c r="A6" s="423"/>
      <c r="B6" s="362"/>
      <c r="C6" s="363">
        <f t="shared" si="1"/>
        <v>0</v>
      </c>
      <c r="D6" s="423"/>
      <c r="E6" s="367">
        <f t="shared" si="2"/>
        <v>0</v>
      </c>
      <c r="F6" s="368">
        <f t="shared" si="3"/>
        <v>0</v>
      </c>
      <c r="G6" s="424">
        <f t="shared" si="4"/>
        <v>0</v>
      </c>
      <c r="H6" s="425"/>
      <c r="I6" s="371" t="str">
        <f>IFERROR(VLOOKUP(H6,countrygrouping!A:B,2,0)," ")</f>
        <v xml:space="preserve"> </v>
      </c>
      <c r="J6" s="372" t="str">
        <f t="shared" si="5"/>
        <v xml:space="preserve"> </v>
      </c>
      <c r="K6" s="373">
        <f t="shared" si="6"/>
        <v>0</v>
      </c>
      <c r="L6" s="372">
        <f t="shared" si="7"/>
        <v>0</v>
      </c>
      <c r="M6" s="372">
        <f t="shared" si="8"/>
        <v>0</v>
      </c>
      <c r="N6" s="372">
        <f t="shared" si="9"/>
        <v>0</v>
      </c>
      <c r="O6" s="426">
        <f t="shared" si="10"/>
        <v>0</v>
      </c>
      <c r="P6" s="374">
        <f>IFERROR(VLOOKUP(J6,rates!A:M,2,0)*K6,0)</f>
        <v>0</v>
      </c>
      <c r="Q6" s="375">
        <f>IFERROR(VLOOKUP(J6,rates!A:M,3,0)*M6,0)</f>
        <v>0</v>
      </c>
      <c r="R6" s="375">
        <f>IFERROR(VLOOKUP(J6,rates!A:M,4,0)*O6,0)</f>
        <v>0</v>
      </c>
      <c r="S6" s="376">
        <f t="shared" si="11"/>
        <v>0</v>
      </c>
      <c r="T6" s="377">
        <f>IFERROR(VLOOKUP(J6,rates!A:M,5,0)*K6,0)</f>
        <v>0</v>
      </c>
      <c r="U6" s="377">
        <f>IFERROR(VLOOKUP(J6,rates!A:M,6,0)*M6,0)</f>
        <v>0</v>
      </c>
      <c r="V6" s="377">
        <f>IFERROR(VLOOKUP(J6,rates!A:M,7,0)*O6,0)</f>
        <v>0</v>
      </c>
      <c r="W6" s="377">
        <f t="shared" si="12"/>
        <v>0</v>
      </c>
      <c r="X6" s="377">
        <f>IFERROR(VLOOKUP(J6,rates!A:M,8,0)*K6,0)</f>
        <v>0</v>
      </c>
      <c r="Y6" s="377">
        <f>IFERROR(VLOOKUP(J6,rates!A:M,9,0)*M6,0)</f>
        <v>0</v>
      </c>
      <c r="Z6" s="377">
        <f>IFERROR(VLOOKUP(J6,rates!A:M,10,0)*O6,0)</f>
        <v>0</v>
      </c>
      <c r="AA6" s="377">
        <f t="shared" si="13"/>
        <v>0</v>
      </c>
      <c r="AB6" s="377">
        <f>IF(Information!$C$4="School",S6,IF(Information!$C$4="HE",AA6,IF(Information!$C$4="FE - VET",W6,IF(Information!$C$4="AE",W6,IF(Information!$C$4="Youth",S6, IF(Information!$C$4="RE", 0))))))</f>
        <v>0</v>
      </c>
      <c r="AC6" s="432">
        <f>IFERROR(VLOOKUP(J6,rates!A:M,11,0)*K6,0)</f>
        <v>0</v>
      </c>
      <c r="AD6" s="432">
        <f>IFERROR(VLOOKUP(J6,rates!A:M,12,0)*M6,0)</f>
        <v>0</v>
      </c>
      <c r="AE6" s="378">
        <f>IFERROR(VLOOKUP(J6,rates!A:M,13,0)*O6,0)</f>
        <v>0</v>
      </c>
      <c r="AF6" s="378">
        <f>IFERROR(IF(Information!$C$4="HE",SUM(AC6:AE6),0),0)</f>
        <v>0</v>
      </c>
      <c r="AG6" s="433">
        <f t="shared" si="14"/>
        <v>0</v>
      </c>
      <c r="AH6" s="623">
        <f t="shared" si="0"/>
        <v>0</v>
      </c>
      <c r="AI6" s="434" t="str">
        <f>IFERROR(VLOOKUP(H6,countrygrouping!A:C,3,0)," ")</f>
        <v xml:space="preserve"> </v>
      </c>
      <c r="AJ6" s="391" t="str">
        <f>IFERROR(VLOOKUP(AI6,distancebands!A:C,2,0)," ")</f>
        <v xml:space="preserve"> </v>
      </c>
      <c r="AK6" s="381">
        <f>IFERROR(IF(Information!$C$4="HE",VLOOKUP(AI6,distancebands!A:L,6,0),0),0)</f>
        <v>0</v>
      </c>
      <c r="AL6" s="431">
        <f t="shared" si="15"/>
        <v>0</v>
      </c>
      <c r="AM6" s="383"/>
    </row>
    <row r="7" spans="1:42" ht="24.75" customHeight="1">
      <c r="A7" s="423"/>
      <c r="B7" s="362"/>
      <c r="C7" s="363">
        <f t="shared" si="1"/>
        <v>0</v>
      </c>
      <c r="D7" s="423"/>
      <c r="E7" s="367">
        <f t="shared" si="2"/>
        <v>0</v>
      </c>
      <c r="F7" s="368">
        <f t="shared" si="3"/>
        <v>0</v>
      </c>
      <c r="G7" s="424">
        <f t="shared" si="4"/>
        <v>0</v>
      </c>
      <c r="H7" s="425"/>
      <c r="I7" s="371" t="str">
        <f>IFERROR(VLOOKUP(H7,countrygrouping!A:B,2,0)," ")</f>
        <v xml:space="preserve"> </v>
      </c>
      <c r="J7" s="372" t="str">
        <f t="shared" si="5"/>
        <v xml:space="preserve"> </v>
      </c>
      <c r="K7" s="373">
        <f t="shared" si="6"/>
        <v>0</v>
      </c>
      <c r="L7" s="372">
        <f t="shared" si="7"/>
        <v>0</v>
      </c>
      <c r="M7" s="372">
        <f t="shared" si="8"/>
        <v>0</v>
      </c>
      <c r="N7" s="372">
        <f t="shared" si="9"/>
        <v>0</v>
      </c>
      <c r="O7" s="426">
        <f t="shared" si="10"/>
        <v>0</v>
      </c>
      <c r="P7" s="374">
        <f>IFERROR(VLOOKUP(J7,rates!A:M,2,0)*K7,0)</f>
        <v>0</v>
      </c>
      <c r="Q7" s="375">
        <f>IFERROR(VLOOKUP(J7,rates!A:M,3,0)*M7,0)</f>
        <v>0</v>
      </c>
      <c r="R7" s="375">
        <f>IFERROR(VLOOKUP(J7,rates!A:M,4,0)*O7,0)</f>
        <v>0</v>
      </c>
      <c r="S7" s="376">
        <f t="shared" si="11"/>
        <v>0</v>
      </c>
      <c r="T7" s="377">
        <f>IFERROR(VLOOKUP(J7,rates!A:M,5,0)*K7,0)</f>
        <v>0</v>
      </c>
      <c r="U7" s="377">
        <f>IFERROR(VLOOKUP(J7,rates!A:M,6,0)*M7,0)</f>
        <v>0</v>
      </c>
      <c r="V7" s="377">
        <f>IFERROR(VLOOKUP(J7,rates!A:M,7,0)*O7,0)</f>
        <v>0</v>
      </c>
      <c r="W7" s="377">
        <f t="shared" si="12"/>
        <v>0</v>
      </c>
      <c r="X7" s="377">
        <f>IFERROR(VLOOKUP(J7,rates!A:M,8,0)*K7,0)</f>
        <v>0</v>
      </c>
      <c r="Y7" s="377">
        <f>IFERROR(VLOOKUP(J7,rates!A:M,9,0)*M7,0)</f>
        <v>0</v>
      </c>
      <c r="Z7" s="377">
        <f>IFERROR(VLOOKUP(J7,rates!A:M,10,0)*O7,0)</f>
        <v>0</v>
      </c>
      <c r="AA7" s="377">
        <f t="shared" si="13"/>
        <v>0</v>
      </c>
      <c r="AB7" s="377">
        <f>IF(Information!$C$4="School",S7,IF(Information!$C$4="HE",AA7,IF(Information!$C$4="FE - VET",W7,IF(Information!$C$4="AE",W7,IF(Information!$C$4="Youth",S7, IF(Information!$C$4="RE", 0))))))</f>
        <v>0</v>
      </c>
      <c r="AC7" s="432">
        <f>IFERROR(VLOOKUP(J7,rates!A:M,11,0)*K7,0)</f>
        <v>0</v>
      </c>
      <c r="AD7" s="432">
        <f>IFERROR(VLOOKUP(J7,rates!A:M,12,0)*M7,0)</f>
        <v>0</v>
      </c>
      <c r="AE7" s="378">
        <f>IFERROR(VLOOKUP(J7,rates!A:M,13,0)*O7,0)</f>
        <v>0</v>
      </c>
      <c r="AF7" s="378">
        <f>IFERROR(IF(Information!$C$4="HE",SUM(AC7:AE7),0),0)</f>
        <v>0</v>
      </c>
      <c r="AG7" s="433">
        <f t="shared" si="14"/>
        <v>0</v>
      </c>
      <c r="AH7" s="623">
        <f t="shared" si="0"/>
        <v>0</v>
      </c>
      <c r="AI7" s="434" t="str">
        <f>IFERROR(VLOOKUP(H7,countrygrouping!A:C,3,0)," ")</f>
        <v xml:space="preserve"> </v>
      </c>
      <c r="AJ7" s="391" t="str">
        <f>IFERROR(VLOOKUP(AI7,distancebands!A:C,2,0)," ")</f>
        <v xml:space="preserve"> </v>
      </c>
      <c r="AK7" s="381">
        <f>IFERROR(IF(Information!$C$4="HE",VLOOKUP(AI7,distancebands!A:L,6,0),0),0)</f>
        <v>0</v>
      </c>
      <c r="AL7" s="431">
        <f t="shared" si="15"/>
        <v>0</v>
      </c>
      <c r="AM7" s="383"/>
    </row>
    <row r="8" spans="1:42" ht="24.75" customHeight="1">
      <c r="A8" s="423"/>
      <c r="B8" s="362"/>
      <c r="C8" s="363">
        <f t="shared" si="1"/>
        <v>0</v>
      </c>
      <c r="D8" s="423"/>
      <c r="E8" s="367">
        <f t="shared" si="2"/>
        <v>0</v>
      </c>
      <c r="F8" s="368">
        <f t="shared" si="3"/>
        <v>0</v>
      </c>
      <c r="G8" s="424">
        <f t="shared" si="4"/>
        <v>0</v>
      </c>
      <c r="H8" s="425"/>
      <c r="I8" s="371" t="str">
        <f>IFERROR(VLOOKUP(H8,countrygrouping!A:B,2,0)," ")</f>
        <v xml:space="preserve"> </v>
      </c>
      <c r="J8" s="372" t="str">
        <f t="shared" si="5"/>
        <v xml:space="preserve"> </v>
      </c>
      <c r="K8" s="373">
        <f t="shared" si="6"/>
        <v>0</v>
      </c>
      <c r="L8" s="372">
        <f t="shared" si="7"/>
        <v>0</v>
      </c>
      <c r="M8" s="372">
        <f t="shared" si="8"/>
        <v>0</v>
      </c>
      <c r="N8" s="372">
        <f t="shared" si="9"/>
        <v>0</v>
      </c>
      <c r="O8" s="426">
        <f t="shared" si="10"/>
        <v>0</v>
      </c>
      <c r="P8" s="374">
        <f>IFERROR(VLOOKUP(J8,rates!A:M,2,0)*K8,0)</f>
        <v>0</v>
      </c>
      <c r="Q8" s="375">
        <f>IFERROR(VLOOKUP(J8,rates!A:M,3,0)*M8,0)</f>
        <v>0</v>
      </c>
      <c r="R8" s="375">
        <f>IFERROR(VLOOKUP(J8,rates!A:M,4,0)*O8,0)</f>
        <v>0</v>
      </c>
      <c r="S8" s="376">
        <f t="shared" si="11"/>
        <v>0</v>
      </c>
      <c r="T8" s="377">
        <f>IFERROR(VLOOKUP(J8,rates!A:M,5,0)*K8,0)</f>
        <v>0</v>
      </c>
      <c r="U8" s="377">
        <f>IFERROR(VLOOKUP(J8,rates!A:M,6,0)*M8,0)</f>
        <v>0</v>
      </c>
      <c r="V8" s="377">
        <f>IFERROR(VLOOKUP(J8,rates!A:M,7,0)*O8,0)</f>
        <v>0</v>
      </c>
      <c r="W8" s="377">
        <f t="shared" si="12"/>
        <v>0</v>
      </c>
      <c r="X8" s="377">
        <f>IFERROR(VLOOKUP(J8,rates!A:M,8,0)*K8,0)</f>
        <v>0</v>
      </c>
      <c r="Y8" s="377">
        <f>IFERROR(VLOOKUP(J8,rates!A:M,9,0)*M8,0)</f>
        <v>0</v>
      </c>
      <c r="Z8" s="377">
        <f>IFERROR(VLOOKUP(J8,rates!A:M,10,0)*O8,0)</f>
        <v>0</v>
      </c>
      <c r="AA8" s="377">
        <f t="shared" si="13"/>
        <v>0</v>
      </c>
      <c r="AB8" s="377">
        <f>IF(Information!$C$4="School",S8,IF(Information!$C$4="HE",AA8,IF(Information!$C$4="FE - VET",W8,IF(Information!$C$4="AE",W8,IF(Information!$C$4="Youth",S8, IF(Information!$C$4="RE", 0))))))</f>
        <v>0</v>
      </c>
      <c r="AC8" s="432">
        <f>IFERROR(VLOOKUP(J8,rates!A:M,11,0)*K8,0)</f>
        <v>0</v>
      </c>
      <c r="AD8" s="432">
        <f>IFERROR(VLOOKUP(J8,rates!A:M,12,0)*M8,0)</f>
        <v>0</v>
      </c>
      <c r="AE8" s="378">
        <f>IFERROR(VLOOKUP(J8,rates!A:M,13,0)*O8,0)</f>
        <v>0</v>
      </c>
      <c r="AF8" s="378">
        <f>IFERROR(IF(Information!$C$4="HE",SUM(AC8:AE8),0),0)</f>
        <v>0</v>
      </c>
      <c r="AG8" s="433">
        <f t="shared" si="14"/>
        <v>0</v>
      </c>
      <c r="AH8" s="623">
        <f t="shared" si="0"/>
        <v>0</v>
      </c>
      <c r="AI8" s="434" t="str">
        <f>IFERROR(VLOOKUP(H8,countrygrouping!A:C,3,0)," ")</f>
        <v xml:space="preserve"> </v>
      </c>
      <c r="AJ8" s="391" t="str">
        <f>IFERROR(VLOOKUP(AI8,distancebands!A:C,2,0)," ")</f>
        <v xml:space="preserve"> </v>
      </c>
      <c r="AK8" s="381">
        <f>IFERROR(IF(Information!$C$4="HE",VLOOKUP(AI8,distancebands!A:L,6,0),0),0)</f>
        <v>0</v>
      </c>
      <c r="AL8" s="431">
        <f t="shared" si="15"/>
        <v>0</v>
      </c>
      <c r="AM8" s="383"/>
    </row>
    <row r="9" spans="1:42" ht="24.75" customHeight="1">
      <c r="A9" s="423"/>
      <c r="B9" s="362"/>
      <c r="C9" s="363">
        <f t="shared" si="1"/>
        <v>0</v>
      </c>
      <c r="D9" s="423"/>
      <c r="E9" s="367">
        <f t="shared" si="2"/>
        <v>0</v>
      </c>
      <c r="F9" s="368">
        <f t="shared" si="3"/>
        <v>0</v>
      </c>
      <c r="G9" s="424">
        <f t="shared" si="4"/>
        <v>0</v>
      </c>
      <c r="H9" s="425"/>
      <c r="I9" s="371" t="str">
        <f>IFERROR(VLOOKUP(H9,countrygrouping!A:B,2,0)," ")</f>
        <v xml:space="preserve"> </v>
      </c>
      <c r="J9" s="372" t="str">
        <f t="shared" si="5"/>
        <v xml:space="preserve"> </v>
      </c>
      <c r="K9" s="373">
        <f t="shared" si="6"/>
        <v>0</v>
      </c>
      <c r="L9" s="372">
        <f t="shared" si="7"/>
        <v>0</v>
      </c>
      <c r="M9" s="372">
        <f t="shared" si="8"/>
        <v>0</v>
      </c>
      <c r="N9" s="372">
        <f t="shared" si="9"/>
        <v>0</v>
      </c>
      <c r="O9" s="426">
        <f t="shared" si="10"/>
        <v>0</v>
      </c>
      <c r="P9" s="374">
        <f>IFERROR(VLOOKUP(J9,rates!A:M,2,0)*K9,0)</f>
        <v>0</v>
      </c>
      <c r="Q9" s="375">
        <f>IFERROR(VLOOKUP(J9,rates!A:M,3,0)*M9,0)</f>
        <v>0</v>
      </c>
      <c r="R9" s="375">
        <f>IFERROR(VLOOKUP(J9,rates!A:M,4,0)*O9,0)</f>
        <v>0</v>
      </c>
      <c r="S9" s="376">
        <f t="shared" si="11"/>
        <v>0</v>
      </c>
      <c r="T9" s="377">
        <f>IFERROR(VLOOKUP(J9,rates!A:M,5,0)*K9,0)</f>
        <v>0</v>
      </c>
      <c r="U9" s="377">
        <f>IFERROR(VLOOKUP(J9,rates!A:M,6,0)*M9,0)</f>
        <v>0</v>
      </c>
      <c r="V9" s="377">
        <f>IFERROR(VLOOKUP(J9,rates!A:M,7,0)*O9,0)</f>
        <v>0</v>
      </c>
      <c r="W9" s="377">
        <f t="shared" si="12"/>
        <v>0</v>
      </c>
      <c r="X9" s="377">
        <f>IFERROR(VLOOKUP(J9,rates!A:M,8,0)*K9,0)</f>
        <v>0</v>
      </c>
      <c r="Y9" s="377">
        <f>IFERROR(VLOOKUP(J9,rates!A:M,9,0)*M9,0)</f>
        <v>0</v>
      </c>
      <c r="Z9" s="377">
        <f>IFERROR(VLOOKUP(J9,rates!A:M,10,0)*O9,0)</f>
        <v>0</v>
      </c>
      <c r="AA9" s="377">
        <f t="shared" si="13"/>
        <v>0</v>
      </c>
      <c r="AB9" s="377">
        <f>IF(Information!$C$4="School",S9,IF(Information!$C$4="HE",AA9,IF(Information!$C$4="FE - VET",W9,IF(Information!$C$4="AE",W9,IF(Information!$C$4="Youth",S9, IF(Information!$C$4="RE", 0))))))</f>
        <v>0</v>
      </c>
      <c r="AC9" s="432">
        <f>IFERROR(VLOOKUP(J9,rates!A:M,11,0)*K9,0)</f>
        <v>0</v>
      </c>
      <c r="AD9" s="432">
        <f>IFERROR(VLOOKUP(J9,rates!A:M,12,0)*M9,0)</f>
        <v>0</v>
      </c>
      <c r="AE9" s="378">
        <f>IFERROR(VLOOKUP(J9,rates!A:M,13,0)*O9,0)</f>
        <v>0</v>
      </c>
      <c r="AF9" s="378">
        <f>IFERROR(IF(Information!$C$4="HE",SUM(AC9:AE9),0),0)</f>
        <v>0</v>
      </c>
      <c r="AG9" s="433">
        <f t="shared" si="14"/>
        <v>0</v>
      </c>
      <c r="AH9" s="623">
        <f t="shared" si="0"/>
        <v>0</v>
      </c>
      <c r="AI9" s="434" t="str">
        <f>IFERROR(VLOOKUP(H9,countrygrouping!A:C,3,0)," ")</f>
        <v xml:space="preserve"> </v>
      </c>
      <c r="AJ9" s="391" t="str">
        <f>IFERROR(VLOOKUP(AI9,distancebands!A:C,2,0)," ")</f>
        <v xml:space="preserve"> </v>
      </c>
      <c r="AK9" s="381">
        <f>IFERROR(IF(Information!$C$4="HE",VLOOKUP(AI9,distancebands!A:L,6,0),0),0)</f>
        <v>0</v>
      </c>
      <c r="AL9" s="431">
        <f t="shared" si="15"/>
        <v>0</v>
      </c>
      <c r="AM9" s="383"/>
    </row>
    <row r="10" spans="1:42" ht="24.75" customHeight="1">
      <c r="A10" s="423"/>
      <c r="B10" s="362"/>
      <c r="C10" s="363">
        <f t="shared" si="1"/>
        <v>0</v>
      </c>
      <c r="D10" s="423"/>
      <c r="E10" s="367">
        <f t="shared" si="2"/>
        <v>0</v>
      </c>
      <c r="F10" s="368">
        <f t="shared" si="3"/>
        <v>0</v>
      </c>
      <c r="G10" s="424">
        <f t="shared" si="4"/>
        <v>0</v>
      </c>
      <c r="H10" s="425"/>
      <c r="I10" s="371" t="str">
        <f>IFERROR(VLOOKUP(H10,countrygrouping!A:B,2,0)," ")</f>
        <v xml:space="preserve"> </v>
      </c>
      <c r="J10" s="372" t="str">
        <f t="shared" si="5"/>
        <v xml:space="preserve"> </v>
      </c>
      <c r="K10" s="373">
        <f t="shared" si="6"/>
        <v>0</v>
      </c>
      <c r="L10" s="372">
        <f t="shared" si="7"/>
        <v>0</v>
      </c>
      <c r="M10" s="372">
        <f t="shared" si="8"/>
        <v>0</v>
      </c>
      <c r="N10" s="372">
        <f t="shared" si="9"/>
        <v>0</v>
      </c>
      <c r="O10" s="426">
        <f t="shared" si="10"/>
        <v>0</v>
      </c>
      <c r="P10" s="374">
        <f>IFERROR(VLOOKUP(J10,rates!A:M,2,0)*K10,0)</f>
        <v>0</v>
      </c>
      <c r="Q10" s="375">
        <f>IFERROR(VLOOKUP(J10,rates!A:M,3,0)*M10,0)</f>
        <v>0</v>
      </c>
      <c r="R10" s="375">
        <f>IFERROR(VLOOKUP(J10,rates!A:M,4,0)*O10,0)</f>
        <v>0</v>
      </c>
      <c r="S10" s="376">
        <f t="shared" si="11"/>
        <v>0</v>
      </c>
      <c r="T10" s="377">
        <f>IFERROR(VLOOKUP(J10,rates!A:M,5,0)*K10,0)</f>
        <v>0</v>
      </c>
      <c r="U10" s="377">
        <f>IFERROR(VLOOKUP(J10,rates!A:M,6,0)*M10,0)</f>
        <v>0</v>
      </c>
      <c r="V10" s="377">
        <f>IFERROR(VLOOKUP(J10,rates!A:M,7,0)*O10,0)</f>
        <v>0</v>
      </c>
      <c r="W10" s="377">
        <f t="shared" si="12"/>
        <v>0</v>
      </c>
      <c r="X10" s="377">
        <f>IFERROR(VLOOKUP(J10,rates!A:M,8,0)*K10,0)</f>
        <v>0</v>
      </c>
      <c r="Y10" s="377">
        <f>IFERROR(VLOOKUP(J10,rates!A:M,9,0)*M10,0)</f>
        <v>0</v>
      </c>
      <c r="Z10" s="377">
        <f>IFERROR(VLOOKUP(J10,rates!A:M,10,0)*O10,0)</f>
        <v>0</v>
      </c>
      <c r="AA10" s="377">
        <f t="shared" si="13"/>
        <v>0</v>
      </c>
      <c r="AB10" s="377">
        <f>IF(Information!$C$4="School",S10,IF(Information!$C$4="HE",AA10,IF(Information!$C$4="FE - VET",W10,IF(Information!$C$4="AE",W10,IF(Information!$C$4="Youth",S10, IF(Information!$C$4="RE", 0))))))</f>
        <v>0</v>
      </c>
      <c r="AC10" s="432">
        <f>IFERROR(VLOOKUP(J10,rates!A:M,11,0)*K10,0)</f>
        <v>0</v>
      </c>
      <c r="AD10" s="432">
        <f>IFERROR(VLOOKUP(J10,rates!A:M,12,0)*M10,0)</f>
        <v>0</v>
      </c>
      <c r="AE10" s="378">
        <f>IFERROR(VLOOKUP(J10,rates!A:M,13,0)*O10,0)</f>
        <v>0</v>
      </c>
      <c r="AF10" s="378">
        <f>IFERROR(IF(Information!$C$4="HE",SUM(AC10:AE10),0),0)</f>
        <v>0</v>
      </c>
      <c r="AG10" s="433">
        <f t="shared" si="14"/>
        <v>0</v>
      </c>
      <c r="AH10" s="623">
        <f t="shared" si="0"/>
        <v>0</v>
      </c>
      <c r="AI10" s="434" t="str">
        <f>IFERROR(VLOOKUP(H10,countrygrouping!A:C,3,0)," ")</f>
        <v xml:space="preserve"> </v>
      </c>
      <c r="AJ10" s="391" t="str">
        <f>IFERROR(VLOOKUP(AI10,distancebands!A:C,2,0)," ")</f>
        <v xml:space="preserve"> </v>
      </c>
      <c r="AK10" s="381">
        <f>IFERROR(IF(Information!$C$4="HE",VLOOKUP(AI10,distancebands!A:L,6,0),0),0)</f>
        <v>0</v>
      </c>
      <c r="AL10" s="431">
        <f t="shared" si="15"/>
        <v>0</v>
      </c>
      <c r="AM10" s="383"/>
    </row>
    <row r="11" spans="1:42" ht="24.75" customHeight="1">
      <c r="A11" s="423"/>
      <c r="B11" s="362"/>
      <c r="C11" s="363">
        <f t="shared" si="1"/>
        <v>0</v>
      </c>
      <c r="D11" s="423"/>
      <c r="E11" s="367">
        <f t="shared" si="2"/>
        <v>0</v>
      </c>
      <c r="F11" s="368">
        <f t="shared" si="3"/>
        <v>0</v>
      </c>
      <c r="G11" s="424">
        <f t="shared" si="4"/>
        <v>0</v>
      </c>
      <c r="H11" s="425"/>
      <c r="I11" s="371" t="str">
        <f>IFERROR(VLOOKUP(H11,countrygrouping!A:B,2,0)," ")</f>
        <v xml:space="preserve"> </v>
      </c>
      <c r="J11" s="372" t="str">
        <f t="shared" si="5"/>
        <v xml:space="preserve"> </v>
      </c>
      <c r="K11" s="373">
        <f t="shared" si="6"/>
        <v>0</v>
      </c>
      <c r="L11" s="372">
        <f t="shared" si="7"/>
        <v>0</v>
      </c>
      <c r="M11" s="372">
        <f t="shared" si="8"/>
        <v>0</v>
      </c>
      <c r="N11" s="372">
        <f t="shared" si="9"/>
        <v>0</v>
      </c>
      <c r="O11" s="426">
        <f t="shared" si="10"/>
        <v>0</v>
      </c>
      <c r="P11" s="374">
        <f>IFERROR(VLOOKUP(J11,rates!A:M,2,0)*K11,0)</f>
        <v>0</v>
      </c>
      <c r="Q11" s="375">
        <f>IFERROR(VLOOKUP(J11,rates!A:M,3,0)*M11,0)</f>
        <v>0</v>
      </c>
      <c r="R11" s="375">
        <f>IFERROR(VLOOKUP(J11,rates!A:M,4,0)*O11,0)</f>
        <v>0</v>
      </c>
      <c r="S11" s="376">
        <f t="shared" si="11"/>
        <v>0</v>
      </c>
      <c r="T11" s="377">
        <f>IFERROR(VLOOKUP(J11,rates!A:M,5,0)*K11,0)</f>
        <v>0</v>
      </c>
      <c r="U11" s="377">
        <f>IFERROR(VLOOKUP(J11,rates!A:M,6,0)*M11,0)</f>
        <v>0</v>
      </c>
      <c r="V11" s="377">
        <f>IFERROR(VLOOKUP(J11,rates!A:M,7,0)*O11,0)</f>
        <v>0</v>
      </c>
      <c r="W11" s="377">
        <f t="shared" si="12"/>
        <v>0</v>
      </c>
      <c r="X11" s="377">
        <f>IFERROR(VLOOKUP(J11,rates!A:M,8,0)*K11,0)</f>
        <v>0</v>
      </c>
      <c r="Y11" s="377">
        <f>IFERROR(VLOOKUP(J11,rates!A:M,9,0)*M11,0)</f>
        <v>0</v>
      </c>
      <c r="Z11" s="377">
        <f>IFERROR(VLOOKUP(J11,rates!A:M,10,0)*O11,0)</f>
        <v>0</v>
      </c>
      <c r="AA11" s="377">
        <f t="shared" si="13"/>
        <v>0</v>
      </c>
      <c r="AB11" s="377">
        <f>IF(Information!$C$4="School",S11,IF(Information!$C$4="HE",AA11,IF(Information!$C$4="FE - VET",W11,IF(Information!$C$4="AE",W11,IF(Information!$C$4="Youth",S11, IF(Information!$C$4="RE", 0))))))</f>
        <v>0</v>
      </c>
      <c r="AC11" s="432">
        <f>IFERROR(VLOOKUP(J11,rates!A:M,11,0)*K11,0)</f>
        <v>0</v>
      </c>
      <c r="AD11" s="432">
        <f>IFERROR(VLOOKUP(J11,rates!A:M,12,0)*M11,0)</f>
        <v>0</v>
      </c>
      <c r="AE11" s="378">
        <f>IFERROR(VLOOKUP(J11,rates!A:M,13,0)*O11,0)</f>
        <v>0</v>
      </c>
      <c r="AF11" s="378">
        <f>IFERROR(IF(Information!$C$4="HE",SUM(AC11:AE11),0),0)</f>
        <v>0</v>
      </c>
      <c r="AG11" s="433">
        <f t="shared" si="14"/>
        <v>0</v>
      </c>
      <c r="AH11" s="623">
        <f t="shared" si="0"/>
        <v>0</v>
      </c>
      <c r="AI11" s="434" t="str">
        <f>IFERROR(VLOOKUP(H11,countrygrouping!A:C,3,0)," ")</f>
        <v xml:space="preserve"> </v>
      </c>
      <c r="AJ11" s="391" t="str">
        <f>IFERROR(VLOOKUP(AI11,distancebands!A:C,2,0)," ")</f>
        <v xml:space="preserve"> </v>
      </c>
      <c r="AK11" s="381">
        <f>IFERROR(IF(Information!$C$4="HE",VLOOKUP(AI11,distancebands!A:L,6,0),0),0)</f>
        <v>0</v>
      </c>
      <c r="AL11" s="431">
        <f t="shared" si="15"/>
        <v>0</v>
      </c>
      <c r="AM11" s="383"/>
    </row>
    <row r="12" spans="1:42" ht="24.75" customHeight="1">
      <c r="A12" s="423"/>
      <c r="B12" s="362"/>
      <c r="C12" s="363">
        <f t="shared" si="1"/>
        <v>0</v>
      </c>
      <c r="D12" s="423"/>
      <c r="E12" s="367">
        <f t="shared" si="2"/>
        <v>0</v>
      </c>
      <c r="F12" s="368">
        <f t="shared" si="3"/>
        <v>0</v>
      </c>
      <c r="G12" s="424">
        <f t="shared" si="4"/>
        <v>0</v>
      </c>
      <c r="H12" s="425"/>
      <c r="I12" s="371" t="str">
        <f>IFERROR(VLOOKUP(H12,countrygrouping!A:B,2,0)," ")</f>
        <v xml:space="preserve"> </v>
      </c>
      <c r="J12" s="372" t="str">
        <f t="shared" si="5"/>
        <v xml:space="preserve"> </v>
      </c>
      <c r="K12" s="373">
        <f t="shared" si="6"/>
        <v>0</v>
      </c>
      <c r="L12" s="372">
        <f t="shared" si="7"/>
        <v>0</v>
      </c>
      <c r="M12" s="372">
        <f t="shared" si="8"/>
        <v>0</v>
      </c>
      <c r="N12" s="372">
        <f t="shared" si="9"/>
        <v>0</v>
      </c>
      <c r="O12" s="426">
        <f t="shared" si="10"/>
        <v>0</v>
      </c>
      <c r="P12" s="374">
        <f>IFERROR(VLOOKUP(J12,rates!A:M,2,0)*K12,0)</f>
        <v>0</v>
      </c>
      <c r="Q12" s="375">
        <f>IFERROR(VLOOKUP(J12,rates!A:M,3,0)*M12,0)</f>
        <v>0</v>
      </c>
      <c r="R12" s="375">
        <f>IFERROR(VLOOKUP(J12,rates!A:M,4,0)*O12,0)</f>
        <v>0</v>
      </c>
      <c r="S12" s="376">
        <f t="shared" si="11"/>
        <v>0</v>
      </c>
      <c r="T12" s="377">
        <f>IFERROR(VLOOKUP(J12,rates!A:M,5,0)*K12,0)</f>
        <v>0</v>
      </c>
      <c r="U12" s="377">
        <f>IFERROR(VLOOKUP(J12,rates!A:M,6,0)*M12,0)</f>
        <v>0</v>
      </c>
      <c r="V12" s="377">
        <f>IFERROR(VLOOKUP(J12,rates!A:M,7,0)*O12,0)</f>
        <v>0</v>
      </c>
      <c r="W12" s="377">
        <f t="shared" si="12"/>
        <v>0</v>
      </c>
      <c r="X12" s="377">
        <f>IFERROR(VLOOKUP(J12,rates!A:M,8,0)*K12,0)</f>
        <v>0</v>
      </c>
      <c r="Y12" s="377">
        <f>IFERROR(VLOOKUP(J12,rates!A:M,9,0)*M12,0)</f>
        <v>0</v>
      </c>
      <c r="Z12" s="377">
        <f>IFERROR(VLOOKUP(J12,rates!A:M,10,0)*O12,0)</f>
        <v>0</v>
      </c>
      <c r="AA12" s="377">
        <f t="shared" si="13"/>
        <v>0</v>
      </c>
      <c r="AB12" s="377">
        <f>IF(Information!$C$4="School",S12,IF(Information!$C$4="HE",AA12,IF(Information!$C$4="FE - VET",W12,IF(Information!$C$4="AE",W12,IF(Information!$C$4="Youth",S12, IF(Information!$C$4="RE", 0))))))</f>
        <v>0</v>
      </c>
      <c r="AC12" s="432">
        <f>IFERROR(VLOOKUP(J12,rates!A:M,11,0)*K12,0)</f>
        <v>0</v>
      </c>
      <c r="AD12" s="432">
        <f>IFERROR(VLOOKUP(J12,rates!A:M,12,0)*M12,0)</f>
        <v>0</v>
      </c>
      <c r="AE12" s="378">
        <f>IFERROR(VLOOKUP(J12,rates!A:M,13,0)*O12,0)</f>
        <v>0</v>
      </c>
      <c r="AF12" s="378">
        <f>IFERROR(IF(Information!$C$4="HE",SUM(AC12:AE12),0),0)</f>
        <v>0</v>
      </c>
      <c r="AG12" s="433">
        <f t="shared" si="14"/>
        <v>0</v>
      </c>
      <c r="AH12" s="623">
        <f t="shared" si="0"/>
        <v>0</v>
      </c>
      <c r="AI12" s="434" t="str">
        <f>IFERROR(VLOOKUP(H12,countrygrouping!A:C,3,0)," ")</f>
        <v xml:space="preserve"> </v>
      </c>
      <c r="AJ12" s="391" t="str">
        <f>IFERROR(VLOOKUP(AI12,distancebands!A:C,2,0)," ")</f>
        <v xml:space="preserve"> </v>
      </c>
      <c r="AK12" s="381">
        <f>IFERROR(IF(Information!$C$4="HE",VLOOKUP(AI12,distancebands!A:L,6,0),0),0)</f>
        <v>0</v>
      </c>
      <c r="AL12" s="431">
        <f t="shared" si="15"/>
        <v>0</v>
      </c>
      <c r="AM12" s="383"/>
    </row>
    <row r="13" spans="1:42" ht="24.75" customHeight="1">
      <c r="A13" s="423"/>
      <c r="B13" s="362"/>
      <c r="C13" s="363">
        <f t="shared" si="1"/>
        <v>0</v>
      </c>
      <c r="D13" s="423"/>
      <c r="E13" s="367">
        <f t="shared" si="2"/>
        <v>0</v>
      </c>
      <c r="F13" s="368">
        <f t="shared" si="3"/>
        <v>0</v>
      </c>
      <c r="G13" s="424">
        <f t="shared" si="4"/>
        <v>0</v>
      </c>
      <c r="H13" s="425"/>
      <c r="I13" s="371" t="str">
        <f>IFERROR(VLOOKUP(H13,countrygrouping!A:B,2,0)," ")</f>
        <v xml:space="preserve"> </v>
      </c>
      <c r="J13" s="372" t="str">
        <f t="shared" si="5"/>
        <v xml:space="preserve"> </v>
      </c>
      <c r="K13" s="373">
        <f t="shared" si="6"/>
        <v>0</v>
      </c>
      <c r="L13" s="372">
        <f t="shared" si="7"/>
        <v>0</v>
      </c>
      <c r="M13" s="372">
        <f t="shared" si="8"/>
        <v>0</v>
      </c>
      <c r="N13" s="372">
        <f t="shared" si="9"/>
        <v>0</v>
      </c>
      <c r="O13" s="426">
        <f t="shared" si="10"/>
        <v>0</v>
      </c>
      <c r="P13" s="374">
        <f>IFERROR(VLOOKUP(J13,rates!A:M,2,0)*K13,0)</f>
        <v>0</v>
      </c>
      <c r="Q13" s="375">
        <f>IFERROR(VLOOKUP(J13,rates!A:M,3,0)*M13,0)</f>
        <v>0</v>
      </c>
      <c r="R13" s="375">
        <f>IFERROR(VLOOKUP(J13,rates!A:M,4,0)*O13,0)</f>
        <v>0</v>
      </c>
      <c r="S13" s="376">
        <f t="shared" si="11"/>
        <v>0</v>
      </c>
      <c r="T13" s="377">
        <f>IFERROR(VLOOKUP(J13,rates!A:M,5,0)*K13,0)</f>
        <v>0</v>
      </c>
      <c r="U13" s="377">
        <f>IFERROR(VLOOKUP(J13,rates!A:M,6,0)*M13,0)</f>
        <v>0</v>
      </c>
      <c r="V13" s="377">
        <f>IFERROR(VLOOKUP(J13,rates!A:M,7,0)*O13,0)</f>
        <v>0</v>
      </c>
      <c r="W13" s="377">
        <f t="shared" si="12"/>
        <v>0</v>
      </c>
      <c r="X13" s="377">
        <f>IFERROR(VLOOKUP(J13,rates!A:M,8,0)*K13,0)</f>
        <v>0</v>
      </c>
      <c r="Y13" s="377">
        <f>IFERROR(VLOOKUP(J13,rates!A:M,9,0)*M13,0)</f>
        <v>0</v>
      </c>
      <c r="Z13" s="377">
        <f>IFERROR(VLOOKUP(J13,rates!A:M,10,0)*O13,0)</f>
        <v>0</v>
      </c>
      <c r="AA13" s="377">
        <f t="shared" si="13"/>
        <v>0</v>
      </c>
      <c r="AB13" s="377">
        <f>IF(Information!$C$4="School",S13,IF(Information!$C$4="HE",AA13,IF(Information!$C$4="FE - VET",W13,IF(Information!$C$4="AE",W13,IF(Information!$C$4="Youth",S13, IF(Information!$C$4="RE", 0))))))</f>
        <v>0</v>
      </c>
      <c r="AC13" s="432">
        <f>IFERROR(VLOOKUP(J13,rates!A:M,11,0)*K13,0)</f>
        <v>0</v>
      </c>
      <c r="AD13" s="432">
        <f>IFERROR(VLOOKUP(J13,rates!A:M,12,0)*M13,0)</f>
        <v>0</v>
      </c>
      <c r="AE13" s="378">
        <f>IFERROR(VLOOKUP(J13,rates!A:M,13,0)*O13,0)</f>
        <v>0</v>
      </c>
      <c r="AF13" s="378">
        <f>IFERROR(IF(Information!$C$4="HE",SUM(AC13:AE13),0),0)</f>
        <v>0</v>
      </c>
      <c r="AG13" s="433">
        <f t="shared" si="14"/>
        <v>0</v>
      </c>
      <c r="AH13" s="623">
        <f t="shared" si="0"/>
        <v>0</v>
      </c>
      <c r="AI13" s="434" t="str">
        <f>IFERROR(VLOOKUP(H13,countrygrouping!A:C,3,0)," ")</f>
        <v xml:space="preserve"> </v>
      </c>
      <c r="AJ13" s="391" t="str">
        <f>IFERROR(VLOOKUP(AI13,distancebands!A:C,2,0)," ")</f>
        <v xml:space="preserve"> </v>
      </c>
      <c r="AK13" s="381">
        <f>IFERROR(IF(Information!$C$4="HE",VLOOKUP(AI13,distancebands!A:L,6,0),0),0)</f>
        <v>0</v>
      </c>
      <c r="AL13" s="431">
        <f t="shared" si="15"/>
        <v>0</v>
      </c>
      <c r="AM13" s="383"/>
    </row>
    <row r="14" spans="1:42" ht="24.75" customHeight="1">
      <c r="A14" s="423"/>
      <c r="B14" s="362"/>
      <c r="C14" s="363">
        <f t="shared" si="1"/>
        <v>0</v>
      </c>
      <c r="D14" s="423"/>
      <c r="E14" s="367">
        <f t="shared" si="2"/>
        <v>0</v>
      </c>
      <c r="F14" s="368">
        <f t="shared" si="3"/>
        <v>0</v>
      </c>
      <c r="G14" s="424">
        <f t="shared" si="4"/>
        <v>0</v>
      </c>
      <c r="H14" s="425"/>
      <c r="I14" s="371" t="str">
        <f>IFERROR(VLOOKUP(H14,countrygrouping!A:B,2,0)," ")</f>
        <v xml:space="preserve"> </v>
      </c>
      <c r="J14" s="372" t="str">
        <f t="shared" si="5"/>
        <v xml:space="preserve"> </v>
      </c>
      <c r="K14" s="373">
        <f t="shared" si="6"/>
        <v>0</v>
      </c>
      <c r="L14" s="372">
        <f t="shared" si="7"/>
        <v>0</v>
      </c>
      <c r="M14" s="372">
        <f t="shared" si="8"/>
        <v>0</v>
      </c>
      <c r="N14" s="372">
        <f t="shared" si="9"/>
        <v>0</v>
      </c>
      <c r="O14" s="426">
        <f t="shared" si="10"/>
        <v>0</v>
      </c>
      <c r="P14" s="374">
        <f>IFERROR(VLOOKUP(J14,rates!A:M,2,0)*K14,0)</f>
        <v>0</v>
      </c>
      <c r="Q14" s="375">
        <f>IFERROR(VLOOKUP(J14,rates!A:M,3,0)*M14,0)</f>
        <v>0</v>
      </c>
      <c r="R14" s="375">
        <f>IFERROR(VLOOKUP(J14,rates!A:M,4,0)*O14,0)</f>
        <v>0</v>
      </c>
      <c r="S14" s="376">
        <f t="shared" si="11"/>
        <v>0</v>
      </c>
      <c r="T14" s="377">
        <f>IFERROR(VLOOKUP(J14,rates!A:M,5,0)*K14,0)</f>
        <v>0</v>
      </c>
      <c r="U14" s="377">
        <f>IFERROR(VLOOKUP(J14,rates!A:M,6,0)*M14,0)</f>
        <v>0</v>
      </c>
      <c r="V14" s="377">
        <f>IFERROR(VLOOKUP(J14,rates!A:M,7,0)*O14,0)</f>
        <v>0</v>
      </c>
      <c r="W14" s="377">
        <f t="shared" si="12"/>
        <v>0</v>
      </c>
      <c r="X14" s="377">
        <f>IFERROR(VLOOKUP(J14,rates!A:M,8,0)*K14,0)</f>
        <v>0</v>
      </c>
      <c r="Y14" s="377">
        <f>IFERROR(VLOOKUP(J14,rates!A:M,9,0)*M14,0)</f>
        <v>0</v>
      </c>
      <c r="Z14" s="377">
        <f>IFERROR(VLOOKUP(J14,rates!A:M,10,0)*O14,0)</f>
        <v>0</v>
      </c>
      <c r="AA14" s="377">
        <f t="shared" si="13"/>
        <v>0</v>
      </c>
      <c r="AB14" s="377">
        <f>IF(Information!$C$4="School",S14,IF(Information!$C$4="HE",AA14,IF(Information!$C$4="FE - VET",W14,IF(Information!$C$4="AE",W14,IF(Information!$C$4="Youth",S14, IF(Information!$C$4="RE", 0))))))</f>
        <v>0</v>
      </c>
      <c r="AC14" s="432">
        <f>IFERROR(VLOOKUP(J14,rates!A:M,11,0)*K14,0)</f>
        <v>0</v>
      </c>
      <c r="AD14" s="432">
        <f>IFERROR(VLOOKUP(J14,rates!A:M,12,0)*M14,0)</f>
        <v>0</v>
      </c>
      <c r="AE14" s="378">
        <f>IFERROR(VLOOKUP(J14,rates!A:M,13,0)*O14,0)</f>
        <v>0</v>
      </c>
      <c r="AF14" s="378">
        <f>IFERROR(IF(Information!$C$4="HE",SUM(AC14:AE14),0),0)</f>
        <v>0</v>
      </c>
      <c r="AG14" s="433">
        <f t="shared" si="14"/>
        <v>0</v>
      </c>
      <c r="AH14" s="623">
        <f t="shared" si="0"/>
        <v>0</v>
      </c>
      <c r="AI14" s="434" t="str">
        <f>IFERROR(VLOOKUP(H14,countrygrouping!A:C,3,0)," ")</f>
        <v xml:space="preserve"> </v>
      </c>
      <c r="AJ14" s="391" t="str">
        <f>IFERROR(VLOOKUP(AI14,distancebands!A:C,2,0)," ")</f>
        <v xml:space="preserve"> </v>
      </c>
      <c r="AK14" s="381">
        <f>IFERROR(IF(Information!$C$4="HE",VLOOKUP(AI14,distancebands!A:L,6,0),0),0)</f>
        <v>0</v>
      </c>
      <c r="AL14" s="431">
        <f t="shared" si="15"/>
        <v>0</v>
      </c>
      <c r="AM14" s="383"/>
    </row>
    <row r="15" spans="1:42" ht="24.75" customHeight="1">
      <c r="A15" s="423"/>
      <c r="B15" s="362"/>
      <c r="C15" s="363">
        <f t="shared" si="1"/>
        <v>0</v>
      </c>
      <c r="D15" s="423"/>
      <c r="E15" s="367">
        <f t="shared" si="2"/>
        <v>0</v>
      </c>
      <c r="F15" s="368">
        <f t="shared" si="3"/>
        <v>0</v>
      </c>
      <c r="G15" s="424">
        <f t="shared" si="4"/>
        <v>0</v>
      </c>
      <c r="H15" s="425"/>
      <c r="I15" s="371" t="str">
        <f>IFERROR(VLOOKUP(H15,countrygrouping!A:B,2,0)," ")</f>
        <v xml:space="preserve"> </v>
      </c>
      <c r="J15" s="372" t="str">
        <f t="shared" si="5"/>
        <v xml:space="preserve"> </v>
      </c>
      <c r="K15" s="373">
        <f t="shared" si="6"/>
        <v>0</v>
      </c>
      <c r="L15" s="372">
        <f t="shared" si="7"/>
        <v>0</v>
      </c>
      <c r="M15" s="372">
        <f t="shared" si="8"/>
        <v>0</v>
      </c>
      <c r="N15" s="372">
        <f t="shared" si="9"/>
        <v>0</v>
      </c>
      <c r="O15" s="426">
        <f t="shared" si="10"/>
        <v>0</v>
      </c>
      <c r="P15" s="374">
        <f>IFERROR(VLOOKUP(J15,rates!A:M,2,0)*K15,0)</f>
        <v>0</v>
      </c>
      <c r="Q15" s="375">
        <f>IFERROR(VLOOKUP(J15,rates!A:M,3,0)*M15,0)</f>
        <v>0</v>
      </c>
      <c r="R15" s="375">
        <f>IFERROR(VLOOKUP(J15,rates!A:M,4,0)*O15,0)</f>
        <v>0</v>
      </c>
      <c r="S15" s="376">
        <f t="shared" si="11"/>
        <v>0</v>
      </c>
      <c r="T15" s="377">
        <f>IFERROR(VLOOKUP(J15,rates!A:M,5,0)*K15,0)</f>
        <v>0</v>
      </c>
      <c r="U15" s="377">
        <f>IFERROR(VLOOKUP(J15,rates!A:M,6,0)*M15,0)</f>
        <v>0</v>
      </c>
      <c r="V15" s="377">
        <f>IFERROR(VLOOKUP(J15,rates!A:M,7,0)*O15,0)</f>
        <v>0</v>
      </c>
      <c r="W15" s="377">
        <f t="shared" si="12"/>
        <v>0</v>
      </c>
      <c r="X15" s="377">
        <f>IFERROR(VLOOKUP(J15,rates!A:M,8,0)*K15,0)</f>
        <v>0</v>
      </c>
      <c r="Y15" s="377">
        <f>IFERROR(VLOOKUP(J15,rates!A:M,9,0)*M15,0)</f>
        <v>0</v>
      </c>
      <c r="Z15" s="377">
        <f>IFERROR(VLOOKUP(J15,rates!A:M,10,0)*O15,0)</f>
        <v>0</v>
      </c>
      <c r="AA15" s="377">
        <f t="shared" si="13"/>
        <v>0</v>
      </c>
      <c r="AB15" s="377">
        <f>IF(Information!$C$4="School",S15,IF(Information!$C$4="HE",AA15,IF(Information!$C$4="FE - VET",W15,IF(Information!$C$4="AE",W15,IF(Information!$C$4="Youth",S15, IF(Information!$C$4="RE", 0))))))</f>
        <v>0</v>
      </c>
      <c r="AC15" s="432">
        <f>IFERROR(VLOOKUP(J15,rates!A:M,11,0)*K15,0)</f>
        <v>0</v>
      </c>
      <c r="AD15" s="432">
        <f>IFERROR(VLOOKUP(J15,rates!A:M,12,0)*M15,0)</f>
        <v>0</v>
      </c>
      <c r="AE15" s="378">
        <f>IFERROR(VLOOKUP(J15,rates!A:M,13,0)*O15,0)</f>
        <v>0</v>
      </c>
      <c r="AF15" s="378">
        <f>IFERROR(IF(Information!$C$4="HE",SUM(AC15:AE15),0),0)</f>
        <v>0</v>
      </c>
      <c r="AG15" s="433">
        <f t="shared" si="14"/>
        <v>0</v>
      </c>
      <c r="AH15" s="623">
        <f t="shared" si="0"/>
        <v>0</v>
      </c>
      <c r="AI15" s="434" t="str">
        <f>IFERROR(VLOOKUP(H15,countrygrouping!A:C,3,0)," ")</f>
        <v xml:space="preserve"> </v>
      </c>
      <c r="AJ15" s="391" t="str">
        <f>IFERROR(VLOOKUP(AI15,distancebands!A:C,2,0)," ")</f>
        <v xml:space="preserve"> </v>
      </c>
      <c r="AK15" s="381">
        <f>IFERROR(IF(Information!$C$4="HE",VLOOKUP(AI15,distancebands!A:L,6,0),0),0)</f>
        <v>0</v>
      </c>
      <c r="AL15" s="431">
        <f t="shared" si="15"/>
        <v>0</v>
      </c>
      <c r="AM15" s="383"/>
    </row>
    <row r="16" spans="1:42" ht="24.75" customHeight="1">
      <c r="A16" s="423"/>
      <c r="B16" s="362"/>
      <c r="C16" s="363">
        <f t="shared" si="1"/>
        <v>0</v>
      </c>
      <c r="D16" s="423"/>
      <c r="E16" s="367">
        <f t="shared" si="2"/>
        <v>0</v>
      </c>
      <c r="F16" s="368">
        <f t="shared" si="3"/>
        <v>0</v>
      </c>
      <c r="G16" s="424">
        <f t="shared" si="4"/>
        <v>0</v>
      </c>
      <c r="H16" s="425"/>
      <c r="I16" s="371" t="str">
        <f>IFERROR(VLOOKUP(H16,countrygrouping!A:B,2,0)," ")</f>
        <v xml:space="preserve"> </v>
      </c>
      <c r="J16" s="372" t="str">
        <f t="shared" si="5"/>
        <v xml:space="preserve"> </v>
      </c>
      <c r="K16" s="373">
        <f t="shared" si="6"/>
        <v>0</v>
      </c>
      <c r="L16" s="372">
        <f t="shared" si="7"/>
        <v>0</v>
      </c>
      <c r="M16" s="372">
        <f t="shared" si="8"/>
        <v>0</v>
      </c>
      <c r="N16" s="372">
        <f t="shared" si="9"/>
        <v>0</v>
      </c>
      <c r="O16" s="426">
        <f t="shared" si="10"/>
        <v>0</v>
      </c>
      <c r="P16" s="374">
        <f>IFERROR(VLOOKUP(J16,rates!A:M,2,0)*K16,0)</f>
        <v>0</v>
      </c>
      <c r="Q16" s="375">
        <f>IFERROR(VLOOKUP(J16,rates!A:M,3,0)*M16,0)</f>
        <v>0</v>
      </c>
      <c r="R16" s="375">
        <f>IFERROR(VLOOKUP(J16,rates!A:M,4,0)*O16,0)</f>
        <v>0</v>
      </c>
      <c r="S16" s="376">
        <f t="shared" si="11"/>
        <v>0</v>
      </c>
      <c r="T16" s="377">
        <f>IFERROR(VLOOKUP(J16,rates!A:M,5,0)*K16,0)</f>
        <v>0</v>
      </c>
      <c r="U16" s="377">
        <f>IFERROR(VLOOKUP(J16,rates!A:M,6,0)*M16,0)</f>
        <v>0</v>
      </c>
      <c r="V16" s="377">
        <f>IFERROR(VLOOKUP(J16,rates!A:M,7,0)*O16,0)</f>
        <v>0</v>
      </c>
      <c r="W16" s="377">
        <f t="shared" si="12"/>
        <v>0</v>
      </c>
      <c r="X16" s="377">
        <f>IFERROR(VLOOKUP(J16,rates!A:M,8,0)*K16,0)</f>
        <v>0</v>
      </c>
      <c r="Y16" s="377">
        <f>IFERROR(VLOOKUP(J16,rates!A:M,9,0)*M16,0)</f>
        <v>0</v>
      </c>
      <c r="Z16" s="377">
        <f>IFERROR(VLOOKUP(J16,rates!A:M,10,0)*O16,0)</f>
        <v>0</v>
      </c>
      <c r="AA16" s="377">
        <f t="shared" si="13"/>
        <v>0</v>
      </c>
      <c r="AB16" s="377">
        <f>IF(Information!$C$4="School",S16,IF(Information!$C$4="HE",AA16,IF(Information!$C$4="FE - VET",W16,IF(Information!$C$4="AE",W16,IF(Information!$C$4="Youth",S16, IF(Information!$C$4="RE", 0))))))</f>
        <v>0</v>
      </c>
      <c r="AC16" s="432">
        <f>IFERROR(VLOOKUP(J16,rates!A:M,11,0)*K16,0)</f>
        <v>0</v>
      </c>
      <c r="AD16" s="432">
        <f>IFERROR(VLOOKUP(J16,rates!A:M,12,0)*M16,0)</f>
        <v>0</v>
      </c>
      <c r="AE16" s="378">
        <f>IFERROR(VLOOKUP(J16,rates!A:M,13,0)*O16,0)</f>
        <v>0</v>
      </c>
      <c r="AF16" s="378">
        <f>IFERROR(IF(Information!$C$4="HE",SUM(AC16:AE16),0),0)</f>
        <v>0</v>
      </c>
      <c r="AG16" s="433">
        <f t="shared" si="14"/>
        <v>0</v>
      </c>
      <c r="AH16" s="623">
        <f t="shared" si="0"/>
        <v>0</v>
      </c>
      <c r="AI16" s="434" t="str">
        <f>IFERROR(VLOOKUP(H16,countrygrouping!A:C,3,0)," ")</f>
        <v xml:space="preserve"> </v>
      </c>
      <c r="AJ16" s="391" t="str">
        <f>IFERROR(VLOOKUP(AI16,distancebands!A:C,2,0)," ")</f>
        <v xml:space="preserve"> </v>
      </c>
      <c r="AK16" s="381">
        <f>IFERROR(IF(Information!$C$4="HE",VLOOKUP(AI16,distancebands!A:L,6,0),0),0)</f>
        <v>0</v>
      </c>
      <c r="AL16" s="431">
        <f t="shared" si="15"/>
        <v>0</v>
      </c>
      <c r="AM16" s="383"/>
    </row>
    <row r="17" spans="1:39" ht="24.75" customHeight="1">
      <c r="A17" s="423"/>
      <c r="B17" s="362"/>
      <c r="C17" s="363">
        <f t="shared" si="1"/>
        <v>0</v>
      </c>
      <c r="D17" s="423"/>
      <c r="E17" s="367">
        <f t="shared" si="2"/>
        <v>0</v>
      </c>
      <c r="F17" s="368">
        <f t="shared" si="3"/>
        <v>0</v>
      </c>
      <c r="G17" s="424">
        <f t="shared" si="4"/>
        <v>0</v>
      </c>
      <c r="H17" s="425"/>
      <c r="I17" s="371" t="str">
        <f>IFERROR(VLOOKUP(H17,countrygrouping!A:B,2,0)," ")</f>
        <v xml:space="preserve"> </v>
      </c>
      <c r="J17" s="372" t="str">
        <f t="shared" si="5"/>
        <v xml:space="preserve"> </v>
      </c>
      <c r="K17" s="373">
        <f t="shared" si="6"/>
        <v>0</v>
      </c>
      <c r="L17" s="372">
        <f t="shared" si="7"/>
        <v>0</v>
      </c>
      <c r="M17" s="372">
        <f t="shared" si="8"/>
        <v>0</v>
      </c>
      <c r="N17" s="372">
        <f t="shared" si="9"/>
        <v>0</v>
      </c>
      <c r="O17" s="426">
        <f t="shared" si="10"/>
        <v>0</v>
      </c>
      <c r="P17" s="374">
        <f>IFERROR(VLOOKUP(J17,rates!A:M,2,0)*K17,0)</f>
        <v>0</v>
      </c>
      <c r="Q17" s="375">
        <f>IFERROR(VLOOKUP(J17,rates!A:M,3,0)*M17,0)</f>
        <v>0</v>
      </c>
      <c r="R17" s="375">
        <f>IFERROR(VLOOKUP(J17,rates!A:M,4,0)*O17,0)</f>
        <v>0</v>
      </c>
      <c r="S17" s="376">
        <f t="shared" si="11"/>
        <v>0</v>
      </c>
      <c r="T17" s="377">
        <f>IFERROR(VLOOKUP(J17,rates!A:M,5,0)*K17,0)</f>
        <v>0</v>
      </c>
      <c r="U17" s="377">
        <f>IFERROR(VLOOKUP(J17,rates!A:M,6,0)*M17,0)</f>
        <v>0</v>
      </c>
      <c r="V17" s="377">
        <f>IFERROR(VLOOKUP(J17,rates!A:M,7,0)*O17,0)</f>
        <v>0</v>
      </c>
      <c r="W17" s="377">
        <f t="shared" si="12"/>
        <v>0</v>
      </c>
      <c r="X17" s="377">
        <f>IFERROR(VLOOKUP(J17,rates!A:M,8,0)*K17,0)</f>
        <v>0</v>
      </c>
      <c r="Y17" s="377">
        <f>IFERROR(VLOOKUP(J17,rates!A:M,9,0)*M17,0)</f>
        <v>0</v>
      </c>
      <c r="Z17" s="377">
        <f>IFERROR(VLOOKUP(J17,rates!A:M,10,0)*O17,0)</f>
        <v>0</v>
      </c>
      <c r="AA17" s="377">
        <f t="shared" si="13"/>
        <v>0</v>
      </c>
      <c r="AB17" s="377">
        <f>IF(Information!$C$4="School",S17,IF(Information!$C$4="HE",AA17,IF(Information!$C$4="FE - VET",W17,IF(Information!$C$4="AE",W17,IF(Information!$C$4="Youth",S17, IF(Information!$C$4="RE", 0))))))</f>
        <v>0</v>
      </c>
      <c r="AC17" s="432">
        <f>IFERROR(VLOOKUP(J17,rates!A:M,11,0)*K17,0)</f>
        <v>0</v>
      </c>
      <c r="AD17" s="432">
        <f>IFERROR(VLOOKUP(J17,rates!A:M,12,0)*M17,0)</f>
        <v>0</v>
      </c>
      <c r="AE17" s="378">
        <f>IFERROR(VLOOKUP(J17,rates!A:M,13,0)*O17,0)</f>
        <v>0</v>
      </c>
      <c r="AF17" s="378">
        <f>IFERROR(IF(Information!$C$4="HE",SUM(AC17:AE17),0),0)</f>
        <v>0</v>
      </c>
      <c r="AG17" s="433">
        <f t="shared" si="14"/>
        <v>0</v>
      </c>
      <c r="AH17" s="623">
        <f t="shared" si="0"/>
        <v>0</v>
      </c>
      <c r="AI17" s="434" t="str">
        <f>IFERROR(VLOOKUP(H17,countrygrouping!A:C,3,0)," ")</f>
        <v xml:space="preserve"> </v>
      </c>
      <c r="AJ17" s="391" t="str">
        <f>IFERROR(VLOOKUP(AI17,distancebands!A:C,2,0)," ")</f>
        <v xml:space="preserve"> </v>
      </c>
      <c r="AK17" s="381">
        <f>IFERROR(IF(Information!$C$4="HE",VLOOKUP(AI17,distancebands!A:L,6,0),0),0)</f>
        <v>0</v>
      </c>
      <c r="AL17" s="431">
        <f t="shared" si="15"/>
        <v>0</v>
      </c>
      <c r="AM17" s="383"/>
    </row>
    <row r="18" spans="1:39" ht="24.75" customHeight="1">
      <c r="A18" s="423"/>
      <c r="B18" s="362"/>
      <c r="C18" s="363">
        <f t="shared" si="1"/>
        <v>0</v>
      </c>
      <c r="D18" s="423"/>
      <c r="E18" s="367">
        <f t="shared" si="2"/>
        <v>0</v>
      </c>
      <c r="F18" s="368">
        <f t="shared" si="3"/>
        <v>0</v>
      </c>
      <c r="G18" s="424">
        <f t="shared" si="4"/>
        <v>0</v>
      </c>
      <c r="H18" s="425"/>
      <c r="I18" s="371" t="str">
        <f>IFERROR(VLOOKUP(H18,countrygrouping!A:B,2,0)," ")</f>
        <v xml:space="preserve"> </v>
      </c>
      <c r="J18" s="372" t="str">
        <f t="shared" si="5"/>
        <v xml:space="preserve"> </v>
      </c>
      <c r="K18" s="373">
        <f t="shared" si="6"/>
        <v>0</v>
      </c>
      <c r="L18" s="372">
        <f t="shared" si="7"/>
        <v>0</v>
      </c>
      <c r="M18" s="372">
        <f t="shared" si="8"/>
        <v>0</v>
      </c>
      <c r="N18" s="372">
        <f t="shared" si="9"/>
        <v>0</v>
      </c>
      <c r="O18" s="426">
        <f t="shared" si="10"/>
        <v>0</v>
      </c>
      <c r="P18" s="374">
        <f>IFERROR(VLOOKUP(J18,rates!A:M,2,0)*K18,0)</f>
        <v>0</v>
      </c>
      <c r="Q18" s="375">
        <f>IFERROR(VLOOKUP(J18,rates!A:M,3,0)*M18,0)</f>
        <v>0</v>
      </c>
      <c r="R18" s="375">
        <f>IFERROR(VLOOKUP(J18,rates!A:M,4,0)*O18,0)</f>
        <v>0</v>
      </c>
      <c r="S18" s="376">
        <f t="shared" si="11"/>
        <v>0</v>
      </c>
      <c r="T18" s="377">
        <f>IFERROR(VLOOKUP(J18,rates!A:M,5,0)*K18,0)</f>
        <v>0</v>
      </c>
      <c r="U18" s="377">
        <f>IFERROR(VLOOKUP(J18,rates!A:M,6,0)*M18,0)</f>
        <v>0</v>
      </c>
      <c r="V18" s="377">
        <f>IFERROR(VLOOKUP(J18,rates!A:M,7,0)*O18,0)</f>
        <v>0</v>
      </c>
      <c r="W18" s="377">
        <f t="shared" si="12"/>
        <v>0</v>
      </c>
      <c r="X18" s="377">
        <f>IFERROR(VLOOKUP(J18,rates!A:M,8,0)*K18,0)</f>
        <v>0</v>
      </c>
      <c r="Y18" s="377">
        <f>IFERROR(VLOOKUP(J18,rates!A:M,9,0)*M18,0)</f>
        <v>0</v>
      </c>
      <c r="Z18" s="377">
        <f>IFERROR(VLOOKUP(J18,rates!A:M,10,0)*O18,0)</f>
        <v>0</v>
      </c>
      <c r="AA18" s="377">
        <f t="shared" si="13"/>
        <v>0</v>
      </c>
      <c r="AB18" s="377">
        <f>IF(Information!$C$4="School",S18,IF(Information!$C$4="HE",AA18,IF(Information!$C$4="FE - VET",W18,IF(Information!$C$4="AE",W18,IF(Information!$C$4="Youth",S18, IF(Information!$C$4="RE", 0))))))</f>
        <v>0</v>
      </c>
      <c r="AC18" s="432">
        <f>IFERROR(VLOOKUP(J18,rates!A:M,11,0)*K18,0)</f>
        <v>0</v>
      </c>
      <c r="AD18" s="432">
        <f>IFERROR(VLOOKUP(J18,rates!A:M,12,0)*M18,0)</f>
        <v>0</v>
      </c>
      <c r="AE18" s="378">
        <f>IFERROR(VLOOKUP(J18,rates!A:M,13,0)*O18,0)</f>
        <v>0</v>
      </c>
      <c r="AF18" s="378">
        <f>IFERROR(IF(Information!$C$4="HE",SUM(AC18:AE18),0),0)</f>
        <v>0</v>
      </c>
      <c r="AG18" s="433">
        <f t="shared" si="14"/>
        <v>0</v>
      </c>
      <c r="AH18" s="623">
        <f t="shared" si="0"/>
        <v>0</v>
      </c>
      <c r="AI18" s="434" t="str">
        <f>IFERROR(VLOOKUP(H18,countrygrouping!A:C,3,0)," ")</f>
        <v xml:space="preserve"> </v>
      </c>
      <c r="AJ18" s="391" t="str">
        <f>IFERROR(VLOOKUP(AI18,distancebands!A:C,2,0)," ")</f>
        <v xml:space="preserve"> </v>
      </c>
      <c r="AK18" s="381">
        <f>IFERROR(IF(Information!$C$4="HE",VLOOKUP(AI18,distancebands!A:L,6,0),0),0)</f>
        <v>0</v>
      </c>
      <c r="AL18" s="431">
        <f t="shared" si="15"/>
        <v>0</v>
      </c>
      <c r="AM18" s="383"/>
    </row>
    <row r="19" spans="1:39" ht="24.75" customHeight="1">
      <c r="A19" s="423"/>
      <c r="B19" s="362"/>
      <c r="C19" s="363">
        <f t="shared" si="1"/>
        <v>0</v>
      </c>
      <c r="D19" s="423"/>
      <c r="E19" s="367">
        <f t="shared" si="2"/>
        <v>0</v>
      </c>
      <c r="F19" s="368">
        <f t="shared" si="3"/>
        <v>0</v>
      </c>
      <c r="G19" s="424">
        <f t="shared" si="4"/>
        <v>0</v>
      </c>
      <c r="H19" s="425"/>
      <c r="I19" s="371" t="str">
        <f>IFERROR(VLOOKUP(H19,countrygrouping!A:B,2,0)," ")</f>
        <v xml:space="preserve"> </v>
      </c>
      <c r="J19" s="372" t="str">
        <f t="shared" si="5"/>
        <v xml:space="preserve"> </v>
      </c>
      <c r="K19" s="373">
        <f t="shared" si="6"/>
        <v>0</v>
      </c>
      <c r="L19" s="372">
        <f t="shared" si="7"/>
        <v>0</v>
      </c>
      <c r="M19" s="372">
        <f t="shared" si="8"/>
        <v>0</v>
      </c>
      <c r="N19" s="372">
        <f t="shared" si="9"/>
        <v>0</v>
      </c>
      <c r="O19" s="426">
        <f t="shared" si="10"/>
        <v>0</v>
      </c>
      <c r="P19" s="374">
        <f>IFERROR(VLOOKUP(J19,rates!A:M,2,0)*K19,0)</f>
        <v>0</v>
      </c>
      <c r="Q19" s="375">
        <f>IFERROR(VLOOKUP(J19,rates!A:M,3,0)*M19,0)</f>
        <v>0</v>
      </c>
      <c r="R19" s="375">
        <f>IFERROR(VLOOKUP(J19,rates!A:M,4,0)*O19,0)</f>
        <v>0</v>
      </c>
      <c r="S19" s="376">
        <f t="shared" si="11"/>
        <v>0</v>
      </c>
      <c r="T19" s="377">
        <f>IFERROR(VLOOKUP(J19,rates!A:M,5,0)*K19,0)</f>
        <v>0</v>
      </c>
      <c r="U19" s="377">
        <f>IFERROR(VLOOKUP(J19,rates!A:M,6,0)*M19,0)</f>
        <v>0</v>
      </c>
      <c r="V19" s="377">
        <f>IFERROR(VLOOKUP(J19,rates!A:M,7,0)*O19,0)</f>
        <v>0</v>
      </c>
      <c r="W19" s="377">
        <f t="shared" si="12"/>
        <v>0</v>
      </c>
      <c r="X19" s="377">
        <f>IFERROR(VLOOKUP(J19,rates!A:M,8,0)*K19,0)</f>
        <v>0</v>
      </c>
      <c r="Y19" s="377">
        <f>IFERROR(VLOOKUP(J19,rates!A:M,9,0)*M19,0)</f>
        <v>0</v>
      </c>
      <c r="Z19" s="377">
        <f>IFERROR(VLOOKUP(J19,rates!A:M,10,0)*O19,0)</f>
        <v>0</v>
      </c>
      <c r="AA19" s="377">
        <f t="shared" si="13"/>
        <v>0</v>
      </c>
      <c r="AB19" s="377">
        <f>IF(Information!$C$4="School",S19,IF(Information!$C$4="HE",AA19,IF(Information!$C$4="FE - VET",W19,IF(Information!$C$4="AE",W19,IF(Information!$C$4="Youth",S19, IF(Information!$C$4="RE", 0))))))</f>
        <v>0</v>
      </c>
      <c r="AC19" s="432">
        <f>IFERROR(VLOOKUP(J19,rates!A:M,11,0)*K19,0)</f>
        <v>0</v>
      </c>
      <c r="AD19" s="432">
        <f>IFERROR(VLOOKUP(J19,rates!A:M,12,0)*M19,0)</f>
        <v>0</v>
      </c>
      <c r="AE19" s="378">
        <f>IFERROR(VLOOKUP(J19,rates!A:M,13,0)*O19,0)</f>
        <v>0</v>
      </c>
      <c r="AF19" s="378">
        <f>IFERROR(IF(Information!$C$4="HE",SUM(AC19:AE19),0),0)</f>
        <v>0</v>
      </c>
      <c r="AG19" s="433">
        <f t="shared" si="14"/>
        <v>0</v>
      </c>
      <c r="AH19" s="623">
        <f t="shared" si="0"/>
        <v>0</v>
      </c>
      <c r="AI19" s="434" t="str">
        <f>IFERROR(VLOOKUP(H19,countrygrouping!A:C,3,0)," ")</f>
        <v xml:space="preserve"> </v>
      </c>
      <c r="AJ19" s="391" t="str">
        <f>IFERROR(VLOOKUP(AI19,distancebands!A:C,2,0)," ")</f>
        <v xml:space="preserve"> </v>
      </c>
      <c r="AK19" s="381">
        <f>IFERROR(IF(Information!$C$4="HE",VLOOKUP(AI19,distancebands!A:L,6,0),0),0)</f>
        <v>0</v>
      </c>
      <c r="AL19" s="431">
        <f t="shared" si="15"/>
        <v>0</v>
      </c>
      <c r="AM19" s="383"/>
    </row>
    <row r="20" spans="1:39" ht="24.75" customHeight="1">
      <c r="A20" s="423"/>
      <c r="B20" s="362"/>
      <c r="C20" s="363">
        <f t="shared" si="1"/>
        <v>0</v>
      </c>
      <c r="D20" s="423"/>
      <c r="E20" s="367">
        <f t="shared" si="2"/>
        <v>0</v>
      </c>
      <c r="F20" s="368">
        <f t="shared" si="3"/>
        <v>0</v>
      </c>
      <c r="G20" s="424">
        <f t="shared" si="4"/>
        <v>0</v>
      </c>
      <c r="H20" s="425"/>
      <c r="I20" s="371" t="str">
        <f>IFERROR(VLOOKUP(H20,countrygrouping!A:B,2,0)," ")</f>
        <v xml:space="preserve"> </v>
      </c>
      <c r="J20" s="372" t="str">
        <f t="shared" si="5"/>
        <v xml:space="preserve"> </v>
      </c>
      <c r="K20" s="373">
        <f t="shared" si="6"/>
        <v>0</v>
      </c>
      <c r="L20" s="372">
        <f t="shared" si="7"/>
        <v>0</v>
      </c>
      <c r="M20" s="372">
        <f t="shared" si="8"/>
        <v>0</v>
      </c>
      <c r="N20" s="372">
        <f t="shared" si="9"/>
        <v>0</v>
      </c>
      <c r="O20" s="426">
        <f t="shared" si="10"/>
        <v>0</v>
      </c>
      <c r="P20" s="374">
        <f>IFERROR(VLOOKUP(J20,rates!A:M,2,0)*K20,0)</f>
        <v>0</v>
      </c>
      <c r="Q20" s="375">
        <f>IFERROR(VLOOKUP(J20,rates!A:M,3,0)*M20,0)</f>
        <v>0</v>
      </c>
      <c r="R20" s="375">
        <f>IFERROR(VLOOKUP(J20,rates!A:M,4,0)*O20,0)</f>
        <v>0</v>
      </c>
      <c r="S20" s="376">
        <f t="shared" si="11"/>
        <v>0</v>
      </c>
      <c r="T20" s="377">
        <f>IFERROR(VLOOKUP(J20,rates!A:M,5,0)*K20,0)</f>
        <v>0</v>
      </c>
      <c r="U20" s="377">
        <f>IFERROR(VLOOKUP(J20,rates!A:M,6,0)*M20,0)</f>
        <v>0</v>
      </c>
      <c r="V20" s="377">
        <f>IFERROR(VLOOKUP(J20,rates!A:M,7,0)*O20,0)</f>
        <v>0</v>
      </c>
      <c r="W20" s="377">
        <f t="shared" si="12"/>
        <v>0</v>
      </c>
      <c r="X20" s="377">
        <f>IFERROR(VLOOKUP(J20,rates!A:M,8,0)*K20,0)</f>
        <v>0</v>
      </c>
      <c r="Y20" s="377">
        <f>IFERROR(VLOOKUP(J20,rates!A:M,9,0)*M20,0)</f>
        <v>0</v>
      </c>
      <c r="Z20" s="377">
        <f>IFERROR(VLOOKUP(J20,rates!A:M,10,0)*O20,0)</f>
        <v>0</v>
      </c>
      <c r="AA20" s="377">
        <f t="shared" si="13"/>
        <v>0</v>
      </c>
      <c r="AB20" s="377">
        <f>IF(Information!$C$4="School",S20,IF(Information!$C$4="HE",AA20,IF(Information!$C$4="FE - VET",W20,IF(Information!$C$4="AE",W20,IF(Information!$C$4="Youth",S20, IF(Information!$C$4="RE", 0))))))</f>
        <v>0</v>
      </c>
      <c r="AC20" s="432">
        <f>IFERROR(VLOOKUP(J20,rates!A:M,11,0)*K20,0)</f>
        <v>0</v>
      </c>
      <c r="AD20" s="432">
        <f>IFERROR(VLOOKUP(J20,rates!A:M,12,0)*M20,0)</f>
        <v>0</v>
      </c>
      <c r="AE20" s="378">
        <f>IFERROR(VLOOKUP(J20,rates!A:M,13,0)*O20,0)</f>
        <v>0</v>
      </c>
      <c r="AF20" s="378">
        <f>IFERROR(IF(Information!$C$4="HE",SUM(AC20:AE20),0),0)</f>
        <v>0</v>
      </c>
      <c r="AG20" s="433">
        <f t="shared" si="14"/>
        <v>0</v>
      </c>
      <c r="AH20" s="623">
        <f t="shared" si="0"/>
        <v>0</v>
      </c>
      <c r="AI20" s="434" t="str">
        <f>IFERROR(VLOOKUP(H20,countrygrouping!A:C,3,0)," ")</f>
        <v xml:space="preserve"> </v>
      </c>
      <c r="AJ20" s="391" t="str">
        <f>IFERROR(VLOOKUP(AI20,distancebands!A:C,2,0)," ")</f>
        <v xml:space="preserve"> </v>
      </c>
      <c r="AK20" s="381">
        <f>IFERROR(IF(Information!$C$4="HE",VLOOKUP(AI20,distancebands!A:L,6,0),0),0)</f>
        <v>0</v>
      </c>
      <c r="AL20" s="431">
        <f t="shared" si="15"/>
        <v>0</v>
      </c>
      <c r="AM20" s="383"/>
    </row>
    <row r="21" spans="1:39" ht="24.75" customHeight="1">
      <c r="A21" s="423"/>
      <c r="B21" s="362"/>
      <c r="C21" s="363">
        <f t="shared" si="1"/>
        <v>0</v>
      </c>
      <c r="D21" s="423"/>
      <c r="E21" s="367">
        <f t="shared" si="2"/>
        <v>0</v>
      </c>
      <c r="F21" s="368">
        <f t="shared" si="3"/>
        <v>0</v>
      </c>
      <c r="G21" s="424">
        <f t="shared" si="4"/>
        <v>0</v>
      </c>
      <c r="H21" s="425"/>
      <c r="I21" s="371" t="str">
        <f>IFERROR(VLOOKUP(H21,countrygrouping!A:B,2,0)," ")</f>
        <v xml:space="preserve"> </v>
      </c>
      <c r="J21" s="372" t="str">
        <f t="shared" si="5"/>
        <v xml:space="preserve"> </v>
      </c>
      <c r="K21" s="373">
        <f t="shared" si="6"/>
        <v>0</v>
      </c>
      <c r="L21" s="372">
        <f t="shared" si="7"/>
        <v>0</v>
      </c>
      <c r="M21" s="372">
        <f t="shared" si="8"/>
        <v>0</v>
      </c>
      <c r="N21" s="372">
        <f t="shared" si="9"/>
        <v>0</v>
      </c>
      <c r="O21" s="426">
        <f t="shared" si="10"/>
        <v>0</v>
      </c>
      <c r="P21" s="374">
        <f>IFERROR(VLOOKUP(J21,rates!A:M,2,0)*K21,0)</f>
        <v>0</v>
      </c>
      <c r="Q21" s="375">
        <f>IFERROR(VLOOKUP(J21,rates!A:M,3,0)*M21,0)</f>
        <v>0</v>
      </c>
      <c r="R21" s="375">
        <f>IFERROR(VLOOKUP(J21,rates!A:M,4,0)*O21,0)</f>
        <v>0</v>
      </c>
      <c r="S21" s="376">
        <f t="shared" si="11"/>
        <v>0</v>
      </c>
      <c r="T21" s="377">
        <f>IFERROR(VLOOKUP(J21,rates!A:M,5,0)*K21,0)</f>
        <v>0</v>
      </c>
      <c r="U21" s="377">
        <f>IFERROR(VLOOKUP(J21,rates!A:M,6,0)*M21,0)</f>
        <v>0</v>
      </c>
      <c r="V21" s="377">
        <f>IFERROR(VLOOKUP(J21,rates!A:M,7,0)*O21,0)</f>
        <v>0</v>
      </c>
      <c r="W21" s="377">
        <f t="shared" si="12"/>
        <v>0</v>
      </c>
      <c r="X21" s="377">
        <f>IFERROR(VLOOKUP(J21,rates!A:M,8,0)*K21,0)</f>
        <v>0</v>
      </c>
      <c r="Y21" s="377">
        <f>IFERROR(VLOOKUP(J21,rates!A:M,9,0)*M21,0)</f>
        <v>0</v>
      </c>
      <c r="Z21" s="377">
        <f>IFERROR(VLOOKUP(J21,rates!A:M,10,0)*O21,0)</f>
        <v>0</v>
      </c>
      <c r="AA21" s="377">
        <f t="shared" si="13"/>
        <v>0</v>
      </c>
      <c r="AB21" s="377">
        <f>IF(Information!$C$4="School",S21,IF(Information!$C$4="HE",AA21,IF(Information!$C$4="FE - VET",W21,IF(Information!$C$4="AE",W21,IF(Information!$C$4="Youth",S21, IF(Information!$C$4="RE", 0))))))</f>
        <v>0</v>
      </c>
      <c r="AC21" s="432">
        <f>IFERROR(VLOOKUP(J21,rates!A:M,11,0)*K21,0)</f>
        <v>0</v>
      </c>
      <c r="AD21" s="432">
        <f>IFERROR(VLOOKUP(J21,rates!A:M,12,0)*M21,0)</f>
        <v>0</v>
      </c>
      <c r="AE21" s="378">
        <f>IFERROR(VLOOKUP(J21,rates!A:M,13,0)*O21,0)</f>
        <v>0</v>
      </c>
      <c r="AF21" s="378">
        <f>IFERROR(IF(Information!$C$4="HE",SUM(AC21:AE21),0),0)</f>
        <v>0</v>
      </c>
      <c r="AG21" s="433">
        <f t="shared" si="14"/>
        <v>0</v>
      </c>
      <c r="AH21" s="623">
        <f t="shared" si="0"/>
        <v>0</v>
      </c>
      <c r="AI21" s="434" t="str">
        <f>IFERROR(VLOOKUP(H21,countrygrouping!A:C,3,0)," ")</f>
        <v xml:space="preserve"> </v>
      </c>
      <c r="AJ21" s="391" t="str">
        <f>IFERROR(VLOOKUP(AI21,distancebands!A:C,2,0)," ")</f>
        <v xml:space="preserve"> </v>
      </c>
      <c r="AK21" s="381">
        <f>IFERROR(IF(Information!$C$4="HE",VLOOKUP(AI21,distancebands!A:L,6,0),0),0)</f>
        <v>0</v>
      </c>
      <c r="AL21" s="431">
        <f t="shared" si="15"/>
        <v>0</v>
      </c>
      <c r="AM21" s="383"/>
    </row>
    <row r="22" spans="1:39" ht="24.75" customHeight="1">
      <c r="A22" s="423"/>
      <c r="B22" s="362"/>
      <c r="C22" s="363">
        <f t="shared" si="1"/>
        <v>0</v>
      </c>
      <c r="D22" s="423"/>
      <c r="E22" s="367">
        <f t="shared" si="2"/>
        <v>0</v>
      </c>
      <c r="F22" s="368">
        <f t="shared" si="3"/>
        <v>0</v>
      </c>
      <c r="G22" s="424">
        <f t="shared" si="4"/>
        <v>0</v>
      </c>
      <c r="H22" s="425"/>
      <c r="I22" s="371" t="str">
        <f>IFERROR(VLOOKUP(H22,countrygrouping!A:B,2,0)," ")</f>
        <v xml:space="preserve"> </v>
      </c>
      <c r="J22" s="372" t="str">
        <f t="shared" si="5"/>
        <v xml:space="preserve"> </v>
      </c>
      <c r="K22" s="373">
        <f t="shared" si="6"/>
        <v>0</v>
      </c>
      <c r="L22" s="372">
        <f t="shared" si="7"/>
        <v>0</v>
      </c>
      <c r="M22" s="372">
        <f t="shared" si="8"/>
        <v>0</v>
      </c>
      <c r="N22" s="372">
        <f t="shared" si="9"/>
        <v>0</v>
      </c>
      <c r="O22" s="426">
        <f t="shared" si="10"/>
        <v>0</v>
      </c>
      <c r="P22" s="374">
        <f>IFERROR(VLOOKUP(J22,rates!A:M,2,0)*K22,0)</f>
        <v>0</v>
      </c>
      <c r="Q22" s="375">
        <f>IFERROR(VLOOKUP(J22,rates!A:M,3,0)*M22,0)</f>
        <v>0</v>
      </c>
      <c r="R22" s="375">
        <f>IFERROR(VLOOKUP(J22,rates!A:M,4,0)*O22,0)</f>
        <v>0</v>
      </c>
      <c r="S22" s="376">
        <f t="shared" si="11"/>
        <v>0</v>
      </c>
      <c r="T22" s="377">
        <f>IFERROR(VLOOKUP(J22,rates!A:M,5,0)*K22,0)</f>
        <v>0</v>
      </c>
      <c r="U22" s="377">
        <f>IFERROR(VLOOKUP(J22,rates!A:M,6,0)*M22,0)</f>
        <v>0</v>
      </c>
      <c r="V22" s="377">
        <f>IFERROR(VLOOKUP(J22,rates!A:M,7,0)*O22,0)</f>
        <v>0</v>
      </c>
      <c r="W22" s="377">
        <f t="shared" si="12"/>
        <v>0</v>
      </c>
      <c r="X22" s="377">
        <f>IFERROR(VLOOKUP(J22,rates!A:M,8,0)*K22,0)</f>
        <v>0</v>
      </c>
      <c r="Y22" s="377">
        <f>IFERROR(VLOOKUP(J22,rates!A:M,9,0)*M22,0)</f>
        <v>0</v>
      </c>
      <c r="Z22" s="377">
        <f>IFERROR(VLOOKUP(J22,rates!A:M,10,0)*O22,0)</f>
        <v>0</v>
      </c>
      <c r="AA22" s="377">
        <f t="shared" si="13"/>
        <v>0</v>
      </c>
      <c r="AB22" s="377">
        <f>IF(Information!$C$4="School",S22,IF(Information!$C$4="HE",AA22,IF(Information!$C$4="FE - VET",W22,IF(Information!$C$4="AE",W22,IF(Information!$C$4="Youth",S22, IF(Information!$C$4="RE", 0))))))</f>
        <v>0</v>
      </c>
      <c r="AC22" s="432">
        <f>IFERROR(VLOOKUP(J22,rates!A:M,11,0)*K22,0)</f>
        <v>0</v>
      </c>
      <c r="AD22" s="432">
        <f>IFERROR(VLOOKUP(J22,rates!A:M,12,0)*M22,0)</f>
        <v>0</v>
      </c>
      <c r="AE22" s="378">
        <f>IFERROR(VLOOKUP(J22,rates!A:M,13,0)*O22,0)</f>
        <v>0</v>
      </c>
      <c r="AF22" s="378">
        <f>IFERROR(IF(Information!$C$4="HE",SUM(AC22:AE22),0),0)</f>
        <v>0</v>
      </c>
      <c r="AG22" s="433">
        <f t="shared" si="14"/>
        <v>0</v>
      </c>
      <c r="AH22" s="623">
        <f t="shared" si="0"/>
        <v>0</v>
      </c>
      <c r="AI22" s="434" t="str">
        <f>IFERROR(VLOOKUP(H22,countrygrouping!A:C,3,0)," ")</f>
        <v xml:space="preserve"> </v>
      </c>
      <c r="AJ22" s="391" t="str">
        <f>IFERROR(VLOOKUP(AI22,distancebands!A:C,2,0)," ")</f>
        <v xml:space="preserve"> </v>
      </c>
      <c r="AK22" s="381">
        <f>IFERROR(IF(Information!$C$4="HE",VLOOKUP(AI22,distancebands!A:L,6,0),0),0)</f>
        <v>0</v>
      </c>
      <c r="AL22" s="431">
        <f t="shared" si="15"/>
        <v>0</v>
      </c>
      <c r="AM22" s="383"/>
    </row>
    <row r="23" spans="1:39" ht="24.75" customHeight="1">
      <c r="A23" s="423"/>
      <c r="B23" s="362"/>
      <c r="C23" s="363">
        <f t="shared" si="1"/>
        <v>0</v>
      </c>
      <c r="D23" s="423"/>
      <c r="E23" s="367">
        <f t="shared" si="2"/>
        <v>0</v>
      </c>
      <c r="F23" s="368">
        <f t="shared" si="3"/>
        <v>0</v>
      </c>
      <c r="G23" s="424">
        <f t="shared" si="4"/>
        <v>0</v>
      </c>
      <c r="H23" s="425"/>
      <c r="I23" s="371" t="str">
        <f>IFERROR(VLOOKUP(H23,countrygrouping!A:B,2,0)," ")</f>
        <v xml:space="preserve"> </v>
      </c>
      <c r="J23" s="372" t="str">
        <f t="shared" si="5"/>
        <v xml:space="preserve"> </v>
      </c>
      <c r="K23" s="373">
        <f t="shared" si="6"/>
        <v>0</v>
      </c>
      <c r="L23" s="372">
        <f t="shared" si="7"/>
        <v>0</v>
      </c>
      <c r="M23" s="372">
        <f t="shared" si="8"/>
        <v>0</v>
      </c>
      <c r="N23" s="372">
        <f t="shared" si="9"/>
        <v>0</v>
      </c>
      <c r="O23" s="426">
        <f t="shared" si="10"/>
        <v>0</v>
      </c>
      <c r="P23" s="374">
        <f>IFERROR(VLOOKUP(J23,rates!A:M,2,0)*K23,0)</f>
        <v>0</v>
      </c>
      <c r="Q23" s="375">
        <f>IFERROR(VLOOKUP(J23,rates!A:M,3,0)*M23,0)</f>
        <v>0</v>
      </c>
      <c r="R23" s="375">
        <f>IFERROR(VLOOKUP(J23,rates!A:M,4,0)*O23,0)</f>
        <v>0</v>
      </c>
      <c r="S23" s="376">
        <f t="shared" si="11"/>
        <v>0</v>
      </c>
      <c r="T23" s="377">
        <f>IFERROR(VLOOKUP(J23,rates!A:M,5,0)*K23,0)</f>
        <v>0</v>
      </c>
      <c r="U23" s="377">
        <f>IFERROR(VLOOKUP(J23,rates!A:M,6,0)*M23,0)</f>
        <v>0</v>
      </c>
      <c r="V23" s="377">
        <f>IFERROR(VLOOKUP(J23,rates!A:M,7,0)*O23,0)</f>
        <v>0</v>
      </c>
      <c r="W23" s="377">
        <f t="shared" si="12"/>
        <v>0</v>
      </c>
      <c r="X23" s="377">
        <f>IFERROR(VLOOKUP(J23,rates!A:M,8,0)*K23,0)</f>
        <v>0</v>
      </c>
      <c r="Y23" s="377">
        <f>IFERROR(VLOOKUP(J23,rates!A:M,9,0)*M23,0)</f>
        <v>0</v>
      </c>
      <c r="Z23" s="377">
        <f>IFERROR(VLOOKUP(J23,rates!A:M,10,0)*O23,0)</f>
        <v>0</v>
      </c>
      <c r="AA23" s="377">
        <f t="shared" si="13"/>
        <v>0</v>
      </c>
      <c r="AB23" s="377">
        <f>IF(Information!$C$4="School",S23,IF(Information!$C$4="HE",AA23,IF(Information!$C$4="FE - VET",W23,IF(Information!$C$4="AE",W23,IF(Information!$C$4="Youth",S23, IF(Information!$C$4="RE", 0))))))</f>
        <v>0</v>
      </c>
      <c r="AC23" s="432">
        <f>IFERROR(VLOOKUP(J23,rates!A:M,11,0)*K23,0)</f>
        <v>0</v>
      </c>
      <c r="AD23" s="432">
        <f>IFERROR(VLOOKUP(J23,rates!A:M,12,0)*M23,0)</f>
        <v>0</v>
      </c>
      <c r="AE23" s="378">
        <f>IFERROR(VLOOKUP(J23,rates!A:M,13,0)*O23,0)</f>
        <v>0</v>
      </c>
      <c r="AF23" s="378">
        <f>IFERROR(IF(Information!$C$4="HE",SUM(AC23:AE23),0),0)</f>
        <v>0</v>
      </c>
      <c r="AG23" s="433">
        <f t="shared" si="14"/>
        <v>0</v>
      </c>
      <c r="AH23" s="623">
        <f t="shared" si="0"/>
        <v>0</v>
      </c>
      <c r="AI23" s="434" t="str">
        <f>IFERROR(VLOOKUP(H23,countrygrouping!A:C,3,0)," ")</f>
        <v xml:space="preserve"> </v>
      </c>
      <c r="AJ23" s="391" t="str">
        <f>IFERROR(VLOOKUP(AI23,distancebands!A:C,2,0)," ")</f>
        <v xml:space="preserve"> </v>
      </c>
      <c r="AK23" s="381">
        <f>IFERROR(IF(Information!$C$4="HE",VLOOKUP(AI23,distancebands!A:L,6,0),0),0)</f>
        <v>0</v>
      </c>
      <c r="AL23" s="431">
        <f t="shared" si="15"/>
        <v>0</v>
      </c>
      <c r="AM23" s="383"/>
    </row>
    <row r="24" spans="1:39" ht="24.75" customHeight="1">
      <c r="A24" s="423"/>
      <c r="B24" s="362"/>
      <c r="C24" s="363">
        <f t="shared" si="1"/>
        <v>0</v>
      </c>
      <c r="D24" s="423"/>
      <c r="E24" s="367">
        <f t="shared" si="2"/>
        <v>0</v>
      </c>
      <c r="F24" s="368">
        <f t="shared" si="3"/>
        <v>0</v>
      </c>
      <c r="G24" s="424">
        <f t="shared" si="4"/>
        <v>0</v>
      </c>
      <c r="H24" s="425"/>
      <c r="I24" s="371" t="str">
        <f>IFERROR(VLOOKUP(H24,countrygrouping!A:B,2,0)," ")</f>
        <v xml:space="preserve"> </v>
      </c>
      <c r="J24" s="372" t="str">
        <f t="shared" si="5"/>
        <v xml:space="preserve"> </v>
      </c>
      <c r="K24" s="373">
        <f t="shared" si="6"/>
        <v>0</v>
      </c>
      <c r="L24" s="372">
        <f t="shared" si="7"/>
        <v>0</v>
      </c>
      <c r="M24" s="372">
        <f t="shared" si="8"/>
        <v>0</v>
      </c>
      <c r="N24" s="372">
        <f t="shared" si="9"/>
        <v>0</v>
      </c>
      <c r="O24" s="426">
        <f t="shared" si="10"/>
        <v>0</v>
      </c>
      <c r="P24" s="374">
        <f>IFERROR(VLOOKUP(J24,rates!A:M,2,0)*K24,0)</f>
        <v>0</v>
      </c>
      <c r="Q24" s="375">
        <f>IFERROR(VLOOKUP(J24,rates!A:M,3,0)*M24,0)</f>
        <v>0</v>
      </c>
      <c r="R24" s="375">
        <f>IFERROR(VLOOKUP(J24,rates!A:M,4,0)*O24,0)</f>
        <v>0</v>
      </c>
      <c r="S24" s="376">
        <f t="shared" si="11"/>
        <v>0</v>
      </c>
      <c r="T24" s="377">
        <f>IFERROR(VLOOKUP(J24,rates!A:M,5,0)*K24,0)</f>
        <v>0</v>
      </c>
      <c r="U24" s="377">
        <f>IFERROR(VLOOKUP(J24,rates!A:M,6,0)*M24,0)</f>
        <v>0</v>
      </c>
      <c r="V24" s="377">
        <f>IFERROR(VLOOKUP(J24,rates!A:M,7,0)*O24,0)</f>
        <v>0</v>
      </c>
      <c r="W24" s="377">
        <f t="shared" si="12"/>
        <v>0</v>
      </c>
      <c r="X24" s="377">
        <f>IFERROR(VLOOKUP(J24,rates!A:M,8,0)*K24,0)</f>
        <v>0</v>
      </c>
      <c r="Y24" s="377">
        <f>IFERROR(VLOOKUP(J24,rates!A:M,9,0)*M24,0)</f>
        <v>0</v>
      </c>
      <c r="Z24" s="377">
        <f>IFERROR(VLOOKUP(J24,rates!A:M,10,0)*O24,0)</f>
        <v>0</v>
      </c>
      <c r="AA24" s="377">
        <f t="shared" si="13"/>
        <v>0</v>
      </c>
      <c r="AB24" s="377">
        <f>IF(Information!$C$4="School",S24,IF(Information!$C$4="HE",AA24,IF(Information!$C$4="FE - VET",W24,IF(Information!$C$4="AE",W24,IF(Information!$C$4="Youth",S24, IF(Information!$C$4="RE", 0))))))</f>
        <v>0</v>
      </c>
      <c r="AC24" s="432">
        <f>IFERROR(VLOOKUP(J24,rates!A:M,11,0)*K24,0)</f>
        <v>0</v>
      </c>
      <c r="AD24" s="432">
        <f>IFERROR(VLOOKUP(J24,rates!A:M,12,0)*M24,0)</f>
        <v>0</v>
      </c>
      <c r="AE24" s="378">
        <f>IFERROR(VLOOKUP(J24,rates!A:M,13,0)*O24,0)</f>
        <v>0</v>
      </c>
      <c r="AF24" s="378">
        <f>IFERROR(IF(Information!$C$4="HE",SUM(AC24:AE24),0),0)</f>
        <v>0</v>
      </c>
      <c r="AG24" s="433">
        <f t="shared" si="14"/>
        <v>0</v>
      </c>
      <c r="AH24" s="623">
        <f t="shared" si="0"/>
        <v>0</v>
      </c>
      <c r="AI24" s="434" t="str">
        <f>IFERROR(VLOOKUP(H24,countrygrouping!A:C,3,0)," ")</f>
        <v xml:space="preserve"> </v>
      </c>
      <c r="AJ24" s="391" t="str">
        <f>IFERROR(VLOOKUP(AI24,distancebands!A:C,2,0)," ")</f>
        <v xml:space="preserve"> </v>
      </c>
      <c r="AK24" s="381">
        <f>IFERROR(IF(Information!$C$4="HE",VLOOKUP(AI24,distancebands!A:L,6,0),0),0)</f>
        <v>0</v>
      </c>
      <c r="AL24" s="431">
        <f t="shared" si="15"/>
        <v>0</v>
      </c>
      <c r="AM24" s="383"/>
    </row>
    <row r="25" spans="1:39" ht="24.75" customHeight="1">
      <c r="A25" s="423"/>
      <c r="B25" s="362"/>
      <c r="C25" s="363">
        <f t="shared" si="1"/>
        <v>0</v>
      </c>
      <c r="D25" s="423"/>
      <c r="E25" s="367">
        <f t="shared" si="2"/>
        <v>0</v>
      </c>
      <c r="F25" s="368">
        <f t="shared" si="3"/>
        <v>0</v>
      </c>
      <c r="G25" s="424">
        <f t="shared" si="4"/>
        <v>0</v>
      </c>
      <c r="H25" s="425"/>
      <c r="I25" s="371" t="str">
        <f>IFERROR(VLOOKUP(H25,countrygrouping!A:B,2,0)," ")</f>
        <v xml:space="preserve"> </v>
      </c>
      <c r="J25" s="372" t="str">
        <f t="shared" si="5"/>
        <v xml:space="preserve"> </v>
      </c>
      <c r="K25" s="373">
        <f t="shared" si="6"/>
        <v>0</v>
      </c>
      <c r="L25" s="372">
        <f t="shared" si="7"/>
        <v>0</v>
      </c>
      <c r="M25" s="372">
        <f t="shared" si="8"/>
        <v>0</v>
      </c>
      <c r="N25" s="372">
        <f t="shared" si="9"/>
        <v>0</v>
      </c>
      <c r="O25" s="426">
        <f t="shared" si="10"/>
        <v>0</v>
      </c>
      <c r="P25" s="374">
        <f>IFERROR(VLOOKUP(J25,rates!A:M,2,0)*K25,0)</f>
        <v>0</v>
      </c>
      <c r="Q25" s="375">
        <f>IFERROR(VLOOKUP(J25,rates!A:M,3,0)*M25,0)</f>
        <v>0</v>
      </c>
      <c r="R25" s="375">
        <f>IFERROR(VLOOKUP(J25,rates!A:M,4,0)*O25,0)</f>
        <v>0</v>
      </c>
      <c r="S25" s="376">
        <f t="shared" si="11"/>
        <v>0</v>
      </c>
      <c r="T25" s="377">
        <f>IFERROR(VLOOKUP(J25,rates!A:M,5,0)*K25,0)</f>
        <v>0</v>
      </c>
      <c r="U25" s="377">
        <f>IFERROR(VLOOKUP(J25,rates!A:M,6,0)*M25,0)</f>
        <v>0</v>
      </c>
      <c r="V25" s="377">
        <f>IFERROR(VLOOKUP(J25,rates!A:M,7,0)*O25,0)</f>
        <v>0</v>
      </c>
      <c r="W25" s="377">
        <f t="shared" si="12"/>
        <v>0</v>
      </c>
      <c r="X25" s="377">
        <f>IFERROR(VLOOKUP(J25,rates!A:M,8,0)*K25,0)</f>
        <v>0</v>
      </c>
      <c r="Y25" s="377">
        <f>IFERROR(VLOOKUP(J25,rates!A:M,9,0)*M25,0)</f>
        <v>0</v>
      </c>
      <c r="Z25" s="377">
        <f>IFERROR(VLOOKUP(J25,rates!A:M,10,0)*O25,0)</f>
        <v>0</v>
      </c>
      <c r="AA25" s="377">
        <f t="shared" si="13"/>
        <v>0</v>
      </c>
      <c r="AB25" s="377">
        <f>IF(Information!$C$4="School",S25,IF(Information!$C$4="HE",AA25,IF(Information!$C$4="FE - VET",W25,IF(Information!$C$4="AE",W25,IF(Information!$C$4="Youth",S25, IF(Information!$C$4="RE", 0))))))</f>
        <v>0</v>
      </c>
      <c r="AC25" s="432">
        <f>IFERROR(VLOOKUP(J25,rates!A:M,11,0)*K25,0)</f>
        <v>0</v>
      </c>
      <c r="AD25" s="432">
        <f>IFERROR(VLOOKUP(J25,rates!A:M,12,0)*M25,0)</f>
        <v>0</v>
      </c>
      <c r="AE25" s="378">
        <f>IFERROR(VLOOKUP(J25,rates!A:M,13,0)*O25,0)</f>
        <v>0</v>
      </c>
      <c r="AF25" s="378">
        <f>IFERROR(IF(Information!$C$4="HE",SUM(AC25:AE25),0),0)</f>
        <v>0</v>
      </c>
      <c r="AG25" s="433">
        <f t="shared" si="14"/>
        <v>0</v>
      </c>
      <c r="AH25" s="623">
        <f t="shared" si="0"/>
        <v>0</v>
      </c>
      <c r="AI25" s="434" t="str">
        <f>IFERROR(VLOOKUP(H25,countrygrouping!A:C,3,0)," ")</f>
        <v xml:space="preserve"> </v>
      </c>
      <c r="AJ25" s="391" t="str">
        <f>IFERROR(VLOOKUP(AI25,distancebands!A:C,2,0)," ")</f>
        <v xml:space="preserve"> </v>
      </c>
      <c r="AK25" s="381">
        <f>IFERROR(IF(Information!$C$4="HE",VLOOKUP(AI25,distancebands!A:L,6,0),0),0)</f>
        <v>0</v>
      </c>
      <c r="AL25" s="431">
        <f t="shared" si="15"/>
        <v>0</v>
      </c>
      <c r="AM25" s="383"/>
    </row>
    <row r="26" spans="1:39" ht="24.75" customHeight="1">
      <c r="A26" s="423"/>
      <c r="B26" s="362"/>
      <c r="C26" s="363">
        <f t="shared" si="1"/>
        <v>0</v>
      </c>
      <c r="D26" s="423"/>
      <c r="E26" s="367">
        <f t="shared" si="2"/>
        <v>0</v>
      </c>
      <c r="F26" s="368">
        <f t="shared" si="3"/>
        <v>0</v>
      </c>
      <c r="G26" s="424">
        <f t="shared" si="4"/>
        <v>0</v>
      </c>
      <c r="H26" s="425"/>
      <c r="I26" s="371" t="str">
        <f>IFERROR(VLOOKUP(H26,countrygrouping!A:B,2,0)," ")</f>
        <v xml:space="preserve"> </v>
      </c>
      <c r="J26" s="372" t="str">
        <f t="shared" si="5"/>
        <v xml:space="preserve"> </v>
      </c>
      <c r="K26" s="373">
        <f t="shared" si="6"/>
        <v>0</v>
      </c>
      <c r="L26" s="372">
        <f t="shared" si="7"/>
        <v>0</v>
      </c>
      <c r="M26" s="372">
        <f t="shared" si="8"/>
        <v>0</v>
      </c>
      <c r="N26" s="372">
        <f t="shared" si="9"/>
        <v>0</v>
      </c>
      <c r="O26" s="426">
        <f t="shared" si="10"/>
        <v>0</v>
      </c>
      <c r="P26" s="374">
        <f>IFERROR(VLOOKUP(J26,rates!A:M,2,0)*K26,0)</f>
        <v>0</v>
      </c>
      <c r="Q26" s="375">
        <f>IFERROR(VLOOKUP(J26,rates!A:M,3,0)*M26,0)</f>
        <v>0</v>
      </c>
      <c r="R26" s="375">
        <f>IFERROR(VLOOKUP(J26,rates!A:M,4,0)*O26,0)</f>
        <v>0</v>
      </c>
      <c r="S26" s="376">
        <f t="shared" si="11"/>
        <v>0</v>
      </c>
      <c r="T26" s="377">
        <f>IFERROR(VLOOKUP(J26,rates!A:M,5,0)*K26,0)</f>
        <v>0</v>
      </c>
      <c r="U26" s="377">
        <f>IFERROR(VLOOKUP(J26,rates!A:M,6,0)*M26,0)</f>
        <v>0</v>
      </c>
      <c r="V26" s="377">
        <f>IFERROR(VLOOKUP(J26,rates!A:M,7,0)*O26,0)</f>
        <v>0</v>
      </c>
      <c r="W26" s="377">
        <f t="shared" si="12"/>
        <v>0</v>
      </c>
      <c r="X26" s="377">
        <f>IFERROR(VLOOKUP(J26,rates!A:M,8,0)*K26,0)</f>
        <v>0</v>
      </c>
      <c r="Y26" s="377">
        <f>IFERROR(VLOOKUP(J26,rates!A:M,9,0)*M26,0)</f>
        <v>0</v>
      </c>
      <c r="Z26" s="377">
        <f>IFERROR(VLOOKUP(J26,rates!A:M,10,0)*O26,0)</f>
        <v>0</v>
      </c>
      <c r="AA26" s="377">
        <f t="shared" si="13"/>
        <v>0</v>
      </c>
      <c r="AB26" s="377">
        <f>IF(Information!$C$4="School",S26,IF(Information!$C$4="HE",AA26,IF(Information!$C$4="FE - VET",W26,IF(Information!$C$4="AE",W26,IF(Information!$C$4="Youth",S26, IF(Information!$C$4="RE", 0))))))</f>
        <v>0</v>
      </c>
      <c r="AC26" s="432">
        <f>IFERROR(VLOOKUP(J26,rates!A:M,11,0)*K26,0)</f>
        <v>0</v>
      </c>
      <c r="AD26" s="432">
        <f>IFERROR(VLOOKUP(J26,rates!A:M,12,0)*M26,0)</f>
        <v>0</v>
      </c>
      <c r="AE26" s="378">
        <f>IFERROR(VLOOKUP(J26,rates!A:M,13,0)*O26,0)</f>
        <v>0</v>
      </c>
      <c r="AF26" s="378">
        <f>IFERROR(IF(Information!$C$4="HE",SUM(AC26:AE26),0),0)</f>
        <v>0</v>
      </c>
      <c r="AG26" s="433">
        <f t="shared" si="14"/>
        <v>0</v>
      </c>
      <c r="AH26" s="623">
        <f t="shared" si="0"/>
        <v>0</v>
      </c>
      <c r="AI26" s="434" t="str">
        <f>IFERROR(VLOOKUP(H26,countrygrouping!A:C,3,0)," ")</f>
        <v xml:space="preserve"> </v>
      </c>
      <c r="AJ26" s="391" t="str">
        <f>IFERROR(VLOOKUP(AI26,distancebands!A:C,2,0)," ")</f>
        <v xml:space="preserve"> </v>
      </c>
      <c r="AK26" s="381">
        <f>IFERROR(IF(Information!$C$4="HE",VLOOKUP(AI26,distancebands!A:L,6,0),0),0)</f>
        <v>0</v>
      </c>
      <c r="AL26" s="431">
        <f t="shared" si="15"/>
        <v>0</v>
      </c>
      <c r="AM26" s="383"/>
    </row>
    <row r="27" spans="1:39" ht="24.75" customHeight="1">
      <c r="A27" s="423"/>
      <c r="B27" s="362"/>
      <c r="C27" s="363">
        <f t="shared" si="1"/>
        <v>0</v>
      </c>
      <c r="D27" s="423"/>
      <c r="E27" s="367">
        <f t="shared" si="2"/>
        <v>0</v>
      </c>
      <c r="F27" s="368">
        <f t="shared" si="3"/>
        <v>0</v>
      </c>
      <c r="G27" s="424">
        <f t="shared" si="4"/>
        <v>0</v>
      </c>
      <c r="H27" s="425"/>
      <c r="I27" s="371" t="str">
        <f>IFERROR(VLOOKUP(H27,countrygrouping!A:B,2,0)," ")</f>
        <v xml:space="preserve"> </v>
      </c>
      <c r="J27" s="372" t="str">
        <f t="shared" si="5"/>
        <v xml:space="preserve"> </v>
      </c>
      <c r="K27" s="373">
        <f t="shared" si="6"/>
        <v>0</v>
      </c>
      <c r="L27" s="372">
        <f t="shared" si="7"/>
        <v>0</v>
      </c>
      <c r="M27" s="372">
        <f t="shared" si="8"/>
        <v>0</v>
      </c>
      <c r="N27" s="372">
        <f t="shared" si="9"/>
        <v>0</v>
      </c>
      <c r="O27" s="426">
        <f t="shared" si="10"/>
        <v>0</v>
      </c>
      <c r="P27" s="374">
        <f>IFERROR(VLOOKUP(J27,rates!A:M,2,0)*K27,0)</f>
        <v>0</v>
      </c>
      <c r="Q27" s="375">
        <f>IFERROR(VLOOKUP(J27,rates!A:M,3,0)*M27,0)</f>
        <v>0</v>
      </c>
      <c r="R27" s="375">
        <f>IFERROR(VLOOKUP(J27,rates!A:M,4,0)*O27,0)</f>
        <v>0</v>
      </c>
      <c r="S27" s="376">
        <f t="shared" si="11"/>
        <v>0</v>
      </c>
      <c r="T27" s="377">
        <f>IFERROR(VLOOKUP(J27,rates!A:M,5,0)*K27,0)</f>
        <v>0</v>
      </c>
      <c r="U27" s="377">
        <f>IFERROR(VLOOKUP(J27,rates!A:M,6,0)*M27,0)</f>
        <v>0</v>
      </c>
      <c r="V27" s="377">
        <f>IFERROR(VLOOKUP(J27,rates!A:M,7,0)*O27,0)</f>
        <v>0</v>
      </c>
      <c r="W27" s="377">
        <f t="shared" si="12"/>
        <v>0</v>
      </c>
      <c r="X27" s="377">
        <f>IFERROR(VLOOKUP(J27,rates!A:M,8,0)*K27,0)</f>
        <v>0</v>
      </c>
      <c r="Y27" s="377">
        <f>IFERROR(VLOOKUP(J27,rates!A:M,9,0)*M27,0)</f>
        <v>0</v>
      </c>
      <c r="Z27" s="377">
        <f>IFERROR(VLOOKUP(J27,rates!A:M,10,0)*O27,0)</f>
        <v>0</v>
      </c>
      <c r="AA27" s="377">
        <f t="shared" si="13"/>
        <v>0</v>
      </c>
      <c r="AB27" s="377">
        <f>IF(Information!$C$4="School",S27,IF(Information!$C$4="HE",AA27,IF(Information!$C$4="FE - VET",W27,IF(Information!$C$4="AE",W27,IF(Information!$C$4="Youth",S27, IF(Information!$C$4="RE", 0))))))</f>
        <v>0</v>
      </c>
      <c r="AC27" s="432">
        <f>IFERROR(VLOOKUP(J27,rates!A:M,11,0)*K27,0)</f>
        <v>0</v>
      </c>
      <c r="AD27" s="432">
        <f>IFERROR(VLOOKUP(J27,rates!A:M,12,0)*M27,0)</f>
        <v>0</v>
      </c>
      <c r="AE27" s="378">
        <f>IFERROR(VLOOKUP(J27,rates!A:M,13,0)*O27,0)</f>
        <v>0</v>
      </c>
      <c r="AF27" s="378">
        <f>IFERROR(IF(Information!$C$4="HE",SUM(AC27:AE27),0),0)</f>
        <v>0</v>
      </c>
      <c r="AG27" s="433">
        <f t="shared" si="14"/>
        <v>0</v>
      </c>
      <c r="AH27" s="623">
        <f t="shared" si="0"/>
        <v>0</v>
      </c>
      <c r="AI27" s="434" t="str">
        <f>IFERROR(VLOOKUP(H27,countrygrouping!A:C,3,0)," ")</f>
        <v xml:space="preserve"> </v>
      </c>
      <c r="AJ27" s="391" t="str">
        <f>IFERROR(VLOOKUP(AI27,distancebands!A:C,2,0)," ")</f>
        <v xml:space="preserve"> </v>
      </c>
      <c r="AK27" s="381">
        <f>IFERROR(IF(Information!$C$4="HE",VLOOKUP(AI27,distancebands!A:L,6,0),0),0)</f>
        <v>0</v>
      </c>
      <c r="AL27" s="431">
        <f t="shared" si="15"/>
        <v>0</v>
      </c>
      <c r="AM27" s="383"/>
    </row>
    <row r="28" spans="1:39" ht="24.75" customHeight="1">
      <c r="A28" s="423"/>
      <c r="B28" s="362"/>
      <c r="C28" s="363">
        <f t="shared" si="1"/>
        <v>0</v>
      </c>
      <c r="D28" s="423"/>
      <c r="E28" s="367">
        <f t="shared" si="2"/>
        <v>0</v>
      </c>
      <c r="F28" s="368">
        <f t="shared" si="3"/>
        <v>0</v>
      </c>
      <c r="G28" s="424">
        <f t="shared" si="4"/>
        <v>0</v>
      </c>
      <c r="H28" s="425"/>
      <c r="I28" s="371" t="str">
        <f>IFERROR(VLOOKUP(H28,countrygrouping!A:B,2,0)," ")</f>
        <v xml:space="preserve"> </v>
      </c>
      <c r="J28" s="372" t="str">
        <f t="shared" si="5"/>
        <v xml:space="preserve"> </v>
      </c>
      <c r="K28" s="373">
        <f t="shared" si="6"/>
        <v>0</v>
      </c>
      <c r="L28" s="372">
        <f t="shared" si="7"/>
        <v>0</v>
      </c>
      <c r="M28" s="372">
        <f t="shared" si="8"/>
        <v>0</v>
      </c>
      <c r="N28" s="372">
        <f t="shared" si="9"/>
        <v>0</v>
      </c>
      <c r="O28" s="426">
        <f t="shared" si="10"/>
        <v>0</v>
      </c>
      <c r="P28" s="374">
        <f>IFERROR(VLOOKUP(J28,rates!A:M,2,0)*K28,0)</f>
        <v>0</v>
      </c>
      <c r="Q28" s="375">
        <f>IFERROR(VLOOKUP(J28,rates!A:M,3,0)*M28,0)</f>
        <v>0</v>
      </c>
      <c r="R28" s="375">
        <f>IFERROR(VLOOKUP(J28,rates!A:M,4,0)*O28,0)</f>
        <v>0</v>
      </c>
      <c r="S28" s="376">
        <f t="shared" si="11"/>
        <v>0</v>
      </c>
      <c r="T28" s="377">
        <f>IFERROR(VLOOKUP(J28,rates!A:M,5,0)*K28,0)</f>
        <v>0</v>
      </c>
      <c r="U28" s="377">
        <f>IFERROR(VLOOKUP(J28,rates!A:M,6,0)*M28,0)</f>
        <v>0</v>
      </c>
      <c r="V28" s="377">
        <f>IFERROR(VLOOKUP(J28,rates!A:M,7,0)*O28,0)</f>
        <v>0</v>
      </c>
      <c r="W28" s="377">
        <f t="shared" si="12"/>
        <v>0</v>
      </c>
      <c r="X28" s="377">
        <f>IFERROR(VLOOKUP(J28,rates!A:M,8,0)*K28,0)</f>
        <v>0</v>
      </c>
      <c r="Y28" s="377">
        <f>IFERROR(VLOOKUP(J28,rates!A:M,9,0)*M28,0)</f>
        <v>0</v>
      </c>
      <c r="Z28" s="377">
        <f>IFERROR(VLOOKUP(J28,rates!A:M,10,0)*O28,0)</f>
        <v>0</v>
      </c>
      <c r="AA28" s="377">
        <f t="shared" si="13"/>
        <v>0</v>
      </c>
      <c r="AB28" s="377">
        <f>IF(Information!$C$4="School",S28,IF(Information!$C$4="HE",AA28,IF(Information!$C$4="FE - VET",W28,IF(Information!$C$4="AE",W28,IF(Information!$C$4="Youth",S28, IF(Information!$C$4="RE", 0))))))</f>
        <v>0</v>
      </c>
      <c r="AC28" s="432">
        <f>IFERROR(VLOOKUP(J28,rates!A:M,11,0)*K28,0)</f>
        <v>0</v>
      </c>
      <c r="AD28" s="432">
        <f>IFERROR(VLOOKUP(J28,rates!A:M,12,0)*M28,0)</f>
        <v>0</v>
      </c>
      <c r="AE28" s="378">
        <f>IFERROR(VLOOKUP(J28,rates!A:M,13,0)*O28,0)</f>
        <v>0</v>
      </c>
      <c r="AF28" s="378">
        <f>IFERROR(IF(Information!$C$4="HE",SUM(AC28:AE28),0),0)</f>
        <v>0</v>
      </c>
      <c r="AG28" s="433">
        <f t="shared" si="14"/>
        <v>0</v>
      </c>
      <c r="AH28" s="623">
        <f t="shared" si="0"/>
        <v>0</v>
      </c>
      <c r="AI28" s="434" t="str">
        <f>IFERROR(VLOOKUP(H28,countrygrouping!A:C,3,0)," ")</f>
        <v xml:space="preserve"> </v>
      </c>
      <c r="AJ28" s="391" t="str">
        <f>IFERROR(VLOOKUP(AI28,distancebands!A:C,2,0)," ")</f>
        <v xml:space="preserve"> </v>
      </c>
      <c r="AK28" s="381">
        <f>IFERROR(IF(Information!$C$4="HE",VLOOKUP(AI28,distancebands!A:L,6,0),0),0)</f>
        <v>0</v>
      </c>
      <c r="AL28" s="431">
        <f t="shared" si="15"/>
        <v>0</v>
      </c>
      <c r="AM28" s="383"/>
    </row>
    <row r="29" spans="1:39" ht="24.75" customHeight="1">
      <c r="A29" s="423"/>
      <c r="B29" s="362"/>
      <c r="C29" s="363">
        <f t="shared" si="1"/>
        <v>0</v>
      </c>
      <c r="D29" s="423"/>
      <c r="E29" s="367">
        <f t="shared" si="2"/>
        <v>0</v>
      </c>
      <c r="F29" s="368">
        <f t="shared" si="3"/>
        <v>0</v>
      </c>
      <c r="G29" s="424">
        <f t="shared" si="4"/>
        <v>0</v>
      </c>
      <c r="H29" s="425"/>
      <c r="I29" s="371" t="str">
        <f>IFERROR(VLOOKUP(H29,countrygrouping!A:B,2,0)," ")</f>
        <v xml:space="preserve"> </v>
      </c>
      <c r="J29" s="372" t="str">
        <f t="shared" si="5"/>
        <v xml:space="preserve"> </v>
      </c>
      <c r="K29" s="373">
        <f t="shared" si="6"/>
        <v>0</v>
      </c>
      <c r="L29" s="372">
        <f t="shared" si="7"/>
        <v>0</v>
      </c>
      <c r="M29" s="372">
        <f t="shared" si="8"/>
        <v>0</v>
      </c>
      <c r="N29" s="372">
        <f t="shared" si="9"/>
        <v>0</v>
      </c>
      <c r="O29" s="426">
        <f t="shared" si="10"/>
        <v>0</v>
      </c>
      <c r="P29" s="374">
        <f>IFERROR(VLOOKUP(J29,rates!A:M,2,0)*K29,0)</f>
        <v>0</v>
      </c>
      <c r="Q29" s="375">
        <f>IFERROR(VLOOKUP(J29,rates!A:M,3,0)*M29,0)</f>
        <v>0</v>
      </c>
      <c r="R29" s="375">
        <f>IFERROR(VLOOKUP(J29,rates!A:M,4,0)*O29,0)</f>
        <v>0</v>
      </c>
      <c r="S29" s="376">
        <f t="shared" si="11"/>
        <v>0</v>
      </c>
      <c r="T29" s="377">
        <f>IFERROR(VLOOKUP(J29,rates!A:M,5,0)*K29,0)</f>
        <v>0</v>
      </c>
      <c r="U29" s="377">
        <f>IFERROR(VLOOKUP(J29,rates!A:M,6,0)*M29,0)</f>
        <v>0</v>
      </c>
      <c r="V29" s="377">
        <f>IFERROR(VLOOKUP(J29,rates!A:M,7,0)*O29,0)</f>
        <v>0</v>
      </c>
      <c r="W29" s="377">
        <f t="shared" si="12"/>
        <v>0</v>
      </c>
      <c r="X29" s="377">
        <f>IFERROR(VLOOKUP(J29,rates!A:M,8,0)*K29,0)</f>
        <v>0</v>
      </c>
      <c r="Y29" s="377">
        <f>IFERROR(VLOOKUP(J29,rates!A:M,9,0)*M29,0)</f>
        <v>0</v>
      </c>
      <c r="Z29" s="377">
        <f>IFERROR(VLOOKUP(J29,rates!A:M,10,0)*O29,0)</f>
        <v>0</v>
      </c>
      <c r="AA29" s="377">
        <f t="shared" si="13"/>
        <v>0</v>
      </c>
      <c r="AB29" s="377">
        <f>IF(Information!$C$4="School",S29,IF(Information!$C$4="HE",AA29,IF(Information!$C$4="FE - VET",W29,IF(Information!$C$4="AE",W29,IF(Information!$C$4="Youth",S29, IF(Information!$C$4="RE", 0))))))</f>
        <v>0</v>
      </c>
      <c r="AC29" s="432">
        <f>IFERROR(VLOOKUP(J29,rates!A:M,11,0)*K29,0)</f>
        <v>0</v>
      </c>
      <c r="AD29" s="432">
        <f>IFERROR(VLOOKUP(J29,rates!A:M,12,0)*M29,0)</f>
        <v>0</v>
      </c>
      <c r="AE29" s="378">
        <f>IFERROR(VLOOKUP(J29,rates!A:M,13,0)*O29,0)</f>
        <v>0</v>
      </c>
      <c r="AF29" s="378">
        <f>IFERROR(IF(Information!$C$4="HE",SUM(AC29:AE29),0),0)</f>
        <v>0</v>
      </c>
      <c r="AG29" s="433">
        <f t="shared" si="14"/>
        <v>0</v>
      </c>
      <c r="AH29" s="623">
        <f t="shared" si="0"/>
        <v>0</v>
      </c>
      <c r="AI29" s="434" t="str">
        <f>IFERROR(VLOOKUP(H29,countrygrouping!A:C,3,0)," ")</f>
        <v xml:space="preserve"> </v>
      </c>
      <c r="AJ29" s="391" t="str">
        <f>IFERROR(VLOOKUP(AI29,distancebands!A:C,2,0)," ")</f>
        <v xml:space="preserve"> </v>
      </c>
      <c r="AK29" s="381">
        <f>IFERROR(IF(Information!$C$4="HE",VLOOKUP(AI29,distancebands!A:L,6,0),0),0)</f>
        <v>0</v>
      </c>
      <c r="AL29" s="431">
        <f t="shared" si="15"/>
        <v>0</v>
      </c>
      <c r="AM29" s="383"/>
    </row>
    <row r="30" spans="1:39" ht="24.75" customHeight="1">
      <c r="A30" s="423"/>
      <c r="B30" s="362"/>
      <c r="C30" s="363">
        <f t="shared" si="1"/>
        <v>0</v>
      </c>
      <c r="D30" s="423"/>
      <c r="E30" s="367">
        <f t="shared" si="2"/>
        <v>0</v>
      </c>
      <c r="F30" s="368">
        <f t="shared" si="3"/>
        <v>0</v>
      </c>
      <c r="G30" s="424">
        <f t="shared" si="4"/>
        <v>0</v>
      </c>
      <c r="H30" s="425"/>
      <c r="I30" s="371" t="str">
        <f>IFERROR(VLOOKUP(H30,countrygrouping!A:B,2,0)," ")</f>
        <v xml:space="preserve"> </v>
      </c>
      <c r="J30" s="372" t="str">
        <f t="shared" si="5"/>
        <v xml:space="preserve"> </v>
      </c>
      <c r="K30" s="373">
        <f t="shared" si="6"/>
        <v>0</v>
      </c>
      <c r="L30" s="372">
        <f t="shared" si="7"/>
        <v>0</v>
      </c>
      <c r="M30" s="372">
        <f t="shared" si="8"/>
        <v>0</v>
      </c>
      <c r="N30" s="372">
        <f t="shared" si="9"/>
        <v>0</v>
      </c>
      <c r="O30" s="426">
        <f t="shared" si="10"/>
        <v>0</v>
      </c>
      <c r="P30" s="374">
        <f>IFERROR(VLOOKUP(J30,rates!A:M,2,0)*K30,0)</f>
        <v>0</v>
      </c>
      <c r="Q30" s="375">
        <f>IFERROR(VLOOKUP(J30,rates!A:M,3,0)*M30,0)</f>
        <v>0</v>
      </c>
      <c r="R30" s="375">
        <f>IFERROR(VLOOKUP(J30,rates!A:M,4,0)*O30,0)</f>
        <v>0</v>
      </c>
      <c r="S30" s="376">
        <f t="shared" si="11"/>
        <v>0</v>
      </c>
      <c r="T30" s="377">
        <f>IFERROR(VLOOKUP(J30,rates!A:M,5,0)*K30,0)</f>
        <v>0</v>
      </c>
      <c r="U30" s="377">
        <f>IFERROR(VLOOKUP(J30,rates!A:M,6,0)*M30,0)</f>
        <v>0</v>
      </c>
      <c r="V30" s="377">
        <f>IFERROR(VLOOKUP(J30,rates!A:M,7,0)*O30,0)</f>
        <v>0</v>
      </c>
      <c r="W30" s="377">
        <f t="shared" si="12"/>
        <v>0</v>
      </c>
      <c r="X30" s="377">
        <f>IFERROR(VLOOKUP(J30,rates!A:M,8,0)*K30,0)</f>
        <v>0</v>
      </c>
      <c r="Y30" s="377">
        <f>IFERROR(VLOOKUP(J30,rates!A:M,9,0)*M30,0)</f>
        <v>0</v>
      </c>
      <c r="Z30" s="377">
        <f>IFERROR(VLOOKUP(J30,rates!A:M,10,0)*O30,0)</f>
        <v>0</v>
      </c>
      <c r="AA30" s="377">
        <f t="shared" si="13"/>
        <v>0</v>
      </c>
      <c r="AB30" s="377">
        <f>IF(Information!$C$4="School",S30,IF(Information!$C$4="HE",AA30,IF(Information!$C$4="FE - VET",W30,IF(Information!$C$4="AE",W30,IF(Information!$C$4="Youth",S30, IF(Information!$C$4="RE", 0))))))</f>
        <v>0</v>
      </c>
      <c r="AC30" s="432">
        <f>IFERROR(VLOOKUP(J30,rates!A:M,11,0)*K30,0)</f>
        <v>0</v>
      </c>
      <c r="AD30" s="432">
        <f>IFERROR(VLOOKUP(J30,rates!A:M,12,0)*M30,0)</f>
        <v>0</v>
      </c>
      <c r="AE30" s="378">
        <f>IFERROR(VLOOKUP(J30,rates!A:M,13,0)*O30,0)</f>
        <v>0</v>
      </c>
      <c r="AF30" s="378">
        <f>IFERROR(IF(Information!$C$4="HE",SUM(AC30:AE30),0),0)</f>
        <v>0</v>
      </c>
      <c r="AG30" s="433">
        <f t="shared" si="14"/>
        <v>0</v>
      </c>
      <c r="AH30" s="623">
        <f t="shared" si="0"/>
        <v>0</v>
      </c>
      <c r="AI30" s="434" t="str">
        <f>IFERROR(VLOOKUP(H30,countrygrouping!A:C,3,0)," ")</f>
        <v xml:space="preserve"> </v>
      </c>
      <c r="AJ30" s="391" t="str">
        <f>IFERROR(VLOOKUP(AI30,distancebands!A:C,2,0)," ")</f>
        <v xml:space="preserve"> </v>
      </c>
      <c r="AK30" s="381">
        <f>IFERROR(IF(Information!$C$4="HE",VLOOKUP(AI30,distancebands!A:L,6,0),0),0)</f>
        <v>0</v>
      </c>
      <c r="AL30" s="431">
        <f t="shared" si="15"/>
        <v>0</v>
      </c>
      <c r="AM30" s="383"/>
    </row>
    <row r="31" spans="1:39" ht="24.75" customHeight="1">
      <c r="A31" s="423"/>
      <c r="B31" s="362"/>
      <c r="C31" s="363">
        <f t="shared" si="1"/>
        <v>0</v>
      </c>
      <c r="D31" s="423"/>
      <c r="E31" s="367">
        <f t="shared" si="2"/>
        <v>0</v>
      </c>
      <c r="F31" s="368">
        <f t="shared" si="3"/>
        <v>0</v>
      </c>
      <c r="G31" s="424">
        <f t="shared" si="4"/>
        <v>0</v>
      </c>
      <c r="H31" s="425"/>
      <c r="I31" s="371" t="str">
        <f>IFERROR(VLOOKUP(H31,countrygrouping!A:B,2,0)," ")</f>
        <v xml:space="preserve"> </v>
      </c>
      <c r="J31" s="372" t="str">
        <f t="shared" si="5"/>
        <v xml:space="preserve"> </v>
      </c>
      <c r="K31" s="373">
        <f t="shared" si="6"/>
        <v>0</v>
      </c>
      <c r="L31" s="372">
        <f t="shared" si="7"/>
        <v>0</v>
      </c>
      <c r="M31" s="372">
        <f t="shared" si="8"/>
        <v>0</v>
      </c>
      <c r="N31" s="372">
        <f t="shared" si="9"/>
        <v>0</v>
      </c>
      <c r="O31" s="426">
        <f t="shared" si="10"/>
        <v>0</v>
      </c>
      <c r="P31" s="374">
        <f>IFERROR(VLOOKUP(J31,rates!A:M,2,0)*K31,0)</f>
        <v>0</v>
      </c>
      <c r="Q31" s="375">
        <f>IFERROR(VLOOKUP(J31,rates!A:M,3,0)*M31,0)</f>
        <v>0</v>
      </c>
      <c r="R31" s="375">
        <f>IFERROR(VLOOKUP(J31,rates!A:M,4,0)*O31,0)</f>
        <v>0</v>
      </c>
      <c r="S31" s="376">
        <f t="shared" si="11"/>
        <v>0</v>
      </c>
      <c r="T31" s="377">
        <f>IFERROR(VLOOKUP(J31,rates!A:M,5,0)*K31,0)</f>
        <v>0</v>
      </c>
      <c r="U31" s="377">
        <f>IFERROR(VLOOKUP(J31,rates!A:M,6,0)*M31,0)</f>
        <v>0</v>
      </c>
      <c r="V31" s="377">
        <f>IFERROR(VLOOKUP(J31,rates!A:M,7,0)*O31,0)</f>
        <v>0</v>
      </c>
      <c r="W31" s="377">
        <f t="shared" si="12"/>
        <v>0</v>
      </c>
      <c r="X31" s="377">
        <f>IFERROR(VLOOKUP(J31,rates!A:M,8,0)*K31,0)</f>
        <v>0</v>
      </c>
      <c r="Y31" s="377">
        <f>IFERROR(VLOOKUP(J31,rates!A:M,9,0)*M31,0)</f>
        <v>0</v>
      </c>
      <c r="Z31" s="377">
        <f>IFERROR(VLOOKUP(J31,rates!A:M,10,0)*O31,0)</f>
        <v>0</v>
      </c>
      <c r="AA31" s="377">
        <f t="shared" si="13"/>
        <v>0</v>
      </c>
      <c r="AB31" s="377">
        <f>IF(Information!$C$4="School",S31,IF(Information!$C$4="HE",AA31,IF(Information!$C$4="FE - VET",W31,IF(Information!$C$4="AE",W31,IF(Information!$C$4="Youth",S31, IF(Information!$C$4="RE", 0))))))</f>
        <v>0</v>
      </c>
      <c r="AC31" s="432">
        <f>IFERROR(VLOOKUP(J31,rates!A:M,11,0)*K31,0)</f>
        <v>0</v>
      </c>
      <c r="AD31" s="432">
        <f>IFERROR(VLOOKUP(J31,rates!A:M,12,0)*M31,0)</f>
        <v>0</v>
      </c>
      <c r="AE31" s="378">
        <f>IFERROR(VLOOKUP(J31,rates!A:M,13,0)*O31,0)</f>
        <v>0</v>
      </c>
      <c r="AF31" s="378">
        <f>IFERROR(IF(Information!$C$4="HE",SUM(AC31:AE31),0),0)</f>
        <v>0</v>
      </c>
      <c r="AG31" s="433">
        <f t="shared" si="14"/>
        <v>0</v>
      </c>
      <c r="AH31" s="623">
        <f t="shared" si="0"/>
        <v>0</v>
      </c>
      <c r="AI31" s="434" t="str">
        <f>IFERROR(VLOOKUP(H31,countrygrouping!A:C,3,0)," ")</f>
        <v xml:space="preserve"> </v>
      </c>
      <c r="AJ31" s="391" t="str">
        <f>IFERROR(VLOOKUP(AI31,distancebands!A:C,2,0)," ")</f>
        <v xml:space="preserve"> </v>
      </c>
      <c r="AK31" s="381">
        <f>IFERROR(IF(Information!$C$4="HE",VLOOKUP(AI31,distancebands!A:L,6,0),0),0)</f>
        <v>0</v>
      </c>
      <c r="AL31" s="431">
        <f t="shared" si="15"/>
        <v>0</v>
      </c>
      <c r="AM31" s="383"/>
    </row>
    <row r="32" spans="1:39" ht="24.75" customHeight="1">
      <c r="A32" s="423"/>
      <c r="B32" s="362"/>
      <c r="C32" s="363">
        <f t="shared" si="1"/>
        <v>0</v>
      </c>
      <c r="D32" s="423"/>
      <c r="E32" s="367">
        <f t="shared" si="2"/>
        <v>0</v>
      </c>
      <c r="F32" s="368">
        <f t="shared" si="3"/>
        <v>0</v>
      </c>
      <c r="G32" s="424">
        <f t="shared" si="4"/>
        <v>0</v>
      </c>
      <c r="H32" s="425"/>
      <c r="I32" s="371" t="str">
        <f>IFERROR(VLOOKUP(H32,countrygrouping!A:B,2,0)," ")</f>
        <v xml:space="preserve"> </v>
      </c>
      <c r="J32" s="372" t="str">
        <f t="shared" si="5"/>
        <v xml:space="preserve"> </v>
      </c>
      <c r="K32" s="373">
        <f t="shared" si="6"/>
        <v>0</v>
      </c>
      <c r="L32" s="372">
        <f t="shared" si="7"/>
        <v>0</v>
      </c>
      <c r="M32" s="372">
        <f t="shared" si="8"/>
        <v>0</v>
      </c>
      <c r="N32" s="372">
        <f t="shared" si="9"/>
        <v>0</v>
      </c>
      <c r="O32" s="426">
        <f t="shared" si="10"/>
        <v>0</v>
      </c>
      <c r="P32" s="374">
        <f>IFERROR(VLOOKUP(J32,rates!A:M,2,0)*K32,0)</f>
        <v>0</v>
      </c>
      <c r="Q32" s="375">
        <f>IFERROR(VLOOKUP(J32,rates!A:M,3,0)*M32,0)</f>
        <v>0</v>
      </c>
      <c r="R32" s="375">
        <f>IFERROR(VLOOKUP(J32,rates!A:M,4,0)*O32,0)</f>
        <v>0</v>
      </c>
      <c r="S32" s="376">
        <f t="shared" si="11"/>
        <v>0</v>
      </c>
      <c r="T32" s="377">
        <f>IFERROR(VLOOKUP(J32,rates!A:M,5,0)*K32,0)</f>
        <v>0</v>
      </c>
      <c r="U32" s="377">
        <f>IFERROR(VLOOKUP(J32,rates!A:M,6,0)*M32,0)</f>
        <v>0</v>
      </c>
      <c r="V32" s="377">
        <f>IFERROR(VLOOKUP(J32,rates!A:M,7,0)*O32,0)</f>
        <v>0</v>
      </c>
      <c r="W32" s="377">
        <f t="shared" si="12"/>
        <v>0</v>
      </c>
      <c r="X32" s="377">
        <f>IFERROR(VLOOKUP(J32,rates!A:M,8,0)*K32,0)</f>
        <v>0</v>
      </c>
      <c r="Y32" s="377">
        <f>IFERROR(VLOOKUP(J32,rates!A:M,9,0)*M32,0)</f>
        <v>0</v>
      </c>
      <c r="Z32" s="377">
        <f>IFERROR(VLOOKUP(J32,rates!A:M,10,0)*O32,0)</f>
        <v>0</v>
      </c>
      <c r="AA32" s="377">
        <f t="shared" si="13"/>
        <v>0</v>
      </c>
      <c r="AB32" s="377">
        <f>IF(Information!$C$4="School",S32,IF(Information!$C$4="HE",AA32,IF(Information!$C$4="FE - VET",W32,IF(Information!$C$4="AE",W32,IF(Information!$C$4="Youth",S32, IF(Information!$C$4="RE", 0))))))</f>
        <v>0</v>
      </c>
      <c r="AC32" s="432">
        <f>IFERROR(VLOOKUP(J32,rates!A:M,11,0)*K32,0)</f>
        <v>0</v>
      </c>
      <c r="AD32" s="432">
        <f>IFERROR(VLOOKUP(J32,rates!A:M,12,0)*M32,0)</f>
        <v>0</v>
      </c>
      <c r="AE32" s="378">
        <f>IFERROR(VLOOKUP(J32,rates!A:M,13,0)*O32,0)</f>
        <v>0</v>
      </c>
      <c r="AF32" s="378">
        <f>IFERROR(IF(Information!$C$4="HE",SUM(AC32:AE32),0),0)</f>
        <v>0</v>
      </c>
      <c r="AG32" s="433">
        <f t="shared" si="14"/>
        <v>0</v>
      </c>
      <c r="AH32" s="623">
        <f t="shared" si="0"/>
        <v>0</v>
      </c>
      <c r="AI32" s="434" t="str">
        <f>IFERROR(VLOOKUP(H32,countrygrouping!A:C,3,0)," ")</f>
        <v xml:space="preserve"> </v>
      </c>
      <c r="AJ32" s="391" t="str">
        <f>IFERROR(VLOOKUP(AI32,distancebands!A:C,2,0)," ")</f>
        <v xml:space="preserve"> </v>
      </c>
      <c r="AK32" s="381">
        <f>IFERROR(IF(Information!$C$4="HE",VLOOKUP(AI32,distancebands!A:L,6,0),0),0)</f>
        <v>0</v>
      </c>
      <c r="AL32" s="431">
        <f t="shared" si="15"/>
        <v>0</v>
      </c>
      <c r="AM32" s="383"/>
    </row>
    <row r="33" spans="1:39" ht="24.75" customHeight="1">
      <c r="A33" s="423"/>
      <c r="B33" s="362"/>
      <c r="C33" s="363">
        <f t="shared" si="1"/>
        <v>0</v>
      </c>
      <c r="D33" s="423"/>
      <c r="E33" s="367">
        <f t="shared" si="2"/>
        <v>0</v>
      </c>
      <c r="F33" s="368">
        <f t="shared" si="3"/>
        <v>0</v>
      </c>
      <c r="G33" s="424">
        <f t="shared" si="4"/>
        <v>0</v>
      </c>
      <c r="H33" s="425"/>
      <c r="I33" s="371" t="str">
        <f>IFERROR(VLOOKUP(H33,countrygrouping!A:B,2,0)," ")</f>
        <v xml:space="preserve"> </v>
      </c>
      <c r="J33" s="372" t="str">
        <f t="shared" si="5"/>
        <v xml:space="preserve"> </v>
      </c>
      <c r="K33" s="373">
        <f t="shared" si="6"/>
        <v>0</v>
      </c>
      <c r="L33" s="372">
        <f t="shared" si="7"/>
        <v>0</v>
      </c>
      <c r="M33" s="372">
        <f t="shared" si="8"/>
        <v>0</v>
      </c>
      <c r="N33" s="372">
        <f t="shared" si="9"/>
        <v>0</v>
      </c>
      <c r="O33" s="426">
        <f t="shared" si="10"/>
        <v>0</v>
      </c>
      <c r="P33" s="374">
        <f>IFERROR(VLOOKUP(J33,rates!A:M,2,0)*K33,0)</f>
        <v>0</v>
      </c>
      <c r="Q33" s="375">
        <f>IFERROR(VLOOKUP(J33,rates!A:M,3,0)*M33,0)</f>
        <v>0</v>
      </c>
      <c r="R33" s="375">
        <f>IFERROR(VLOOKUP(J33,rates!A:M,4,0)*O33,0)</f>
        <v>0</v>
      </c>
      <c r="S33" s="376">
        <f t="shared" si="11"/>
        <v>0</v>
      </c>
      <c r="T33" s="377">
        <f>IFERROR(VLOOKUP(J33,rates!A:M,5,0)*K33,0)</f>
        <v>0</v>
      </c>
      <c r="U33" s="377">
        <f>IFERROR(VLOOKUP(J33,rates!A:M,6,0)*M33,0)</f>
        <v>0</v>
      </c>
      <c r="V33" s="377">
        <f>IFERROR(VLOOKUP(J33,rates!A:M,7,0)*O33,0)</f>
        <v>0</v>
      </c>
      <c r="W33" s="377">
        <f t="shared" si="12"/>
        <v>0</v>
      </c>
      <c r="X33" s="377">
        <f>IFERROR(VLOOKUP(J33,rates!A:M,8,0)*K33,0)</f>
        <v>0</v>
      </c>
      <c r="Y33" s="377">
        <f>IFERROR(VLOOKUP(J33,rates!A:M,9,0)*M33,0)</f>
        <v>0</v>
      </c>
      <c r="Z33" s="377">
        <f>IFERROR(VLOOKUP(J33,rates!A:M,10,0)*O33,0)</f>
        <v>0</v>
      </c>
      <c r="AA33" s="377">
        <f t="shared" si="13"/>
        <v>0</v>
      </c>
      <c r="AB33" s="377">
        <f>IF(Information!$C$4="School",S33,IF(Information!$C$4="HE",AA33,IF(Information!$C$4="FE - VET",W33,IF(Information!$C$4="AE",W33,IF(Information!$C$4="Youth",S33, IF(Information!$C$4="RE", 0))))))</f>
        <v>0</v>
      </c>
      <c r="AC33" s="432">
        <f>IFERROR(VLOOKUP(J33,rates!A:M,11,0)*K33,0)</f>
        <v>0</v>
      </c>
      <c r="AD33" s="432">
        <f>IFERROR(VLOOKUP(J33,rates!A:M,12,0)*M33,0)</f>
        <v>0</v>
      </c>
      <c r="AE33" s="378">
        <f>IFERROR(VLOOKUP(J33,rates!A:M,13,0)*O33,0)</f>
        <v>0</v>
      </c>
      <c r="AF33" s="378">
        <f>IFERROR(IF(Information!$C$4="HE",SUM(AC33:AE33),0),0)</f>
        <v>0</v>
      </c>
      <c r="AG33" s="433">
        <f t="shared" si="14"/>
        <v>0</v>
      </c>
      <c r="AH33" s="623">
        <f t="shared" si="0"/>
        <v>0</v>
      </c>
      <c r="AI33" s="434" t="str">
        <f>IFERROR(VLOOKUP(H33,countrygrouping!A:C,3,0)," ")</f>
        <v xml:space="preserve"> </v>
      </c>
      <c r="AJ33" s="391" t="str">
        <f>IFERROR(VLOOKUP(AI33,distancebands!A:C,2,0)," ")</f>
        <v xml:space="preserve"> </v>
      </c>
      <c r="AK33" s="381">
        <f>IFERROR(IF(Information!$C$4="HE",VLOOKUP(AI33,distancebands!A:L,6,0),0),0)</f>
        <v>0</v>
      </c>
      <c r="AL33" s="431">
        <f t="shared" si="15"/>
        <v>0</v>
      </c>
      <c r="AM33" s="383"/>
    </row>
    <row r="34" spans="1:39" ht="24.75" customHeight="1">
      <c r="A34" s="423"/>
      <c r="B34" s="362"/>
      <c r="C34" s="363">
        <f t="shared" si="1"/>
        <v>0</v>
      </c>
      <c r="D34" s="423"/>
      <c r="E34" s="367">
        <f t="shared" si="2"/>
        <v>0</v>
      </c>
      <c r="F34" s="368">
        <f t="shared" si="3"/>
        <v>0</v>
      </c>
      <c r="G34" s="424">
        <f t="shared" si="4"/>
        <v>0</v>
      </c>
      <c r="H34" s="425"/>
      <c r="I34" s="371" t="str">
        <f>IFERROR(VLOOKUP(H34,countrygrouping!A:B,2,0)," ")</f>
        <v xml:space="preserve"> </v>
      </c>
      <c r="J34" s="372" t="str">
        <f t="shared" si="5"/>
        <v xml:space="preserve"> </v>
      </c>
      <c r="K34" s="373">
        <f t="shared" si="6"/>
        <v>0</v>
      </c>
      <c r="L34" s="372">
        <f t="shared" si="7"/>
        <v>0</v>
      </c>
      <c r="M34" s="372">
        <f t="shared" si="8"/>
        <v>0</v>
      </c>
      <c r="N34" s="372">
        <f t="shared" si="9"/>
        <v>0</v>
      </c>
      <c r="O34" s="426">
        <f t="shared" si="10"/>
        <v>0</v>
      </c>
      <c r="P34" s="374">
        <f>IFERROR(VLOOKUP(J34,rates!A:M,2,0)*K34,0)</f>
        <v>0</v>
      </c>
      <c r="Q34" s="375">
        <f>IFERROR(VLOOKUP(J34,rates!A:M,3,0)*M34,0)</f>
        <v>0</v>
      </c>
      <c r="R34" s="375">
        <f>IFERROR(VLOOKUP(J34,rates!A:M,4,0)*O34,0)</f>
        <v>0</v>
      </c>
      <c r="S34" s="376">
        <f t="shared" si="11"/>
        <v>0</v>
      </c>
      <c r="T34" s="377">
        <f>IFERROR(VLOOKUP(J34,rates!A:M,5,0)*K34,0)</f>
        <v>0</v>
      </c>
      <c r="U34" s="377">
        <f>IFERROR(VLOOKUP(J34,rates!A:M,6,0)*M34,0)</f>
        <v>0</v>
      </c>
      <c r="V34" s="377">
        <f>IFERROR(VLOOKUP(J34,rates!A:M,7,0)*O34,0)</f>
        <v>0</v>
      </c>
      <c r="W34" s="377">
        <f t="shared" si="12"/>
        <v>0</v>
      </c>
      <c r="X34" s="377">
        <f>IFERROR(VLOOKUP(J34,rates!A:M,8,0)*K34,0)</f>
        <v>0</v>
      </c>
      <c r="Y34" s="377">
        <f>IFERROR(VLOOKUP(J34,rates!A:M,9,0)*M34,0)</f>
        <v>0</v>
      </c>
      <c r="Z34" s="377">
        <f>IFERROR(VLOOKUP(J34,rates!A:M,10,0)*O34,0)</f>
        <v>0</v>
      </c>
      <c r="AA34" s="377">
        <f t="shared" si="13"/>
        <v>0</v>
      </c>
      <c r="AB34" s="377">
        <f>IF(Information!$C$4="School",S34,IF(Information!$C$4="HE",AA34,IF(Information!$C$4="FE - VET",W34,IF(Information!$C$4="AE",W34,IF(Information!$C$4="Youth",S34, IF(Information!$C$4="RE", 0))))))</f>
        <v>0</v>
      </c>
      <c r="AC34" s="432">
        <f>IFERROR(VLOOKUP(J34,rates!A:M,11,0)*K34,0)</f>
        <v>0</v>
      </c>
      <c r="AD34" s="432">
        <f>IFERROR(VLOOKUP(J34,rates!A:M,12,0)*M34,0)</f>
        <v>0</v>
      </c>
      <c r="AE34" s="378">
        <f>IFERROR(VLOOKUP(J34,rates!A:M,13,0)*O34,0)</f>
        <v>0</v>
      </c>
      <c r="AF34" s="378">
        <f>IFERROR(IF(Information!$C$4="HE",SUM(AC34:AE34),0),0)</f>
        <v>0</v>
      </c>
      <c r="AG34" s="433">
        <f t="shared" si="14"/>
        <v>0</v>
      </c>
      <c r="AH34" s="623">
        <f t="shared" si="0"/>
        <v>0</v>
      </c>
      <c r="AI34" s="434" t="str">
        <f>IFERROR(VLOOKUP(H34,countrygrouping!A:C,3,0)," ")</f>
        <v xml:space="preserve"> </v>
      </c>
      <c r="AJ34" s="391" t="str">
        <f>IFERROR(VLOOKUP(AI34,distancebands!A:C,2,0)," ")</f>
        <v xml:space="preserve"> </v>
      </c>
      <c r="AK34" s="381">
        <f>IFERROR(IF(Information!$C$4="HE",VLOOKUP(AI34,distancebands!A:L,6,0),0),0)</f>
        <v>0</v>
      </c>
      <c r="AL34" s="431">
        <f t="shared" si="15"/>
        <v>0</v>
      </c>
      <c r="AM34" s="383"/>
    </row>
    <row r="35" spans="1:39" ht="24.75" customHeight="1">
      <c r="A35" s="423"/>
      <c r="B35" s="362"/>
      <c r="C35" s="363">
        <f t="shared" si="1"/>
        <v>0</v>
      </c>
      <c r="D35" s="423"/>
      <c r="E35" s="367">
        <f t="shared" si="2"/>
        <v>0</v>
      </c>
      <c r="F35" s="368">
        <f t="shared" si="3"/>
        <v>0</v>
      </c>
      <c r="G35" s="424">
        <f t="shared" si="4"/>
        <v>0</v>
      </c>
      <c r="H35" s="425"/>
      <c r="I35" s="371" t="str">
        <f>IFERROR(VLOOKUP(H35,countrygrouping!A:B,2,0)," ")</f>
        <v xml:space="preserve"> </v>
      </c>
      <c r="J35" s="372" t="str">
        <f t="shared" si="5"/>
        <v xml:space="preserve"> </v>
      </c>
      <c r="K35" s="373">
        <f t="shared" si="6"/>
        <v>0</v>
      </c>
      <c r="L35" s="372">
        <f t="shared" si="7"/>
        <v>0</v>
      </c>
      <c r="M35" s="372">
        <f t="shared" si="8"/>
        <v>0</v>
      </c>
      <c r="N35" s="372">
        <f t="shared" si="9"/>
        <v>0</v>
      </c>
      <c r="O35" s="426">
        <f t="shared" si="10"/>
        <v>0</v>
      </c>
      <c r="P35" s="374">
        <f>IFERROR(VLOOKUP(J35,rates!A:M,2,0)*K35,0)</f>
        <v>0</v>
      </c>
      <c r="Q35" s="375">
        <f>IFERROR(VLOOKUP(J35,rates!A:M,3,0)*M35,0)</f>
        <v>0</v>
      </c>
      <c r="R35" s="375">
        <f>IFERROR(VLOOKUP(J35,rates!A:M,4,0)*O35,0)</f>
        <v>0</v>
      </c>
      <c r="S35" s="376">
        <f t="shared" si="11"/>
        <v>0</v>
      </c>
      <c r="T35" s="377">
        <f>IFERROR(VLOOKUP(J35,rates!A:M,5,0)*K35,0)</f>
        <v>0</v>
      </c>
      <c r="U35" s="377">
        <f>IFERROR(VLOOKUP(J35,rates!A:M,6,0)*M35,0)</f>
        <v>0</v>
      </c>
      <c r="V35" s="377">
        <f>IFERROR(VLOOKUP(J35,rates!A:M,7,0)*O35,0)</f>
        <v>0</v>
      </c>
      <c r="W35" s="377">
        <f t="shared" si="12"/>
        <v>0</v>
      </c>
      <c r="X35" s="377">
        <f>IFERROR(VLOOKUP(J35,rates!A:M,8,0)*K35,0)</f>
        <v>0</v>
      </c>
      <c r="Y35" s="377">
        <f>IFERROR(VLOOKUP(J35,rates!A:M,9,0)*M35,0)</f>
        <v>0</v>
      </c>
      <c r="Z35" s="377">
        <f>IFERROR(VLOOKUP(J35,rates!A:M,10,0)*O35,0)</f>
        <v>0</v>
      </c>
      <c r="AA35" s="377">
        <f t="shared" si="13"/>
        <v>0</v>
      </c>
      <c r="AB35" s="377">
        <f>IF(Information!$C$4="School",S35,IF(Information!$C$4="HE",AA35,IF(Information!$C$4="FE - VET",W35,IF(Information!$C$4="AE",W35,IF(Information!$C$4="Youth",S35, IF(Information!$C$4="RE", 0))))))</f>
        <v>0</v>
      </c>
      <c r="AC35" s="432">
        <f>IFERROR(VLOOKUP(J35,rates!A:M,11,0)*K35,0)</f>
        <v>0</v>
      </c>
      <c r="AD35" s="432">
        <f>IFERROR(VLOOKUP(J35,rates!A:M,12,0)*M35,0)</f>
        <v>0</v>
      </c>
      <c r="AE35" s="378">
        <f>IFERROR(VLOOKUP(J35,rates!A:M,13,0)*O35,0)</f>
        <v>0</v>
      </c>
      <c r="AF35" s="378">
        <f>IFERROR(IF(Information!$C$4="HE",SUM(AC35:AE35),0),0)</f>
        <v>0</v>
      </c>
      <c r="AG35" s="433">
        <f t="shared" si="14"/>
        <v>0</v>
      </c>
      <c r="AH35" s="623">
        <f t="shared" si="0"/>
        <v>0</v>
      </c>
      <c r="AI35" s="434" t="str">
        <f>IFERROR(VLOOKUP(H35,countrygrouping!A:C,3,0)," ")</f>
        <v xml:space="preserve"> </v>
      </c>
      <c r="AJ35" s="391" t="str">
        <f>IFERROR(VLOOKUP(AI35,distancebands!A:C,2,0)," ")</f>
        <v xml:space="preserve"> </v>
      </c>
      <c r="AK35" s="381">
        <f>IFERROR(IF(Information!$C$4="HE",VLOOKUP(AI35,distancebands!A:L,6,0),0),0)</f>
        <v>0</v>
      </c>
      <c r="AL35" s="431">
        <f t="shared" si="15"/>
        <v>0</v>
      </c>
      <c r="AM35" s="383"/>
    </row>
    <row r="36" spans="1:39" ht="24.75" customHeight="1">
      <c r="A36" s="423"/>
      <c r="B36" s="362"/>
      <c r="C36" s="363">
        <f t="shared" si="1"/>
        <v>0</v>
      </c>
      <c r="D36" s="423"/>
      <c r="E36" s="367">
        <f t="shared" si="2"/>
        <v>0</v>
      </c>
      <c r="F36" s="368">
        <f t="shared" si="3"/>
        <v>0</v>
      </c>
      <c r="G36" s="424">
        <f t="shared" si="4"/>
        <v>0</v>
      </c>
      <c r="H36" s="425"/>
      <c r="I36" s="371" t="str">
        <f>IFERROR(VLOOKUP(H36,countrygrouping!A:B,2,0)," ")</f>
        <v xml:space="preserve"> </v>
      </c>
      <c r="J36" s="372" t="str">
        <f t="shared" si="5"/>
        <v xml:space="preserve"> </v>
      </c>
      <c r="K36" s="373">
        <f t="shared" si="6"/>
        <v>0</v>
      </c>
      <c r="L36" s="372">
        <f t="shared" si="7"/>
        <v>0</v>
      </c>
      <c r="M36" s="372">
        <f t="shared" si="8"/>
        <v>0</v>
      </c>
      <c r="N36" s="372">
        <f t="shared" si="9"/>
        <v>0</v>
      </c>
      <c r="O36" s="426">
        <f t="shared" si="10"/>
        <v>0</v>
      </c>
      <c r="P36" s="374">
        <f>IFERROR(VLOOKUP(J36,rates!A:M,2,0)*K36,0)</f>
        <v>0</v>
      </c>
      <c r="Q36" s="375">
        <f>IFERROR(VLOOKUP(J36,rates!A:M,3,0)*M36,0)</f>
        <v>0</v>
      </c>
      <c r="R36" s="375">
        <f>IFERROR(VLOOKUP(J36,rates!A:M,4,0)*O36,0)</f>
        <v>0</v>
      </c>
      <c r="S36" s="376">
        <f t="shared" si="11"/>
        <v>0</v>
      </c>
      <c r="T36" s="377">
        <f>IFERROR(VLOOKUP(J36,rates!A:M,5,0)*K36,0)</f>
        <v>0</v>
      </c>
      <c r="U36" s="377">
        <f>IFERROR(VLOOKUP(J36,rates!A:M,6,0)*M36,0)</f>
        <v>0</v>
      </c>
      <c r="V36" s="377">
        <f>IFERROR(VLOOKUP(J36,rates!A:M,7,0)*O36,0)</f>
        <v>0</v>
      </c>
      <c r="W36" s="377">
        <f t="shared" si="12"/>
        <v>0</v>
      </c>
      <c r="X36" s="377">
        <f>IFERROR(VLOOKUP(J36,rates!A:M,8,0)*K36,0)</f>
        <v>0</v>
      </c>
      <c r="Y36" s="377">
        <f>IFERROR(VLOOKUP(J36,rates!A:M,9,0)*M36,0)</f>
        <v>0</v>
      </c>
      <c r="Z36" s="377">
        <f>IFERROR(VLOOKUP(J36,rates!A:M,10,0)*O36,0)</f>
        <v>0</v>
      </c>
      <c r="AA36" s="377">
        <f t="shared" si="13"/>
        <v>0</v>
      </c>
      <c r="AB36" s="377">
        <f>IF(Information!$C$4="School",S36,IF(Information!$C$4="HE",AA36,IF(Information!$C$4="FE - VET",W36,IF(Information!$C$4="AE",W36,IF(Information!$C$4="Youth",S36, IF(Information!$C$4="RE", 0))))))</f>
        <v>0</v>
      </c>
      <c r="AC36" s="432">
        <f>IFERROR(VLOOKUP(J36,rates!A:M,11,0)*K36,0)</f>
        <v>0</v>
      </c>
      <c r="AD36" s="432">
        <f>IFERROR(VLOOKUP(J36,rates!A:M,12,0)*M36,0)</f>
        <v>0</v>
      </c>
      <c r="AE36" s="378">
        <f>IFERROR(VLOOKUP(J36,rates!A:M,13,0)*O36,0)</f>
        <v>0</v>
      </c>
      <c r="AF36" s="378">
        <f>IFERROR(IF(Information!$C$4="HE",SUM(AC36:AE36),0),0)</f>
        <v>0</v>
      </c>
      <c r="AG36" s="433">
        <f t="shared" si="14"/>
        <v>0</v>
      </c>
      <c r="AH36" s="623">
        <f t="shared" ref="AH36:AH67" si="16">IFERROR((AB36*A36)+AG36,0)</f>
        <v>0</v>
      </c>
      <c r="AI36" s="434" t="str">
        <f>IFERROR(VLOOKUP(H36,countrygrouping!A:C,3,0)," ")</f>
        <v xml:space="preserve"> </v>
      </c>
      <c r="AJ36" s="391" t="str">
        <f>IFERROR(VLOOKUP(AI36,distancebands!A:C,2,0)," ")</f>
        <v xml:space="preserve"> </v>
      </c>
      <c r="AK36" s="381">
        <f>IFERROR(IF(Information!$C$4="HE",VLOOKUP(AI36,distancebands!A:L,6,0),0),0)</f>
        <v>0</v>
      </c>
      <c r="AL36" s="431">
        <f t="shared" si="15"/>
        <v>0</v>
      </c>
      <c r="AM36" s="383"/>
    </row>
    <row r="37" spans="1:39" ht="24.75" customHeight="1">
      <c r="A37" s="423"/>
      <c r="B37" s="362"/>
      <c r="C37" s="363">
        <f t="shared" si="1"/>
        <v>0</v>
      </c>
      <c r="D37" s="423"/>
      <c r="E37" s="367">
        <f t="shared" si="2"/>
        <v>0</v>
      </c>
      <c r="F37" s="368">
        <f t="shared" si="3"/>
        <v>0</v>
      </c>
      <c r="G37" s="424">
        <f t="shared" si="4"/>
        <v>0</v>
      </c>
      <c r="H37" s="425"/>
      <c r="I37" s="371" t="str">
        <f>IFERROR(VLOOKUP(H37,countrygrouping!A:B,2,0)," ")</f>
        <v xml:space="preserve"> </v>
      </c>
      <c r="J37" s="372" t="str">
        <f t="shared" si="5"/>
        <v xml:space="preserve"> </v>
      </c>
      <c r="K37" s="373">
        <f t="shared" si="6"/>
        <v>0</v>
      </c>
      <c r="L37" s="372">
        <f t="shared" si="7"/>
        <v>0</v>
      </c>
      <c r="M37" s="372">
        <f t="shared" si="8"/>
        <v>0</v>
      </c>
      <c r="N37" s="372">
        <f t="shared" si="9"/>
        <v>0</v>
      </c>
      <c r="O37" s="426">
        <f t="shared" si="10"/>
        <v>0</v>
      </c>
      <c r="P37" s="374">
        <f>IFERROR(VLOOKUP(J37,rates!A:M,2,0)*K37,0)</f>
        <v>0</v>
      </c>
      <c r="Q37" s="375">
        <f>IFERROR(VLOOKUP(J37,rates!A:M,3,0)*M37,0)</f>
        <v>0</v>
      </c>
      <c r="R37" s="375">
        <f>IFERROR(VLOOKUP(J37,rates!A:M,4,0)*O37,0)</f>
        <v>0</v>
      </c>
      <c r="S37" s="376">
        <f t="shared" si="11"/>
        <v>0</v>
      </c>
      <c r="T37" s="377">
        <f>IFERROR(VLOOKUP(J37,rates!A:M,5,0)*K37,0)</f>
        <v>0</v>
      </c>
      <c r="U37" s="377">
        <f>IFERROR(VLOOKUP(J37,rates!A:M,6,0)*M37,0)</f>
        <v>0</v>
      </c>
      <c r="V37" s="377">
        <f>IFERROR(VLOOKUP(J37,rates!A:M,7,0)*O37,0)</f>
        <v>0</v>
      </c>
      <c r="W37" s="377">
        <f t="shared" si="12"/>
        <v>0</v>
      </c>
      <c r="X37" s="377">
        <f>IFERROR(VLOOKUP(J37,rates!A:M,8,0)*K37,0)</f>
        <v>0</v>
      </c>
      <c r="Y37" s="377">
        <f>IFERROR(VLOOKUP(J37,rates!A:M,9,0)*M37,0)</f>
        <v>0</v>
      </c>
      <c r="Z37" s="377">
        <f>IFERROR(VLOOKUP(J37,rates!A:M,10,0)*O37,0)</f>
        <v>0</v>
      </c>
      <c r="AA37" s="377">
        <f t="shared" si="13"/>
        <v>0</v>
      </c>
      <c r="AB37" s="377">
        <f>IF(Information!$C$4="School",S37,IF(Information!$C$4="HE",AA37,IF(Information!$C$4="FE - VET",W37,IF(Information!$C$4="AE",W37,IF(Information!$C$4="Youth",S37, IF(Information!$C$4="RE", 0))))))</f>
        <v>0</v>
      </c>
      <c r="AC37" s="432">
        <f>IFERROR(VLOOKUP(J37,rates!A:M,11,0)*K37,0)</f>
        <v>0</v>
      </c>
      <c r="AD37" s="432">
        <f>IFERROR(VLOOKUP(J37,rates!A:M,12,0)*M37,0)</f>
        <v>0</v>
      </c>
      <c r="AE37" s="378">
        <f>IFERROR(VLOOKUP(J37,rates!A:M,13,0)*O37,0)</f>
        <v>0</v>
      </c>
      <c r="AF37" s="378">
        <f>IFERROR(IF(Information!$C$4="HE",SUM(AC37:AE37),0),0)</f>
        <v>0</v>
      </c>
      <c r="AG37" s="433">
        <f t="shared" si="14"/>
        <v>0</v>
      </c>
      <c r="AH37" s="623">
        <f t="shared" si="16"/>
        <v>0</v>
      </c>
      <c r="AI37" s="434" t="str">
        <f>IFERROR(VLOOKUP(H37,countrygrouping!A:C,3,0)," ")</f>
        <v xml:space="preserve"> </v>
      </c>
      <c r="AJ37" s="391" t="str">
        <f>IFERROR(VLOOKUP(AI37,distancebands!A:C,2,0)," ")</f>
        <v xml:space="preserve"> </v>
      </c>
      <c r="AK37" s="381">
        <f>IFERROR(IF(Information!$C$4="HE",VLOOKUP(AI37,distancebands!A:L,6,0),0),0)</f>
        <v>0</v>
      </c>
      <c r="AL37" s="431">
        <f t="shared" si="15"/>
        <v>0</v>
      </c>
      <c r="AM37" s="383"/>
    </row>
    <row r="38" spans="1:39" ht="24.75" customHeight="1">
      <c r="A38" s="423"/>
      <c r="B38" s="362"/>
      <c r="C38" s="363">
        <f t="shared" si="1"/>
        <v>0</v>
      </c>
      <c r="D38" s="423"/>
      <c r="E38" s="367">
        <f t="shared" si="2"/>
        <v>0</v>
      </c>
      <c r="F38" s="368">
        <f t="shared" si="3"/>
        <v>0</v>
      </c>
      <c r="G38" s="424">
        <f t="shared" si="4"/>
        <v>0</v>
      </c>
      <c r="H38" s="425"/>
      <c r="I38" s="371" t="str">
        <f>IFERROR(VLOOKUP(H38,countrygrouping!A:B,2,0)," ")</f>
        <v xml:space="preserve"> </v>
      </c>
      <c r="J38" s="372" t="str">
        <f t="shared" si="5"/>
        <v xml:space="preserve"> </v>
      </c>
      <c r="K38" s="373">
        <f t="shared" si="6"/>
        <v>0</v>
      </c>
      <c r="L38" s="372">
        <f t="shared" si="7"/>
        <v>0</v>
      </c>
      <c r="M38" s="372">
        <f t="shared" si="8"/>
        <v>0</v>
      </c>
      <c r="N38" s="372">
        <f t="shared" si="9"/>
        <v>0</v>
      </c>
      <c r="O38" s="426">
        <f t="shared" si="10"/>
        <v>0</v>
      </c>
      <c r="P38" s="374">
        <f>IFERROR(VLOOKUP(J38,rates!A:M,2,0)*K38,0)</f>
        <v>0</v>
      </c>
      <c r="Q38" s="375">
        <f>IFERROR(VLOOKUP(J38,rates!A:M,3,0)*M38,0)</f>
        <v>0</v>
      </c>
      <c r="R38" s="375">
        <f>IFERROR(VLOOKUP(J38,rates!A:M,4,0)*O38,0)</f>
        <v>0</v>
      </c>
      <c r="S38" s="376">
        <f t="shared" si="11"/>
        <v>0</v>
      </c>
      <c r="T38" s="377">
        <f>IFERROR(VLOOKUP(J38,rates!A:M,5,0)*K38,0)</f>
        <v>0</v>
      </c>
      <c r="U38" s="377">
        <f>IFERROR(VLOOKUP(J38,rates!A:M,6,0)*M38,0)</f>
        <v>0</v>
      </c>
      <c r="V38" s="377">
        <f>IFERROR(VLOOKUP(J38,rates!A:M,7,0)*O38,0)</f>
        <v>0</v>
      </c>
      <c r="W38" s="377">
        <f t="shared" si="12"/>
        <v>0</v>
      </c>
      <c r="X38" s="377">
        <f>IFERROR(VLOOKUP(J38,rates!A:M,8,0)*K38,0)</f>
        <v>0</v>
      </c>
      <c r="Y38" s="377">
        <f>IFERROR(VLOOKUP(J38,rates!A:M,9,0)*M38,0)</f>
        <v>0</v>
      </c>
      <c r="Z38" s="377">
        <f>IFERROR(VLOOKUP(J38,rates!A:M,10,0)*O38,0)</f>
        <v>0</v>
      </c>
      <c r="AA38" s="377">
        <f t="shared" si="13"/>
        <v>0</v>
      </c>
      <c r="AB38" s="377">
        <f>IF(Information!$C$4="School",S38,IF(Information!$C$4="HE",AA38,IF(Information!$C$4="FE - VET",W38,IF(Information!$C$4="AE",W38,IF(Information!$C$4="Youth",S38, IF(Information!$C$4="RE", 0))))))</f>
        <v>0</v>
      </c>
      <c r="AC38" s="432">
        <f>IFERROR(VLOOKUP(J38,rates!A:M,11,0)*K38,0)</f>
        <v>0</v>
      </c>
      <c r="AD38" s="432">
        <f>IFERROR(VLOOKUP(J38,rates!A:M,12,0)*M38,0)</f>
        <v>0</v>
      </c>
      <c r="AE38" s="378">
        <f>IFERROR(VLOOKUP(J38,rates!A:M,13,0)*O38,0)</f>
        <v>0</v>
      </c>
      <c r="AF38" s="378">
        <f>IFERROR(IF(Information!$C$4="HE",SUM(AC38:AE38),0),0)</f>
        <v>0</v>
      </c>
      <c r="AG38" s="433">
        <f t="shared" si="14"/>
        <v>0</v>
      </c>
      <c r="AH38" s="623">
        <f t="shared" si="16"/>
        <v>0</v>
      </c>
      <c r="AI38" s="434" t="str">
        <f>IFERROR(VLOOKUP(H38,countrygrouping!A:C,3,0)," ")</f>
        <v xml:space="preserve"> </v>
      </c>
      <c r="AJ38" s="391" t="str">
        <f>IFERROR(VLOOKUP(AI38,distancebands!A:C,2,0)," ")</f>
        <v xml:space="preserve"> </v>
      </c>
      <c r="AK38" s="381">
        <f>IFERROR(IF(Information!$C$4="HE",VLOOKUP(AI38,distancebands!A:L,6,0),0),0)</f>
        <v>0</v>
      </c>
      <c r="AL38" s="431">
        <f t="shared" si="15"/>
        <v>0</v>
      </c>
      <c r="AM38" s="383"/>
    </row>
    <row r="39" spans="1:39" ht="24.75" customHeight="1">
      <c r="A39" s="423"/>
      <c r="B39" s="362"/>
      <c r="C39" s="363">
        <f t="shared" si="1"/>
        <v>0</v>
      </c>
      <c r="D39" s="423"/>
      <c r="E39" s="367">
        <f t="shared" si="2"/>
        <v>0</v>
      </c>
      <c r="F39" s="368">
        <f t="shared" si="3"/>
        <v>0</v>
      </c>
      <c r="G39" s="424">
        <f t="shared" si="4"/>
        <v>0</v>
      </c>
      <c r="H39" s="425"/>
      <c r="I39" s="371" t="str">
        <f>IFERROR(VLOOKUP(H39,countrygrouping!A:B,2,0)," ")</f>
        <v xml:space="preserve"> </v>
      </c>
      <c r="J39" s="372" t="str">
        <f t="shared" si="5"/>
        <v xml:space="preserve"> </v>
      </c>
      <c r="K39" s="373">
        <f t="shared" si="6"/>
        <v>0</v>
      </c>
      <c r="L39" s="372">
        <f t="shared" si="7"/>
        <v>0</v>
      </c>
      <c r="M39" s="372">
        <f t="shared" si="8"/>
        <v>0</v>
      </c>
      <c r="N39" s="372">
        <f t="shared" si="9"/>
        <v>0</v>
      </c>
      <c r="O39" s="426">
        <f t="shared" si="10"/>
        <v>0</v>
      </c>
      <c r="P39" s="374">
        <f>IFERROR(VLOOKUP(J39,rates!A:M,2,0)*K39,0)</f>
        <v>0</v>
      </c>
      <c r="Q39" s="375">
        <f>IFERROR(VLOOKUP(J39,rates!A:M,3,0)*M39,0)</f>
        <v>0</v>
      </c>
      <c r="R39" s="375">
        <f>IFERROR(VLOOKUP(J39,rates!A:M,4,0)*O39,0)</f>
        <v>0</v>
      </c>
      <c r="S39" s="376">
        <f t="shared" si="11"/>
        <v>0</v>
      </c>
      <c r="T39" s="377">
        <f>IFERROR(VLOOKUP(J39,rates!A:M,5,0)*K39,0)</f>
        <v>0</v>
      </c>
      <c r="U39" s="377">
        <f>IFERROR(VLOOKUP(J39,rates!A:M,6,0)*M39,0)</f>
        <v>0</v>
      </c>
      <c r="V39" s="377">
        <f>IFERROR(VLOOKUP(J39,rates!A:M,7,0)*O39,0)</f>
        <v>0</v>
      </c>
      <c r="W39" s="377">
        <f t="shared" si="12"/>
        <v>0</v>
      </c>
      <c r="X39" s="377">
        <f>IFERROR(VLOOKUP(J39,rates!A:M,8,0)*K39,0)</f>
        <v>0</v>
      </c>
      <c r="Y39" s="377">
        <f>IFERROR(VLOOKUP(J39,rates!A:M,9,0)*M39,0)</f>
        <v>0</v>
      </c>
      <c r="Z39" s="377">
        <f>IFERROR(VLOOKUP(J39,rates!A:M,10,0)*O39,0)</f>
        <v>0</v>
      </c>
      <c r="AA39" s="377">
        <f t="shared" si="13"/>
        <v>0</v>
      </c>
      <c r="AB39" s="377">
        <f>IF(Information!$C$4="School",S39,IF(Information!$C$4="HE",AA39,IF(Information!$C$4="FE - VET",W39,IF(Information!$C$4="AE",W39,IF(Information!$C$4="Youth",S39, IF(Information!$C$4="RE", 0))))))</f>
        <v>0</v>
      </c>
      <c r="AC39" s="432">
        <f>IFERROR(VLOOKUP(J39,rates!A:M,11,0)*K39,0)</f>
        <v>0</v>
      </c>
      <c r="AD39" s="432">
        <f>IFERROR(VLOOKUP(J39,rates!A:M,12,0)*M39,0)</f>
        <v>0</v>
      </c>
      <c r="AE39" s="378">
        <f>IFERROR(VLOOKUP(J39,rates!A:M,13,0)*O39,0)</f>
        <v>0</v>
      </c>
      <c r="AF39" s="378">
        <f>IFERROR(IF(Information!$C$4="HE",SUM(AC39:AE39),0),0)</f>
        <v>0</v>
      </c>
      <c r="AG39" s="433">
        <f t="shared" si="14"/>
        <v>0</v>
      </c>
      <c r="AH39" s="623">
        <f t="shared" si="16"/>
        <v>0</v>
      </c>
      <c r="AI39" s="434" t="str">
        <f>IFERROR(VLOOKUP(H39,countrygrouping!A:C,3,0)," ")</f>
        <v xml:space="preserve"> </v>
      </c>
      <c r="AJ39" s="391" t="str">
        <f>IFERROR(VLOOKUP(AI39,distancebands!A:C,2,0)," ")</f>
        <v xml:space="preserve"> </v>
      </c>
      <c r="AK39" s="381">
        <f>IFERROR(IF(Information!$C$4="HE",VLOOKUP(AI39,distancebands!A:L,6,0),0),0)</f>
        <v>0</v>
      </c>
      <c r="AL39" s="431">
        <f t="shared" si="15"/>
        <v>0</v>
      </c>
      <c r="AM39" s="383"/>
    </row>
    <row r="40" spans="1:39" ht="24.75" customHeight="1">
      <c r="A40" s="423"/>
      <c r="B40" s="362"/>
      <c r="C40" s="363">
        <f t="shared" si="1"/>
        <v>0</v>
      </c>
      <c r="D40" s="423"/>
      <c r="E40" s="367">
        <f t="shared" si="2"/>
        <v>0</v>
      </c>
      <c r="F40" s="368">
        <f t="shared" si="3"/>
        <v>0</v>
      </c>
      <c r="G40" s="424">
        <f t="shared" si="4"/>
        <v>0</v>
      </c>
      <c r="H40" s="425"/>
      <c r="I40" s="371" t="str">
        <f>IFERROR(VLOOKUP(H40,countrygrouping!A:B,2,0)," ")</f>
        <v xml:space="preserve"> </v>
      </c>
      <c r="J40" s="372" t="str">
        <f t="shared" si="5"/>
        <v xml:space="preserve"> </v>
      </c>
      <c r="K40" s="373">
        <f t="shared" si="6"/>
        <v>0</v>
      </c>
      <c r="L40" s="372">
        <f t="shared" si="7"/>
        <v>0</v>
      </c>
      <c r="M40" s="372">
        <f t="shared" si="8"/>
        <v>0</v>
      </c>
      <c r="N40" s="372">
        <f t="shared" si="9"/>
        <v>0</v>
      </c>
      <c r="O40" s="426">
        <f t="shared" si="10"/>
        <v>0</v>
      </c>
      <c r="P40" s="374">
        <f>IFERROR(VLOOKUP(J40,rates!A:M,2,0)*K40,0)</f>
        <v>0</v>
      </c>
      <c r="Q40" s="375">
        <f>IFERROR(VLOOKUP(J40,rates!A:M,3,0)*M40,0)</f>
        <v>0</v>
      </c>
      <c r="R40" s="375">
        <f>IFERROR(VLOOKUP(J40,rates!A:M,4,0)*O40,0)</f>
        <v>0</v>
      </c>
      <c r="S40" s="376">
        <f t="shared" si="11"/>
        <v>0</v>
      </c>
      <c r="T40" s="377">
        <f>IFERROR(VLOOKUP(J40,rates!A:M,5,0)*K40,0)</f>
        <v>0</v>
      </c>
      <c r="U40" s="377">
        <f>IFERROR(VLOOKUP(J40,rates!A:M,6,0)*M40,0)</f>
        <v>0</v>
      </c>
      <c r="V40" s="377">
        <f>IFERROR(VLOOKUP(J40,rates!A:M,7,0)*O40,0)</f>
        <v>0</v>
      </c>
      <c r="W40" s="377">
        <f t="shared" si="12"/>
        <v>0</v>
      </c>
      <c r="X40" s="377">
        <f>IFERROR(VLOOKUP(J40,rates!A:M,8,0)*K40,0)</f>
        <v>0</v>
      </c>
      <c r="Y40" s="377">
        <f>IFERROR(VLOOKUP(J40,rates!A:M,9,0)*M40,0)</f>
        <v>0</v>
      </c>
      <c r="Z40" s="377">
        <f>IFERROR(VLOOKUP(J40,rates!A:M,10,0)*O40,0)</f>
        <v>0</v>
      </c>
      <c r="AA40" s="377">
        <f t="shared" si="13"/>
        <v>0</v>
      </c>
      <c r="AB40" s="377">
        <f>IF(Information!$C$4="School",S40,IF(Information!$C$4="HE",AA40,IF(Information!$C$4="FE - VET",W40,IF(Information!$C$4="AE",W40,IF(Information!$C$4="Youth",S40, IF(Information!$C$4="RE", 0))))))</f>
        <v>0</v>
      </c>
      <c r="AC40" s="432">
        <f>IFERROR(VLOOKUP(J40,rates!A:M,11,0)*K40,0)</f>
        <v>0</v>
      </c>
      <c r="AD40" s="432">
        <f>IFERROR(VLOOKUP(J40,rates!A:M,12,0)*M40,0)</f>
        <v>0</v>
      </c>
      <c r="AE40" s="378">
        <f>IFERROR(VLOOKUP(J40,rates!A:M,13,0)*O40,0)</f>
        <v>0</v>
      </c>
      <c r="AF40" s="378">
        <f>IFERROR(IF(Information!$C$4="HE",SUM(AC40:AE40),0),0)</f>
        <v>0</v>
      </c>
      <c r="AG40" s="433">
        <f t="shared" si="14"/>
        <v>0</v>
      </c>
      <c r="AH40" s="623">
        <f t="shared" si="16"/>
        <v>0</v>
      </c>
      <c r="AI40" s="434" t="str">
        <f>IFERROR(VLOOKUP(H40,countrygrouping!A:C,3,0)," ")</f>
        <v xml:space="preserve"> </v>
      </c>
      <c r="AJ40" s="391" t="str">
        <f>IFERROR(VLOOKUP(AI40,distancebands!A:C,2,0)," ")</f>
        <v xml:space="preserve"> </v>
      </c>
      <c r="AK40" s="381">
        <f>IFERROR(IF(Information!$C$4="HE",VLOOKUP(AI40,distancebands!A:L,6,0),0),0)</f>
        <v>0</v>
      </c>
      <c r="AL40" s="431">
        <f t="shared" si="15"/>
        <v>0</v>
      </c>
      <c r="AM40" s="383"/>
    </row>
    <row r="41" spans="1:39" ht="24.75" customHeight="1">
      <c r="A41" s="423"/>
      <c r="B41" s="362"/>
      <c r="C41" s="363">
        <f t="shared" si="1"/>
        <v>0</v>
      </c>
      <c r="D41" s="423"/>
      <c r="E41" s="367">
        <f t="shared" si="2"/>
        <v>0</v>
      </c>
      <c r="F41" s="368">
        <f t="shared" si="3"/>
        <v>0</v>
      </c>
      <c r="G41" s="424">
        <f t="shared" si="4"/>
        <v>0</v>
      </c>
      <c r="H41" s="425"/>
      <c r="I41" s="371" t="str">
        <f>IFERROR(VLOOKUP(H41,countrygrouping!A:B,2,0)," ")</f>
        <v xml:space="preserve"> </v>
      </c>
      <c r="J41" s="372" t="str">
        <f t="shared" si="5"/>
        <v xml:space="preserve"> </v>
      </c>
      <c r="K41" s="373">
        <f t="shared" si="6"/>
        <v>0</v>
      </c>
      <c r="L41" s="372">
        <f t="shared" si="7"/>
        <v>0</v>
      </c>
      <c r="M41" s="372">
        <f t="shared" si="8"/>
        <v>0</v>
      </c>
      <c r="N41" s="372">
        <f t="shared" si="9"/>
        <v>0</v>
      </c>
      <c r="O41" s="426">
        <f t="shared" si="10"/>
        <v>0</v>
      </c>
      <c r="P41" s="374">
        <f>IFERROR(VLOOKUP(J41,rates!A:M,2,0)*K41,0)</f>
        <v>0</v>
      </c>
      <c r="Q41" s="375">
        <f>IFERROR(VLOOKUP(J41,rates!A:M,3,0)*M41,0)</f>
        <v>0</v>
      </c>
      <c r="R41" s="375">
        <f>IFERROR(VLOOKUP(J41,rates!A:M,4,0)*O41,0)</f>
        <v>0</v>
      </c>
      <c r="S41" s="376">
        <f t="shared" si="11"/>
        <v>0</v>
      </c>
      <c r="T41" s="377">
        <f>IFERROR(VLOOKUP(J41,rates!A:M,5,0)*K41,0)</f>
        <v>0</v>
      </c>
      <c r="U41" s="377">
        <f>IFERROR(VLOOKUP(J41,rates!A:M,6,0)*M41,0)</f>
        <v>0</v>
      </c>
      <c r="V41" s="377">
        <f>IFERROR(VLOOKUP(J41,rates!A:M,7,0)*O41,0)</f>
        <v>0</v>
      </c>
      <c r="W41" s="377">
        <f t="shared" si="12"/>
        <v>0</v>
      </c>
      <c r="X41" s="377">
        <f>IFERROR(VLOOKUP(J41,rates!A:M,8,0)*K41,0)</f>
        <v>0</v>
      </c>
      <c r="Y41" s="377">
        <f>IFERROR(VLOOKUP(J41,rates!A:M,9,0)*M41,0)</f>
        <v>0</v>
      </c>
      <c r="Z41" s="377">
        <f>IFERROR(VLOOKUP(J41,rates!A:M,10,0)*O41,0)</f>
        <v>0</v>
      </c>
      <c r="AA41" s="377">
        <f t="shared" si="13"/>
        <v>0</v>
      </c>
      <c r="AB41" s="377">
        <f>IF(Information!$C$4="School",S41,IF(Information!$C$4="HE",AA41,IF(Information!$C$4="FE - VET",W41,IF(Information!$C$4="AE",W41,IF(Information!$C$4="Youth",S41, IF(Information!$C$4="RE", 0))))))</f>
        <v>0</v>
      </c>
      <c r="AC41" s="432">
        <f>IFERROR(VLOOKUP(J41,rates!A:M,11,0)*K41,0)</f>
        <v>0</v>
      </c>
      <c r="AD41" s="432">
        <f>IFERROR(VLOOKUP(J41,rates!A:M,12,0)*M41,0)</f>
        <v>0</v>
      </c>
      <c r="AE41" s="378">
        <f>IFERROR(VLOOKUP(J41,rates!A:M,13,0)*O41,0)</f>
        <v>0</v>
      </c>
      <c r="AF41" s="378">
        <f>IFERROR(IF(Information!$C$4="HE",SUM(AC41:AE41),0),0)</f>
        <v>0</v>
      </c>
      <c r="AG41" s="433">
        <f t="shared" si="14"/>
        <v>0</v>
      </c>
      <c r="AH41" s="623">
        <f t="shared" si="16"/>
        <v>0</v>
      </c>
      <c r="AI41" s="434" t="str">
        <f>IFERROR(VLOOKUP(H41,countrygrouping!A:C,3,0)," ")</f>
        <v xml:space="preserve"> </v>
      </c>
      <c r="AJ41" s="391" t="str">
        <f>IFERROR(VLOOKUP(AI41,distancebands!A:C,2,0)," ")</f>
        <v xml:space="preserve"> </v>
      </c>
      <c r="AK41" s="381">
        <f>IFERROR(IF(Information!$C$4="HE",VLOOKUP(AI41,distancebands!A:L,6,0),0),0)</f>
        <v>0</v>
      </c>
      <c r="AL41" s="431">
        <f t="shared" si="15"/>
        <v>0</v>
      </c>
      <c r="AM41" s="383"/>
    </row>
    <row r="42" spans="1:39" ht="24.75" customHeight="1">
      <c r="A42" s="423"/>
      <c r="B42" s="362"/>
      <c r="C42" s="363">
        <f t="shared" si="1"/>
        <v>0</v>
      </c>
      <c r="D42" s="423"/>
      <c r="E42" s="367">
        <f t="shared" si="2"/>
        <v>0</v>
      </c>
      <c r="F42" s="368">
        <f t="shared" si="3"/>
        <v>0</v>
      </c>
      <c r="G42" s="424">
        <f t="shared" si="4"/>
        <v>0</v>
      </c>
      <c r="H42" s="425"/>
      <c r="I42" s="371" t="str">
        <f>IFERROR(VLOOKUP(H42,countrygrouping!A:B,2,0)," ")</f>
        <v xml:space="preserve"> </v>
      </c>
      <c r="J42" s="372" t="str">
        <f t="shared" si="5"/>
        <v xml:space="preserve"> </v>
      </c>
      <c r="K42" s="373">
        <f t="shared" si="6"/>
        <v>0</v>
      </c>
      <c r="L42" s="372">
        <f t="shared" si="7"/>
        <v>0</v>
      </c>
      <c r="M42" s="372">
        <f t="shared" si="8"/>
        <v>0</v>
      </c>
      <c r="N42" s="372">
        <f t="shared" si="9"/>
        <v>0</v>
      </c>
      <c r="O42" s="426">
        <f t="shared" si="10"/>
        <v>0</v>
      </c>
      <c r="P42" s="374">
        <f>IFERROR(VLOOKUP(J42,rates!A:M,2,0)*K42,0)</f>
        <v>0</v>
      </c>
      <c r="Q42" s="375">
        <f>IFERROR(VLOOKUP(J42,rates!A:M,3,0)*M42,0)</f>
        <v>0</v>
      </c>
      <c r="R42" s="375">
        <f>IFERROR(VLOOKUP(J42,rates!A:M,4,0)*O42,0)</f>
        <v>0</v>
      </c>
      <c r="S42" s="376">
        <f t="shared" si="11"/>
        <v>0</v>
      </c>
      <c r="T42" s="377">
        <f>IFERROR(VLOOKUP(J42,rates!A:M,5,0)*K42,0)</f>
        <v>0</v>
      </c>
      <c r="U42" s="377">
        <f>IFERROR(VLOOKUP(J42,rates!A:M,6,0)*M42,0)</f>
        <v>0</v>
      </c>
      <c r="V42" s="377">
        <f>IFERROR(VLOOKUP(J42,rates!A:M,7,0)*O42,0)</f>
        <v>0</v>
      </c>
      <c r="W42" s="377">
        <f t="shared" si="12"/>
        <v>0</v>
      </c>
      <c r="X42" s="377">
        <f>IFERROR(VLOOKUP(J42,rates!A:M,8,0)*K42,0)</f>
        <v>0</v>
      </c>
      <c r="Y42" s="377">
        <f>IFERROR(VLOOKUP(J42,rates!A:M,9,0)*M42,0)</f>
        <v>0</v>
      </c>
      <c r="Z42" s="377">
        <f>IFERROR(VLOOKUP(J42,rates!A:M,10,0)*O42,0)</f>
        <v>0</v>
      </c>
      <c r="AA42" s="377">
        <f t="shared" si="13"/>
        <v>0</v>
      </c>
      <c r="AB42" s="377">
        <f>IF(Information!$C$4="School",S42,IF(Information!$C$4="HE",AA42,IF(Information!$C$4="FE - VET",W42,IF(Information!$C$4="AE",W42,IF(Information!$C$4="Youth",S42, IF(Information!$C$4="RE", 0))))))</f>
        <v>0</v>
      </c>
      <c r="AC42" s="432">
        <f>IFERROR(VLOOKUP(J42,rates!A:M,11,0)*K42,0)</f>
        <v>0</v>
      </c>
      <c r="AD42" s="432">
        <f>IFERROR(VLOOKUP(J42,rates!A:M,12,0)*M42,0)</f>
        <v>0</v>
      </c>
      <c r="AE42" s="378">
        <f>IFERROR(VLOOKUP(J42,rates!A:M,13,0)*O42,0)</f>
        <v>0</v>
      </c>
      <c r="AF42" s="378">
        <f>IFERROR(IF(Information!$C$4="HE",SUM(AC42:AE42),0),0)</f>
        <v>0</v>
      </c>
      <c r="AG42" s="433">
        <f t="shared" si="14"/>
        <v>0</v>
      </c>
      <c r="AH42" s="623">
        <f t="shared" si="16"/>
        <v>0</v>
      </c>
      <c r="AI42" s="434" t="str">
        <f>IFERROR(VLOOKUP(H42,countrygrouping!A:C,3,0)," ")</f>
        <v xml:space="preserve"> </v>
      </c>
      <c r="AJ42" s="391" t="str">
        <f>IFERROR(VLOOKUP(AI42,distancebands!A:C,2,0)," ")</f>
        <v xml:space="preserve"> </v>
      </c>
      <c r="AK42" s="381">
        <f>IFERROR(IF(Information!$C$4="HE",VLOOKUP(AI42,distancebands!A:L,6,0),0),0)</f>
        <v>0</v>
      </c>
      <c r="AL42" s="431">
        <f t="shared" si="15"/>
        <v>0</v>
      </c>
      <c r="AM42" s="383"/>
    </row>
    <row r="43" spans="1:39" ht="24.75" customHeight="1">
      <c r="A43" s="423"/>
      <c r="B43" s="362"/>
      <c r="C43" s="363">
        <f t="shared" si="1"/>
        <v>0</v>
      </c>
      <c r="D43" s="423"/>
      <c r="E43" s="367">
        <f t="shared" si="2"/>
        <v>0</v>
      </c>
      <c r="F43" s="368">
        <f t="shared" si="3"/>
        <v>0</v>
      </c>
      <c r="G43" s="424">
        <f t="shared" si="4"/>
        <v>0</v>
      </c>
      <c r="H43" s="425"/>
      <c r="I43" s="371" t="str">
        <f>IFERROR(VLOOKUP(H43,countrygrouping!A:B,2,0)," ")</f>
        <v xml:space="preserve"> </v>
      </c>
      <c r="J43" s="372" t="str">
        <f t="shared" si="5"/>
        <v xml:space="preserve"> </v>
      </c>
      <c r="K43" s="373">
        <f t="shared" si="6"/>
        <v>0</v>
      </c>
      <c r="L43" s="372">
        <f t="shared" si="7"/>
        <v>0</v>
      </c>
      <c r="M43" s="372">
        <f t="shared" si="8"/>
        <v>0</v>
      </c>
      <c r="N43" s="372">
        <f t="shared" si="9"/>
        <v>0</v>
      </c>
      <c r="O43" s="426">
        <f t="shared" si="10"/>
        <v>0</v>
      </c>
      <c r="P43" s="374">
        <f>IFERROR(VLOOKUP(J43,rates!A:M,2,0)*K43,0)</f>
        <v>0</v>
      </c>
      <c r="Q43" s="375">
        <f>IFERROR(VLOOKUP(J43,rates!A:M,3,0)*M43,0)</f>
        <v>0</v>
      </c>
      <c r="R43" s="375">
        <f>IFERROR(VLOOKUP(J43,rates!A:M,4,0)*O43,0)</f>
        <v>0</v>
      </c>
      <c r="S43" s="376">
        <f t="shared" si="11"/>
        <v>0</v>
      </c>
      <c r="T43" s="377">
        <f>IFERROR(VLOOKUP(J43,rates!A:M,5,0)*K43,0)</f>
        <v>0</v>
      </c>
      <c r="U43" s="377">
        <f>IFERROR(VLOOKUP(J43,rates!A:M,6,0)*M43,0)</f>
        <v>0</v>
      </c>
      <c r="V43" s="377">
        <f>IFERROR(VLOOKUP(J43,rates!A:M,7,0)*O43,0)</f>
        <v>0</v>
      </c>
      <c r="W43" s="377">
        <f t="shared" si="12"/>
        <v>0</v>
      </c>
      <c r="X43" s="377">
        <f>IFERROR(VLOOKUP(J43,rates!A:M,8,0)*K43,0)</f>
        <v>0</v>
      </c>
      <c r="Y43" s="377">
        <f>IFERROR(VLOOKUP(J43,rates!A:M,9,0)*M43,0)</f>
        <v>0</v>
      </c>
      <c r="Z43" s="377">
        <f>IFERROR(VLOOKUP(J43,rates!A:M,10,0)*O43,0)</f>
        <v>0</v>
      </c>
      <c r="AA43" s="377">
        <f t="shared" si="13"/>
        <v>0</v>
      </c>
      <c r="AB43" s="377">
        <f>IF(Information!$C$4="School",S43,IF(Information!$C$4="HE",AA43,IF(Information!$C$4="FE - VET",W43,IF(Information!$C$4="AE",W43,IF(Information!$C$4="Youth",S43, IF(Information!$C$4="RE", 0))))))</f>
        <v>0</v>
      </c>
      <c r="AC43" s="432">
        <f>IFERROR(VLOOKUP(J43,rates!A:M,11,0)*K43,0)</f>
        <v>0</v>
      </c>
      <c r="AD43" s="432">
        <f>IFERROR(VLOOKUP(J43,rates!A:M,12,0)*M43,0)</f>
        <v>0</v>
      </c>
      <c r="AE43" s="378">
        <f>IFERROR(VLOOKUP(J43,rates!A:M,13,0)*O43,0)</f>
        <v>0</v>
      </c>
      <c r="AF43" s="378">
        <f>IFERROR(IF(Information!$C$4="HE",SUM(AC43:AE43),0),0)</f>
        <v>0</v>
      </c>
      <c r="AG43" s="433">
        <f t="shared" si="14"/>
        <v>0</v>
      </c>
      <c r="AH43" s="623">
        <f t="shared" si="16"/>
        <v>0</v>
      </c>
      <c r="AI43" s="434" t="str">
        <f>IFERROR(VLOOKUP(H43,countrygrouping!A:C,3,0)," ")</f>
        <v xml:space="preserve"> </v>
      </c>
      <c r="AJ43" s="391" t="str">
        <f>IFERROR(VLOOKUP(AI43,distancebands!A:C,2,0)," ")</f>
        <v xml:space="preserve"> </v>
      </c>
      <c r="AK43" s="381">
        <f>IFERROR(IF(Information!$C$4="HE",VLOOKUP(AI43,distancebands!A:L,6,0),0),0)</f>
        <v>0</v>
      </c>
      <c r="AL43" s="431">
        <f t="shared" si="15"/>
        <v>0</v>
      </c>
      <c r="AM43" s="383"/>
    </row>
    <row r="44" spans="1:39" ht="24.75" customHeight="1">
      <c r="A44" s="423"/>
      <c r="B44" s="362"/>
      <c r="C44" s="363">
        <f t="shared" si="1"/>
        <v>0</v>
      </c>
      <c r="D44" s="423"/>
      <c r="E44" s="367">
        <f t="shared" si="2"/>
        <v>0</v>
      </c>
      <c r="F44" s="368">
        <f t="shared" si="3"/>
        <v>0</v>
      </c>
      <c r="G44" s="424">
        <f t="shared" si="4"/>
        <v>0</v>
      </c>
      <c r="H44" s="425"/>
      <c r="I44" s="371" t="str">
        <f>IFERROR(VLOOKUP(H44,countrygrouping!A:B,2,0)," ")</f>
        <v xml:space="preserve"> </v>
      </c>
      <c r="J44" s="372" t="str">
        <f t="shared" si="5"/>
        <v xml:space="preserve"> </v>
      </c>
      <c r="K44" s="373">
        <f t="shared" si="6"/>
        <v>0</v>
      </c>
      <c r="L44" s="372">
        <f t="shared" si="7"/>
        <v>0</v>
      </c>
      <c r="M44" s="372">
        <f t="shared" si="8"/>
        <v>0</v>
      </c>
      <c r="N44" s="372">
        <f t="shared" si="9"/>
        <v>0</v>
      </c>
      <c r="O44" s="426">
        <f t="shared" si="10"/>
        <v>0</v>
      </c>
      <c r="P44" s="374">
        <f>IFERROR(VLOOKUP(J44,rates!A:M,2,0)*K44,0)</f>
        <v>0</v>
      </c>
      <c r="Q44" s="375">
        <f>IFERROR(VLOOKUP(J44,rates!A:M,3,0)*M44,0)</f>
        <v>0</v>
      </c>
      <c r="R44" s="375">
        <f>IFERROR(VLOOKUP(J44,rates!A:M,4,0)*O44,0)</f>
        <v>0</v>
      </c>
      <c r="S44" s="376">
        <f t="shared" si="11"/>
        <v>0</v>
      </c>
      <c r="T44" s="377">
        <f>IFERROR(VLOOKUP(J44,rates!A:M,5,0)*K44,0)</f>
        <v>0</v>
      </c>
      <c r="U44" s="377">
        <f>IFERROR(VLOOKUP(J44,rates!A:M,6,0)*M44,0)</f>
        <v>0</v>
      </c>
      <c r="V44" s="377">
        <f>IFERROR(VLOOKUP(J44,rates!A:M,7,0)*O44,0)</f>
        <v>0</v>
      </c>
      <c r="W44" s="377">
        <f t="shared" si="12"/>
        <v>0</v>
      </c>
      <c r="X44" s="377">
        <f>IFERROR(VLOOKUP(J44,rates!A:M,8,0)*K44,0)</f>
        <v>0</v>
      </c>
      <c r="Y44" s="377">
        <f>IFERROR(VLOOKUP(J44,rates!A:M,9,0)*M44,0)</f>
        <v>0</v>
      </c>
      <c r="Z44" s="377">
        <f>IFERROR(VLOOKUP(J44,rates!A:M,10,0)*O44,0)</f>
        <v>0</v>
      </c>
      <c r="AA44" s="377">
        <f t="shared" si="13"/>
        <v>0</v>
      </c>
      <c r="AB44" s="377">
        <f>IF(Information!$C$4="School",S44,IF(Information!$C$4="HE",AA44,IF(Information!$C$4="FE - VET",W44,IF(Information!$C$4="AE",W44,IF(Information!$C$4="Youth",S44, IF(Information!$C$4="RE", 0))))))</f>
        <v>0</v>
      </c>
      <c r="AC44" s="432">
        <f>IFERROR(VLOOKUP(J44,rates!A:M,11,0)*K44,0)</f>
        <v>0</v>
      </c>
      <c r="AD44" s="432">
        <f>IFERROR(VLOOKUP(J44,rates!A:M,12,0)*M44,0)</f>
        <v>0</v>
      </c>
      <c r="AE44" s="378">
        <f>IFERROR(VLOOKUP(J44,rates!A:M,13,0)*O44,0)</f>
        <v>0</v>
      </c>
      <c r="AF44" s="378">
        <f>IFERROR(IF(Information!$C$4="HE",SUM(AC44:AE44),0),0)</f>
        <v>0</v>
      </c>
      <c r="AG44" s="433">
        <f t="shared" si="14"/>
        <v>0</v>
      </c>
      <c r="AH44" s="623">
        <f t="shared" si="16"/>
        <v>0</v>
      </c>
      <c r="AI44" s="434" t="str">
        <f>IFERROR(VLOOKUP(H44,countrygrouping!A:C,3,0)," ")</f>
        <v xml:space="preserve"> </v>
      </c>
      <c r="AJ44" s="391" t="str">
        <f>IFERROR(VLOOKUP(AI44,distancebands!A:C,2,0)," ")</f>
        <v xml:space="preserve"> </v>
      </c>
      <c r="AK44" s="381">
        <f>IFERROR(IF(Information!$C$4="HE",VLOOKUP(AI44,distancebands!A:L,6,0),0),0)</f>
        <v>0</v>
      </c>
      <c r="AL44" s="431">
        <f t="shared" si="15"/>
        <v>0</v>
      </c>
      <c r="AM44" s="383"/>
    </row>
    <row r="45" spans="1:39" ht="24.75" customHeight="1">
      <c r="A45" s="423"/>
      <c r="B45" s="362"/>
      <c r="C45" s="363">
        <f t="shared" si="1"/>
        <v>0</v>
      </c>
      <c r="D45" s="423"/>
      <c r="E45" s="367">
        <f t="shared" si="2"/>
        <v>0</v>
      </c>
      <c r="F45" s="368">
        <f t="shared" si="3"/>
        <v>0</v>
      </c>
      <c r="G45" s="424">
        <f t="shared" si="4"/>
        <v>0</v>
      </c>
      <c r="H45" s="425"/>
      <c r="I45" s="371" t="str">
        <f>IFERROR(VLOOKUP(H45,countrygrouping!A:B,2,0)," ")</f>
        <v xml:space="preserve"> </v>
      </c>
      <c r="J45" s="372" t="str">
        <f t="shared" si="5"/>
        <v xml:space="preserve"> </v>
      </c>
      <c r="K45" s="373">
        <f t="shared" si="6"/>
        <v>0</v>
      </c>
      <c r="L45" s="372">
        <f t="shared" si="7"/>
        <v>0</v>
      </c>
      <c r="M45" s="372">
        <f t="shared" si="8"/>
        <v>0</v>
      </c>
      <c r="N45" s="372">
        <f t="shared" si="9"/>
        <v>0</v>
      </c>
      <c r="O45" s="426">
        <f t="shared" si="10"/>
        <v>0</v>
      </c>
      <c r="P45" s="374">
        <f>IFERROR(VLOOKUP(J45,rates!A:M,2,0)*K45,0)</f>
        <v>0</v>
      </c>
      <c r="Q45" s="375">
        <f>IFERROR(VLOOKUP(J45,rates!A:M,3,0)*M45,0)</f>
        <v>0</v>
      </c>
      <c r="R45" s="375">
        <f>IFERROR(VLOOKUP(J45,rates!A:M,4,0)*O45,0)</f>
        <v>0</v>
      </c>
      <c r="S45" s="376">
        <f t="shared" si="11"/>
        <v>0</v>
      </c>
      <c r="T45" s="377">
        <f>IFERROR(VLOOKUP(J45,rates!A:M,5,0)*K45,0)</f>
        <v>0</v>
      </c>
      <c r="U45" s="377">
        <f>IFERROR(VLOOKUP(J45,rates!A:M,6,0)*M45,0)</f>
        <v>0</v>
      </c>
      <c r="V45" s="377">
        <f>IFERROR(VLOOKUP(J45,rates!A:M,7,0)*O45,0)</f>
        <v>0</v>
      </c>
      <c r="W45" s="377">
        <f t="shared" si="12"/>
        <v>0</v>
      </c>
      <c r="X45" s="377">
        <f>IFERROR(VLOOKUP(J45,rates!A:M,8,0)*K45,0)</f>
        <v>0</v>
      </c>
      <c r="Y45" s="377">
        <f>IFERROR(VLOOKUP(J45,rates!A:M,9,0)*M45,0)</f>
        <v>0</v>
      </c>
      <c r="Z45" s="377">
        <f>IFERROR(VLOOKUP(J45,rates!A:M,10,0)*O45,0)</f>
        <v>0</v>
      </c>
      <c r="AA45" s="377">
        <f t="shared" si="13"/>
        <v>0</v>
      </c>
      <c r="AB45" s="377">
        <f>IF(Information!$C$4="School",S45,IF(Information!$C$4="HE",AA45,IF(Information!$C$4="FE - VET",W45,IF(Information!$C$4="AE",W45,IF(Information!$C$4="Youth",S45, IF(Information!$C$4="RE", 0))))))</f>
        <v>0</v>
      </c>
      <c r="AC45" s="432">
        <f>IFERROR(VLOOKUP(J45,rates!A:M,11,0)*K45,0)</f>
        <v>0</v>
      </c>
      <c r="AD45" s="432">
        <f>IFERROR(VLOOKUP(J45,rates!A:M,12,0)*M45,0)</f>
        <v>0</v>
      </c>
      <c r="AE45" s="378">
        <f>IFERROR(VLOOKUP(J45,rates!A:M,13,0)*O45,0)</f>
        <v>0</v>
      </c>
      <c r="AF45" s="378">
        <f>IFERROR(IF(Information!$C$4="HE",SUM(AC45:AE45),0),0)</f>
        <v>0</v>
      </c>
      <c r="AG45" s="433">
        <f t="shared" si="14"/>
        <v>0</v>
      </c>
      <c r="AH45" s="623">
        <f t="shared" si="16"/>
        <v>0</v>
      </c>
      <c r="AI45" s="434" t="str">
        <f>IFERROR(VLOOKUP(H45,countrygrouping!A:C,3,0)," ")</f>
        <v xml:space="preserve"> </v>
      </c>
      <c r="AJ45" s="391" t="str">
        <f>IFERROR(VLOOKUP(AI45,distancebands!A:C,2,0)," ")</f>
        <v xml:space="preserve"> </v>
      </c>
      <c r="AK45" s="381">
        <f>IFERROR(IF(Information!$C$4="HE",VLOOKUP(AI45,distancebands!A:L,6,0),0),0)</f>
        <v>0</v>
      </c>
      <c r="AL45" s="431">
        <f t="shared" si="15"/>
        <v>0</v>
      </c>
      <c r="AM45" s="383"/>
    </row>
    <row r="46" spans="1:39" ht="24.75" customHeight="1">
      <c r="A46" s="423"/>
      <c r="B46" s="362"/>
      <c r="C46" s="363">
        <f t="shared" si="1"/>
        <v>0</v>
      </c>
      <c r="D46" s="423"/>
      <c r="E46" s="367">
        <f t="shared" si="2"/>
        <v>0</v>
      </c>
      <c r="F46" s="368">
        <f t="shared" si="3"/>
        <v>0</v>
      </c>
      <c r="G46" s="424">
        <f t="shared" si="4"/>
        <v>0</v>
      </c>
      <c r="H46" s="425"/>
      <c r="I46" s="371" t="str">
        <f>IFERROR(VLOOKUP(H46,countrygrouping!A:B,2,0)," ")</f>
        <v xml:space="preserve"> </v>
      </c>
      <c r="J46" s="372" t="str">
        <f t="shared" si="5"/>
        <v xml:space="preserve"> </v>
      </c>
      <c r="K46" s="373">
        <f t="shared" si="6"/>
        <v>0</v>
      </c>
      <c r="L46" s="372">
        <f t="shared" si="7"/>
        <v>0</v>
      </c>
      <c r="M46" s="372">
        <f t="shared" si="8"/>
        <v>0</v>
      </c>
      <c r="N46" s="372">
        <f t="shared" si="9"/>
        <v>0</v>
      </c>
      <c r="O46" s="426">
        <f t="shared" si="10"/>
        <v>0</v>
      </c>
      <c r="P46" s="374">
        <f>IFERROR(VLOOKUP(J46,rates!A:M,2,0)*K46,0)</f>
        <v>0</v>
      </c>
      <c r="Q46" s="375">
        <f>IFERROR(VLOOKUP(J46,rates!A:M,3,0)*M46,0)</f>
        <v>0</v>
      </c>
      <c r="R46" s="375">
        <f>IFERROR(VLOOKUP(J46,rates!A:M,4,0)*O46,0)</f>
        <v>0</v>
      </c>
      <c r="S46" s="376">
        <f t="shared" si="11"/>
        <v>0</v>
      </c>
      <c r="T46" s="377">
        <f>IFERROR(VLOOKUP(J46,rates!A:M,5,0)*K46,0)</f>
        <v>0</v>
      </c>
      <c r="U46" s="377">
        <f>IFERROR(VLOOKUP(J46,rates!A:M,6,0)*M46,0)</f>
        <v>0</v>
      </c>
      <c r="V46" s="377">
        <f>IFERROR(VLOOKUP(J46,rates!A:M,7,0)*O46,0)</f>
        <v>0</v>
      </c>
      <c r="W46" s="377">
        <f t="shared" si="12"/>
        <v>0</v>
      </c>
      <c r="X46" s="377">
        <f>IFERROR(VLOOKUP(J46,rates!A:M,8,0)*K46,0)</f>
        <v>0</v>
      </c>
      <c r="Y46" s="377">
        <f>IFERROR(VLOOKUP(J46,rates!A:M,9,0)*M46,0)</f>
        <v>0</v>
      </c>
      <c r="Z46" s="377">
        <f>IFERROR(VLOOKUP(J46,rates!A:M,10,0)*O46,0)</f>
        <v>0</v>
      </c>
      <c r="AA46" s="377">
        <f t="shared" si="13"/>
        <v>0</v>
      </c>
      <c r="AB46" s="377">
        <f>IF(Information!$C$4="School",S46,IF(Information!$C$4="HE",AA46,IF(Information!$C$4="FE - VET",W46,IF(Information!$C$4="AE",W46,IF(Information!$C$4="Youth",S46, IF(Information!$C$4="RE", 0))))))</f>
        <v>0</v>
      </c>
      <c r="AC46" s="432">
        <f>IFERROR(VLOOKUP(J46,rates!A:M,11,0)*K46,0)</f>
        <v>0</v>
      </c>
      <c r="AD46" s="432">
        <f>IFERROR(VLOOKUP(J46,rates!A:M,12,0)*M46,0)</f>
        <v>0</v>
      </c>
      <c r="AE46" s="378">
        <f>IFERROR(VLOOKUP(J46,rates!A:M,13,0)*O46,0)</f>
        <v>0</v>
      </c>
      <c r="AF46" s="378">
        <f>IFERROR(IF(Information!$C$4="HE",SUM(AC46:AE46),0),0)</f>
        <v>0</v>
      </c>
      <c r="AG46" s="433">
        <f t="shared" si="14"/>
        <v>0</v>
      </c>
      <c r="AH46" s="623">
        <f t="shared" si="16"/>
        <v>0</v>
      </c>
      <c r="AI46" s="434" t="str">
        <f>IFERROR(VLOOKUP(H46,countrygrouping!A:C,3,0)," ")</f>
        <v xml:space="preserve"> </v>
      </c>
      <c r="AJ46" s="391" t="str">
        <f>IFERROR(VLOOKUP(AI46,distancebands!A:C,2,0)," ")</f>
        <v xml:space="preserve"> </v>
      </c>
      <c r="AK46" s="381">
        <f>IFERROR(IF(Information!$C$4="HE",VLOOKUP(AI46,distancebands!A:L,6,0),0),0)</f>
        <v>0</v>
      </c>
      <c r="AL46" s="431">
        <f t="shared" si="15"/>
        <v>0</v>
      </c>
      <c r="AM46" s="383"/>
    </row>
    <row r="47" spans="1:39" ht="24.75" customHeight="1">
      <c r="A47" s="423"/>
      <c r="B47" s="362"/>
      <c r="C47" s="363">
        <f t="shared" si="1"/>
        <v>0</v>
      </c>
      <c r="D47" s="423"/>
      <c r="E47" s="367">
        <f t="shared" si="2"/>
        <v>0</v>
      </c>
      <c r="F47" s="368">
        <f t="shared" si="3"/>
        <v>0</v>
      </c>
      <c r="G47" s="424">
        <f t="shared" si="4"/>
        <v>0</v>
      </c>
      <c r="H47" s="425"/>
      <c r="I47" s="371" t="str">
        <f>IFERROR(VLOOKUP(H47,countrygrouping!A:B,2,0)," ")</f>
        <v xml:space="preserve"> </v>
      </c>
      <c r="J47" s="372" t="str">
        <f t="shared" si="5"/>
        <v xml:space="preserve"> </v>
      </c>
      <c r="K47" s="373">
        <f t="shared" si="6"/>
        <v>0</v>
      </c>
      <c r="L47" s="372">
        <f t="shared" si="7"/>
        <v>0</v>
      </c>
      <c r="M47" s="372">
        <f t="shared" si="8"/>
        <v>0</v>
      </c>
      <c r="N47" s="372">
        <f t="shared" si="9"/>
        <v>0</v>
      </c>
      <c r="O47" s="426">
        <f t="shared" si="10"/>
        <v>0</v>
      </c>
      <c r="P47" s="374">
        <f>IFERROR(VLOOKUP(J47,rates!A:M,2,0)*K47,0)</f>
        <v>0</v>
      </c>
      <c r="Q47" s="375">
        <f>IFERROR(VLOOKUP(J47,rates!A:M,3,0)*M47,0)</f>
        <v>0</v>
      </c>
      <c r="R47" s="375">
        <f>IFERROR(VLOOKUP(J47,rates!A:M,4,0)*O47,0)</f>
        <v>0</v>
      </c>
      <c r="S47" s="376">
        <f t="shared" si="11"/>
        <v>0</v>
      </c>
      <c r="T47" s="377">
        <f>IFERROR(VLOOKUP(J47,rates!A:M,5,0)*K47,0)</f>
        <v>0</v>
      </c>
      <c r="U47" s="377">
        <f>IFERROR(VLOOKUP(J47,rates!A:M,6,0)*M47,0)</f>
        <v>0</v>
      </c>
      <c r="V47" s="377">
        <f>IFERROR(VLOOKUP(J47,rates!A:M,7,0)*O47,0)</f>
        <v>0</v>
      </c>
      <c r="W47" s="377">
        <f t="shared" si="12"/>
        <v>0</v>
      </c>
      <c r="X47" s="377">
        <f>IFERROR(VLOOKUP(J47,rates!A:M,8,0)*K47,0)</f>
        <v>0</v>
      </c>
      <c r="Y47" s="377">
        <f>IFERROR(VLOOKUP(J47,rates!A:M,9,0)*M47,0)</f>
        <v>0</v>
      </c>
      <c r="Z47" s="377">
        <f>IFERROR(VLOOKUP(J47,rates!A:M,10,0)*O47,0)</f>
        <v>0</v>
      </c>
      <c r="AA47" s="377">
        <f t="shared" si="13"/>
        <v>0</v>
      </c>
      <c r="AB47" s="377">
        <f>IF(Information!$C$4="School",S47,IF(Information!$C$4="HE",AA47,IF(Information!$C$4="FE - VET",W47,IF(Information!$C$4="AE",W47,IF(Information!$C$4="Youth",S47, IF(Information!$C$4="RE", 0))))))</f>
        <v>0</v>
      </c>
      <c r="AC47" s="432">
        <f>IFERROR(VLOOKUP(J47,rates!A:M,11,0)*K47,0)</f>
        <v>0</v>
      </c>
      <c r="AD47" s="432">
        <f>IFERROR(VLOOKUP(J47,rates!A:M,12,0)*M47,0)</f>
        <v>0</v>
      </c>
      <c r="AE47" s="378">
        <f>IFERROR(VLOOKUP(J47,rates!A:M,13,0)*O47,0)</f>
        <v>0</v>
      </c>
      <c r="AF47" s="378">
        <f>IFERROR(IF(Information!$C$4="HE",SUM(AC47:AE47),0),0)</f>
        <v>0</v>
      </c>
      <c r="AG47" s="433">
        <f t="shared" si="14"/>
        <v>0</v>
      </c>
      <c r="AH47" s="623">
        <f t="shared" si="16"/>
        <v>0</v>
      </c>
      <c r="AI47" s="434" t="str">
        <f>IFERROR(VLOOKUP(H47,countrygrouping!A:C,3,0)," ")</f>
        <v xml:space="preserve"> </v>
      </c>
      <c r="AJ47" s="391" t="str">
        <f>IFERROR(VLOOKUP(AI47,distancebands!A:C,2,0)," ")</f>
        <v xml:space="preserve"> </v>
      </c>
      <c r="AK47" s="381">
        <f>IFERROR(IF(Information!$C$4="HE",VLOOKUP(AI47,distancebands!A:L,6,0),0),0)</f>
        <v>0</v>
      </c>
      <c r="AL47" s="431">
        <f t="shared" si="15"/>
        <v>0</v>
      </c>
      <c r="AM47" s="383"/>
    </row>
    <row r="48" spans="1:39" ht="24.75" customHeight="1">
      <c r="A48" s="423"/>
      <c r="B48" s="362"/>
      <c r="C48" s="363">
        <f t="shared" si="1"/>
        <v>0</v>
      </c>
      <c r="D48" s="423"/>
      <c r="E48" s="367">
        <f t="shared" si="2"/>
        <v>0</v>
      </c>
      <c r="F48" s="368">
        <f t="shared" si="3"/>
        <v>0</v>
      </c>
      <c r="G48" s="424">
        <f t="shared" si="4"/>
        <v>0</v>
      </c>
      <c r="H48" s="425"/>
      <c r="I48" s="371" t="str">
        <f>IFERROR(VLOOKUP(H48,countrygrouping!A:B,2,0)," ")</f>
        <v xml:space="preserve"> </v>
      </c>
      <c r="J48" s="372" t="str">
        <f t="shared" si="5"/>
        <v xml:space="preserve"> </v>
      </c>
      <c r="K48" s="373">
        <f t="shared" si="6"/>
        <v>0</v>
      </c>
      <c r="L48" s="372">
        <f t="shared" si="7"/>
        <v>0</v>
      </c>
      <c r="M48" s="372">
        <f t="shared" si="8"/>
        <v>0</v>
      </c>
      <c r="N48" s="372">
        <f t="shared" si="9"/>
        <v>0</v>
      </c>
      <c r="O48" s="426">
        <f t="shared" si="10"/>
        <v>0</v>
      </c>
      <c r="P48" s="374">
        <f>IFERROR(VLOOKUP(J48,rates!A:M,2,0)*K48,0)</f>
        <v>0</v>
      </c>
      <c r="Q48" s="375">
        <f>IFERROR(VLOOKUP(J48,rates!A:M,3,0)*M48,0)</f>
        <v>0</v>
      </c>
      <c r="R48" s="375">
        <f>IFERROR(VLOOKUP(J48,rates!A:M,4,0)*O48,0)</f>
        <v>0</v>
      </c>
      <c r="S48" s="376">
        <f t="shared" si="11"/>
        <v>0</v>
      </c>
      <c r="T48" s="377">
        <f>IFERROR(VLOOKUP(J48,rates!A:M,5,0)*K48,0)</f>
        <v>0</v>
      </c>
      <c r="U48" s="377">
        <f>IFERROR(VLOOKUP(J48,rates!A:M,6,0)*M48,0)</f>
        <v>0</v>
      </c>
      <c r="V48" s="377">
        <f>IFERROR(VLOOKUP(J48,rates!A:M,7,0)*O48,0)</f>
        <v>0</v>
      </c>
      <c r="W48" s="377">
        <f t="shared" si="12"/>
        <v>0</v>
      </c>
      <c r="X48" s="377">
        <f>IFERROR(VLOOKUP(J48,rates!A:M,8,0)*K48,0)</f>
        <v>0</v>
      </c>
      <c r="Y48" s="377">
        <f>IFERROR(VLOOKUP(J48,rates!A:M,9,0)*M48,0)</f>
        <v>0</v>
      </c>
      <c r="Z48" s="377">
        <f>IFERROR(VLOOKUP(J48,rates!A:M,10,0)*O48,0)</f>
        <v>0</v>
      </c>
      <c r="AA48" s="377">
        <f t="shared" si="13"/>
        <v>0</v>
      </c>
      <c r="AB48" s="377">
        <f>IF(Information!$C$4="School",S48,IF(Information!$C$4="HE",AA48,IF(Information!$C$4="FE - VET",W48,IF(Information!$C$4="AE",W48,IF(Information!$C$4="Youth",S48, IF(Information!$C$4="RE", 0))))))</f>
        <v>0</v>
      </c>
      <c r="AC48" s="432">
        <f>IFERROR(VLOOKUP(J48,rates!A:M,11,0)*K48,0)</f>
        <v>0</v>
      </c>
      <c r="AD48" s="432">
        <f>IFERROR(VLOOKUP(J48,rates!A:M,12,0)*M48,0)</f>
        <v>0</v>
      </c>
      <c r="AE48" s="378">
        <f>IFERROR(VLOOKUP(J48,rates!A:M,13,0)*O48,0)</f>
        <v>0</v>
      </c>
      <c r="AF48" s="378">
        <f>IFERROR(IF(Information!$C$4="HE",SUM(AC48:AE48),0),0)</f>
        <v>0</v>
      </c>
      <c r="AG48" s="433">
        <f t="shared" si="14"/>
        <v>0</v>
      </c>
      <c r="AH48" s="623">
        <f t="shared" si="16"/>
        <v>0</v>
      </c>
      <c r="AI48" s="434" t="str">
        <f>IFERROR(VLOOKUP(H48,countrygrouping!A:C,3,0)," ")</f>
        <v xml:space="preserve"> </v>
      </c>
      <c r="AJ48" s="391" t="str">
        <f>IFERROR(VLOOKUP(AI48,distancebands!A:C,2,0)," ")</f>
        <v xml:space="preserve"> </v>
      </c>
      <c r="AK48" s="381">
        <f>IFERROR(IF(Information!$C$4="HE",VLOOKUP(AI48,distancebands!A:L,6,0),0),0)</f>
        <v>0</v>
      </c>
      <c r="AL48" s="431">
        <f t="shared" si="15"/>
        <v>0</v>
      </c>
      <c r="AM48" s="383"/>
    </row>
    <row r="49" spans="1:74" ht="24.75" customHeight="1">
      <c r="A49" s="423"/>
      <c r="B49" s="362"/>
      <c r="C49" s="363">
        <f t="shared" si="1"/>
        <v>0</v>
      </c>
      <c r="D49" s="423"/>
      <c r="E49" s="367">
        <f t="shared" si="2"/>
        <v>0</v>
      </c>
      <c r="F49" s="368">
        <f t="shared" si="3"/>
        <v>0</v>
      </c>
      <c r="G49" s="424">
        <f t="shared" si="4"/>
        <v>0</v>
      </c>
      <c r="H49" s="425"/>
      <c r="I49" s="371" t="str">
        <f>IFERROR(VLOOKUP(H49,countrygrouping!A:B,2,0)," ")</f>
        <v xml:space="preserve"> </v>
      </c>
      <c r="J49" s="372" t="str">
        <f t="shared" si="5"/>
        <v xml:space="preserve"> </v>
      </c>
      <c r="K49" s="373">
        <f t="shared" si="6"/>
        <v>0</v>
      </c>
      <c r="L49" s="372">
        <f t="shared" si="7"/>
        <v>0</v>
      </c>
      <c r="M49" s="372">
        <f t="shared" si="8"/>
        <v>0</v>
      </c>
      <c r="N49" s="372">
        <f t="shared" si="9"/>
        <v>0</v>
      </c>
      <c r="O49" s="426">
        <f t="shared" si="10"/>
        <v>0</v>
      </c>
      <c r="P49" s="374">
        <f>IFERROR(VLOOKUP(J49,rates!A:M,2,0)*K49,0)</f>
        <v>0</v>
      </c>
      <c r="Q49" s="375">
        <f>IFERROR(VLOOKUP(J49,rates!A:M,3,0)*M49,0)</f>
        <v>0</v>
      </c>
      <c r="R49" s="375">
        <f>IFERROR(VLOOKUP(J49,rates!A:M,4,0)*O49,0)</f>
        <v>0</v>
      </c>
      <c r="S49" s="376">
        <f t="shared" si="11"/>
        <v>0</v>
      </c>
      <c r="T49" s="377">
        <f>IFERROR(VLOOKUP(J49,rates!A:M,5,0)*K49,0)</f>
        <v>0</v>
      </c>
      <c r="U49" s="377">
        <f>IFERROR(VLOOKUP(J49,rates!A:M,6,0)*M49,0)</f>
        <v>0</v>
      </c>
      <c r="V49" s="377">
        <f>IFERROR(VLOOKUP(J49,rates!A:M,7,0)*O49,0)</f>
        <v>0</v>
      </c>
      <c r="W49" s="377">
        <f t="shared" si="12"/>
        <v>0</v>
      </c>
      <c r="X49" s="377">
        <f>IFERROR(VLOOKUP(J49,rates!A:M,8,0)*K49,0)</f>
        <v>0</v>
      </c>
      <c r="Y49" s="377">
        <f>IFERROR(VLOOKUP(J49,rates!A:M,9,0)*M49,0)</f>
        <v>0</v>
      </c>
      <c r="Z49" s="377">
        <f>IFERROR(VLOOKUP(J49,rates!A:M,10,0)*O49,0)</f>
        <v>0</v>
      </c>
      <c r="AA49" s="377">
        <f t="shared" si="13"/>
        <v>0</v>
      </c>
      <c r="AB49" s="377">
        <f>IF(Information!$C$4="School",S49,IF(Information!$C$4="HE",AA49,IF(Information!$C$4="FE - VET",W49,IF(Information!$C$4="AE",W49,IF(Information!$C$4="Youth",S49, IF(Information!$C$4="RE", 0))))))</f>
        <v>0</v>
      </c>
      <c r="AC49" s="432">
        <f>IFERROR(VLOOKUP(J49,rates!A:M,11,0)*K49,0)</f>
        <v>0</v>
      </c>
      <c r="AD49" s="432">
        <f>IFERROR(VLOOKUP(J49,rates!A:M,12,0)*M49,0)</f>
        <v>0</v>
      </c>
      <c r="AE49" s="378">
        <f>IFERROR(VLOOKUP(J49,rates!A:M,13,0)*O49,0)</f>
        <v>0</v>
      </c>
      <c r="AF49" s="378">
        <f>IFERROR(IF(Information!$C$4="HE",SUM(AC49:AE49),0),0)</f>
        <v>0</v>
      </c>
      <c r="AG49" s="433">
        <f t="shared" si="14"/>
        <v>0</v>
      </c>
      <c r="AH49" s="623">
        <f t="shared" si="16"/>
        <v>0</v>
      </c>
      <c r="AI49" s="434" t="str">
        <f>IFERROR(VLOOKUP(H49,countrygrouping!A:C,3,0)," ")</f>
        <v xml:space="preserve"> </v>
      </c>
      <c r="AJ49" s="391" t="str">
        <f>IFERROR(VLOOKUP(AI49,distancebands!A:C,2,0)," ")</f>
        <v xml:space="preserve"> </v>
      </c>
      <c r="AK49" s="381">
        <f>IFERROR(IF(Information!$C$4="HE",VLOOKUP(AI49,distancebands!A:L,6,0),0),0)</f>
        <v>0</v>
      </c>
      <c r="AL49" s="431">
        <f t="shared" si="15"/>
        <v>0</v>
      </c>
      <c r="AM49" s="383"/>
    </row>
    <row r="50" spans="1:74" ht="24.75" customHeight="1">
      <c r="A50" s="423"/>
      <c r="B50" s="362"/>
      <c r="C50" s="363">
        <f t="shared" si="1"/>
        <v>0</v>
      </c>
      <c r="D50" s="423"/>
      <c r="E50" s="367">
        <f t="shared" si="2"/>
        <v>0</v>
      </c>
      <c r="F50" s="368">
        <f t="shared" si="3"/>
        <v>0</v>
      </c>
      <c r="G50" s="424">
        <f t="shared" si="4"/>
        <v>0</v>
      </c>
      <c r="H50" s="425"/>
      <c r="I50" s="371" t="str">
        <f>IFERROR(VLOOKUP(H50,countrygrouping!A:B,2,0)," ")</f>
        <v xml:space="preserve"> </v>
      </c>
      <c r="J50" s="372" t="str">
        <f t="shared" si="5"/>
        <v xml:space="preserve"> </v>
      </c>
      <c r="K50" s="373">
        <f t="shared" si="6"/>
        <v>0</v>
      </c>
      <c r="L50" s="372">
        <f t="shared" si="7"/>
        <v>0</v>
      </c>
      <c r="M50" s="372">
        <f t="shared" si="8"/>
        <v>0</v>
      </c>
      <c r="N50" s="372">
        <f t="shared" si="9"/>
        <v>0</v>
      </c>
      <c r="O50" s="426">
        <f t="shared" si="10"/>
        <v>0</v>
      </c>
      <c r="P50" s="374">
        <f>IFERROR(VLOOKUP(J50,rates!A:M,2,0)*K50,0)</f>
        <v>0</v>
      </c>
      <c r="Q50" s="375">
        <f>IFERROR(VLOOKUP(J50,rates!A:M,3,0)*M50,0)</f>
        <v>0</v>
      </c>
      <c r="R50" s="375">
        <f>IFERROR(VLOOKUP(J50,rates!A:M,4,0)*O50,0)</f>
        <v>0</v>
      </c>
      <c r="S50" s="376">
        <f t="shared" si="11"/>
        <v>0</v>
      </c>
      <c r="T50" s="377">
        <f>IFERROR(VLOOKUP(J50,rates!A:M,5,0)*K50,0)</f>
        <v>0</v>
      </c>
      <c r="U50" s="377">
        <f>IFERROR(VLOOKUP(J50,rates!A:M,6,0)*M50,0)</f>
        <v>0</v>
      </c>
      <c r="V50" s="377">
        <f>IFERROR(VLOOKUP(J50,rates!A:M,7,0)*O50,0)</f>
        <v>0</v>
      </c>
      <c r="W50" s="377">
        <f t="shared" si="12"/>
        <v>0</v>
      </c>
      <c r="X50" s="377">
        <f>IFERROR(VLOOKUP(J50,rates!A:M,8,0)*K50,0)</f>
        <v>0</v>
      </c>
      <c r="Y50" s="377">
        <f>IFERROR(VLOOKUP(J50,rates!A:M,9,0)*M50,0)</f>
        <v>0</v>
      </c>
      <c r="Z50" s="377">
        <f>IFERROR(VLOOKUP(J50,rates!A:M,10,0)*O50,0)</f>
        <v>0</v>
      </c>
      <c r="AA50" s="377">
        <f t="shared" si="13"/>
        <v>0</v>
      </c>
      <c r="AB50" s="377">
        <f>IF(Information!$C$4="School",S50,IF(Information!$C$4="HE",AA50,IF(Information!$C$4="FE - VET",W50,IF(Information!$C$4="AE",W50,IF(Information!$C$4="Youth",S50, IF(Information!$C$4="RE", 0))))))</f>
        <v>0</v>
      </c>
      <c r="AC50" s="432">
        <f>IFERROR(VLOOKUP(J50,rates!A:M,11,0)*K50,0)</f>
        <v>0</v>
      </c>
      <c r="AD50" s="432">
        <f>IFERROR(VLOOKUP(J50,rates!A:M,12,0)*M50,0)</f>
        <v>0</v>
      </c>
      <c r="AE50" s="378">
        <f>IFERROR(VLOOKUP(J50,rates!A:M,13,0)*O50,0)</f>
        <v>0</v>
      </c>
      <c r="AF50" s="378">
        <f>IFERROR(IF(Information!$C$4="HE",SUM(AC50:AE50),0),0)</f>
        <v>0</v>
      </c>
      <c r="AG50" s="433">
        <f t="shared" si="14"/>
        <v>0</v>
      </c>
      <c r="AH50" s="623">
        <f t="shared" si="16"/>
        <v>0</v>
      </c>
      <c r="AI50" s="434" t="str">
        <f>IFERROR(VLOOKUP(H50,countrygrouping!A:C,3,0)," ")</f>
        <v xml:space="preserve"> </v>
      </c>
      <c r="AJ50" s="391" t="str">
        <f>IFERROR(VLOOKUP(AI50,distancebands!A:C,2,0)," ")</f>
        <v xml:space="preserve"> </v>
      </c>
      <c r="AK50" s="381">
        <f>IFERROR(IF(Information!$C$4="HE",VLOOKUP(AI50,distancebands!A:L,6,0),0),0)</f>
        <v>0</v>
      </c>
      <c r="AL50" s="431">
        <f t="shared" si="15"/>
        <v>0</v>
      </c>
      <c r="AM50" s="383"/>
    </row>
    <row r="51" spans="1:74" ht="24.75" customHeight="1">
      <c r="A51" s="423"/>
      <c r="B51" s="362"/>
      <c r="C51" s="363">
        <f t="shared" si="1"/>
        <v>0</v>
      </c>
      <c r="D51" s="423"/>
      <c r="E51" s="367">
        <f t="shared" si="2"/>
        <v>0</v>
      </c>
      <c r="F51" s="368">
        <f t="shared" si="3"/>
        <v>0</v>
      </c>
      <c r="G51" s="424">
        <f t="shared" si="4"/>
        <v>0</v>
      </c>
      <c r="H51" s="425"/>
      <c r="I51" s="371" t="str">
        <f>IFERROR(VLOOKUP(H51,countrygrouping!A:B,2,0)," ")</f>
        <v xml:space="preserve"> </v>
      </c>
      <c r="J51" s="372" t="str">
        <f t="shared" si="5"/>
        <v xml:space="preserve"> </v>
      </c>
      <c r="K51" s="373">
        <f t="shared" si="6"/>
        <v>0</v>
      </c>
      <c r="L51" s="372">
        <f t="shared" si="7"/>
        <v>0</v>
      </c>
      <c r="M51" s="372">
        <f t="shared" si="8"/>
        <v>0</v>
      </c>
      <c r="N51" s="372">
        <f t="shared" si="9"/>
        <v>0</v>
      </c>
      <c r="O51" s="426">
        <f t="shared" si="10"/>
        <v>0</v>
      </c>
      <c r="P51" s="374">
        <f>IFERROR(VLOOKUP(J51,rates!A:M,2,0)*K51,0)</f>
        <v>0</v>
      </c>
      <c r="Q51" s="375">
        <f>IFERROR(VLOOKUP(J51,rates!A:M,3,0)*M51,0)</f>
        <v>0</v>
      </c>
      <c r="R51" s="375">
        <f>IFERROR(VLOOKUP(J51,rates!A:M,4,0)*O51,0)</f>
        <v>0</v>
      </c>
      <c r="S51" s="376">
        <f t="shared" si="11"/>
        <v>0</v>
      </c>
      <c r="T51" s="377">
        <f>IFERROR(VLOOKUP(J51,rates!A:M,5,0)*K51,0)</f>
        <v>0</v>
      </c>
      <c r="U51" s="377">
        <f>IFERROR(VLOOKUP(J51,rates!A:M,6,0)*M51,0)</f>
        <v>0</v>
      </c>
      <c r="V51" s="377">
        <f>IFERROR(VLOOKUP(J51,rates!A:M,7,0)*O51,0)</f>
        <v>0</v>
      </c>
      <c r="W51" s="377">
        <f t="shared" si="12"/>
        <v>0</v>
      </c>
      <c r="X51" s="377">
        <f>IFERROR(VLOOKUP(J51,rates!A:M,8,0)*K51,0)</f>
        <v>0</v>
      </c>
      <c r="Y51" s="377">
        <f>IFERROR(VLOOKUP(J51,rates!A:M,9,0)*M51,0)</f>
        <v>0</v>
      </c>
      <c r="Z51" s="377">
        <f>IFERROR(VLOOKUP(J51,rates!A:M,10,0)*O51,0)</f>
        <v>0</v>
      </c>
      <c r="AA51" s="377">
        <f t="shared" si="13"/>
        <v>0</v>
      </c>
      <c r="AB51" s="377">
        <f>IF(Information!$C$4="School",S51,IF(Information!$C$4="HE",AA51,IF(Information!$C$4="FE - VET",W51,IF(Information!$C$4="AE",W51,IF(Information!$C$4="Youth",S51, IF(Information!$C$4="RE", 0))))))</f>
        <v>0</v>
      </c>
      <c r="AC51" s="432">
        <f>IFERROR(VLOOKUP(J51,rates!A:M,11,0)*K51,0)</f>
        <v>0</v>
      </c>
      <c r="AD51" s="432">
        <f>IFERROR(VLOOKUP(J51,rates!A:M,12,0)*M51,0)</f>
        <v>0</v>
      </c>
      <c r="AE51" s="378">
        <f>IFERROR(VLOOKUP(J51,rates!A:M,13,0)*O51,0)</f>
        <v>0</v>
      </c>
      <c r="AF51" s="378">
        <f>IFERROR(IF(Information!$C$4="HE",SUM(AC51:AE51),0),0)</f>
        <v>0</v>
      </c>
      <c r="AG51" s="433">
        <f t="shared" si="14"/>
        <v>0</v>
      </c>
      <c r="AH51" s="623">
        <f t="shared" si="16"/>
        <v>0</v>
      </c>
      <c r="AI51" s="434" t="str">
        <f>IFERROR(VLOOKUP(H51,countrygrouping!A:C,3,0)," ")</f>
        <v xml:space="preserve"> </v>
      </c>
      <c r="AJ51" s="391" t="str">
        <f>IFERROR(VLOOKUP(AI51,distancebands!A:C,2,0)," ")</f>
        <v xml:space="preserve"> </v>
      </c>
      <c r="AK51" s="381">
        <f>IFERROR(IF(Information!$C$4="HE",VLOOKUP(AI51,distancebands!A:L,6,0),0),0)</f>
        <v>0</v>
      </c>
      <c r="AL51" s="431">
        <f t="shared" si="15"/>
        <v>0</v>
      </c>
      <c r="AM51" s="383"/>
    </row>
    <row r="52" spans="1:74" ht="24.75" customHeight="1">
      <c r="A52" s="423"/>
      <c r="B52" s="362"/>
      <c r="C52" s="363">
        <f t="shared" si="1"/>
        <v>0</v>
      </c>
      <c r="D52" s="423"/>
      <c r="E52" s="367">
        <f t="shared" si="2"/>
        <v>0</v>
      </c>
      <c r="F52" s="368">
        <f t="shared" si="3"/>
        <v>0</v>
      </c>
      <c r="G52" s="424">
        <f t="shared" si="4"/>
        <v>0</v>
      </c>
      <c r="H52" s="425"/>
      <c r="I52" s="371" t="str">
        <f>IFERROR(VLOOKUP(H52,countrygrouping!A:B,2,0)," ")</f>
        <v xml:space="preserve"> </v>
      </c>
      <c r="J52" s="372" t="str">
        <f t="shared" si="5"/>
        <v xml:space="preserve"> </v>
      </c>
      <c r="K52" s="373">
        <f t="shared" si="6"/>
        <v>0</v>
      </c>
      <c r="L52" s="372">
        <f t="shared" si="7"/>
        <v>0</v>
      </c>
      <c r="M52" s="372">
        <f t="shared" si="8"/>
        <v>0</v>
      </c>
      <c r="N52" s="372">
        <f t="shared" si="9"/>
        <v>0</v>
      </c>
      <c r="O52" s="426">
        <f t="shared" si="10"/>
        <v>0</v>
      </c>
      <c r="P52" s="374">
        <f>IFERROR(VLOOKUP(J52,rates!A:M,2,0)*K52,0)</f>
        <v>0</v>
      </c>
      <c r="Q52" s="375">
        <f>IFERROR(VLOOKUP(J52,rates!A:M,3,0)*M52,0)</f>
        <v>0</v>
      </c>
      <c r="R52" s="375">
        <f>IFERROR(VLOOKUP(J52,rates!A:M,4,0)*O52,0)</f>
        <v>0</v>
      </c>
      <c r="S52" s="376">
        <f t="shared" si="11"/>
        <v>0</v>
      </c>
      <c r="T52" s="377">
        <f>IFERROR(VLOOKUP(J52,rates!A:M,5,0)*K52,0)</f>
        <v>0</v>
      </c>
      <c r="U52" s="377">
        <f>IFERROR(VLOOKUP(J52,rates!A:M,6,0)*M52,0)</f>
        <v>0</v>
      </c>
      <c r="V52" s="377">
        <f>IFERROR(VLOOKUP(J52,rates!A:M,7,0)*O52,0)</f>
        <v>0</v>
      </c>
      <c r="W52" s="377">
        <f t="shared" si="12"/>
        <v>0</v>
      </c>
      <c r="X52" s="377">
        <f>IFERROR(VLOOKUP(J52,rates!A:M,8,0)*K52,0)</f>
        <v>0</v>
      </c>
      <c r="Y52" s="377">
        <f>IFERROR(VLOOKUP(J52,rates!A:M,9,0)*M52,0)</f>
        <v>0</v>
      </c>
      <c r="Z52" s="377">
        <f>IFERROR(VLOOKUP(J52,rates!A:M,10,0)*O52,0)</f>
        <v>0</v>
      </c>
      <c r="AA52" s="377">
        <f t="shared" si="13"/>
        <v>0</v>
      </c>
      <c r="AB52" s="377">
        <f>IF(Information!$C$4="School",S52,IF(Information!$C$4="HE",AA52,IF(Information!$C$4="FE - VET",W52,IF(Information!$C$4="AE",W52,IF(Information!$C$4="Youth",S52, IF(Information!$C$4="RE", 0))))))</f>
        <v>0</v>
      </c>
      <c r="AC52" s="432">
        <f>IFERROR(VLOOKUP(J52,rates!A:M,11,0)*K52,0)</f>
        <v>0</v>
      </c>
      <c r="AD52" s="432">
        <f>IFERROR(VLOOKUP(J52,rates!A:M,12,0)*M52,0)</f>
        <v>0</v>
      </c>
      <c r="AE52" s="378">
        <f>IFERROR(VLOOKUP(J52,rates!A:M,13,0)*O52,0)</f>
        <v>0</v>
      </c>
      <c r="AF52" s="378">
        <f>IFERROR(IF(Information!$C$4="HE",SUM(AC52:AE52),0),0)</f>
        <v>0</v>
      </c>
      <c r="AG52" s="433">
        <f t="shared" si="14"/>
        <v>0</v>
      </c>
      <c r="AH52" s="623">
        <f t="shared" si="16"/>
        <v>0</v>
      </c>
      <c r="AI52" s="434" t="str">
        <f>IFERROR(VLOOKUP(H52,countrygrouping!A:C,3,0)," ")</f>
        <v xml:space="preserve"> </v>
      </c>
      <c r="AJ52" s="391" t="str">
        <f>IFERROR(VLOOKUP(AI52,distancebands!A:C,2,0)," ")</f>
        <v xml:space="preserve"> </v>
      </c>
      <c r="AK52" s="381">
        <f>IFERROR(IF(Information!$C$4="HE",VLOOKUP(AI52,distancebands!A:L,6,0),0),0)</f>
        <v>0</v>
      </c>
      <c r="AL52" s="431">
        <f t="shared" si="15"/>
        <v>0</v>
      </c>
      <c r="AM52" s="383"/>
    </row>
    <row r="53" spans="1:74" ht="24.75" customHeight="1">
      <c r="A53" s="423"/>
      <c r="B53" s="362"/>
      <c r="C53" s="363">
        <f t="shared" si="1"/>
        <v>0</v>
      </c>
      <c r="D53" s="423"/>
      <c r="E53" s="367">
        <f t="shared" si="2"/>
        <v>0</v>
      </c>
      <c r="F53" s="368">
        <f t="shared" si="3"/>
        <v>0</v>
      </c>
      <c r="G53" s="424">
        <f t="shared" si="4"/>
        <v>0</v>
      </c>
      <c r="H53" s="425"/>
      <c r="I53" s="371" t="str">
        <f>IFERROR(VLOOKUP(H53,countrygrouping!A:B,2,0)," ")</f>
        <v xml:space="preserve"> </v>
      </c>
      <c r="J53" s="372" t="str">
        <f t="shared" si="5"/>
        <v xml:space="preserve"> </v>
      </c>
      <c r="K53" s="373">
        <f t="shared" si="6"/>
        <v>0</v>
      </c>
      <c r="L53" s="372">
        <f t="shared" si="7"/>
        <v>0</v>
      </c>
      <c r="M53" s="372">
        <f t="shared" si="8"/>
        <v>0</v>
      </c>
      <c r="N53" s="372">
        <f t="shared" si="9"/>
        <v>0</v>
      </c>
      <c r="O53" s="426">
        <f t="shared" si="10"/>
        <v>0</v>
      </c>
      <c r="P53" s="374">
        <f>IFERROR(VLOOKUP(J53,rates!A:M,2,0)*K53,0)</f>
        <v>0</v>
      </c>
      <c r="Q53" s="375">
        <f>IFERROR(VLOOKUP(J53,rates!A:M,3,0)*M53,0)</f>
        <v>0</v>
      </c>
      <c r="R53" s="375">
        <f>IFERROR(VLOOKUP(J53,rates!A:M,4,0)*O53,0)</f>
        <v>0</v>
      </c>
      <c r="S53" s="376">
        <f t="shared" si="11"/>
        <v>0</v>
      </c>
      <c r="T53" s="377">
        <f>IFERROR(VLOOKUP(J53,rates!A:M,5,0)*K53,0)</f>
        <v>0</v>
      </c>
      <c r="U53" s="377">
        <f>IFERROR(VLOOKUP(J53,rates!A:M,6,0)*M53,0)</f>
        <v>0</v>
      </c>
      <c r="V53" s="377">
        <f>IFERROR(VLOOKUP(J53,rates!A:M,7,0)*O53,0)</f>
        <v>0</v>
      </c>
      <c r="W53" s="377">
        <f t="shared" si="12"/>
        <v>0</v>
      </c>
      <c r="X53" s="377">
        <f>IFERROR(VLOOKUP(J53,rates!A:M,8,0)*K53,0)</f>
        <v>0</v>
      </c>
      <c r="Y53" s="377">
        <f>IFERROR(VLOOKUP(J53,rates!A:M,9,0)*M53,0)</f>
        <v>0</v>
      </c>
      <c r="Z53" s="377">
        <f>IFERROR(VLOOKUP(J53,rates!A:M,10,0)*O53,0)</f>
        <v>0</v>
      </c>
      <c r="AA53" s="377">
        <f t="shared" si="13"/>
        <v>0</v>
      </c>
      <c r="AB53" s="377">
        <f>IF(Information!$C$4="School",S53,IF(Information!$C$4="HE",AA53,IF(Information!$C$4="FE - VET",W53,IF(Information!$C$4="AE",W53,IF(Information!$C$4="Youth",S53, IF(Information!$C$4="RE", 0))))))</f>
        <v>0</v>
      </c>
      <c r="AC53" s="432">
        <f>IFERROR(VLOOKUP(J53,rates!A:M,11,0)*K53,0)</f>
        <v>0</v>
      </c>
      <c r="AD53" s="432">
        <f>IFERROR(VLOOKUP(J53,rates!A:M,12,0)*M53,0)</f>
        <v>0</v>
      </c>
      <c r="AE53" s="378">
        <f>IFERROR(VLOOKUP(J53,rates!A:M,13,0)*O53,0)</f>
        <v>0</v>
      </c>
      <c r="AF53" s="378">
        <f>IFERROR(IF(Information!$C$4="HE",SUM(AC53:AE53),0),0)</f>
        <v>0</v>
      </c>
      <c r="AG53" s="433">
        <f t="shared" si="14"/>
        <v>0</v>
      </c>
      <c r="AH53" s="623">
        <f t="shared" si="16"/>
        <v>0</v>
      </c>
      <c r="AI53" s="434" t="str">
        <f>IFERROR(VLOOKUP(H53,countrygrouping!A:C,3,0)," ")</f>
        <v xml:space="preserve"> </v>
      </c>
      <c r="AJ53" s="391" t="str">
        <f>IFERROR(VLOOKUP(AI53,distancebands!A:C,2,0)," ")</f>
        <v xml:space="preserve"> </v>
      </c>
      <c r="AK53" s="381">
        <f>IFERROR(IF(Information!$C$4="HE",VLOOKUP(AI53,distancebands!A:L,6,0),0),0)</f>
        <v>0</v>
      </c>
      <c r="AL53" s="431">
        <f t="shared" si="15"/>
        <v>0</v>
      </c>
      <c r="AM53" s="383"/>
    </row>
    <row r="54" spans="1:74" s="412" customFormat="1" ht="24.75" customHeight="1">
      <c r="A54" s="423"/>
      <c r="B54" s="362"/>
      <c r="C54" s="363">
        <f t="shared" si="1"/>
        <v>0</v>
      </c>
      <c r="D54" s="423"/>
      <c r="E54" s="367">
        <f t="shared" si="2"/>
        <v>0</v>
      </c>
      <c r="F54" s="368">
        <f t="shared" si="3"/>
        <v>0</v>
      </c>
      <c r="G54" s="424">
        <f t="shared" si="4"/>
        <v>0</v>
      </c>
      <c r="H54" s="425"/>
      <c r="I54" s="371" t="str">
        <f>IFERROR(VLOOKUP(H54,countrygrouping!A:B,2,0)," ")</f>
        <v xml:space="preserve"> </v>
      </c>
      <c r="J54" s="372" t="str">
        <f t="shared" si="5"/>
        <v xml:space="preserve"> </v>
      </c>
      <c r="K54" s="373">
        <f t="shared" si="6"/>
        <v>0</v>
      </c>
      <c r="L54" s="372">
        <f t="shared" si="7"/>
        <v>0</v>
      </c>
      <c r="M54" s="372">
        <f t="shared" si="8"/>
        <v>0</v>
      </c>
      <c r="N54" s="372">
        <f t="shared" si="9"/>
        <v>0</v>
      </c>
      <c r="O54" s="426">
        <f t="shared" si="10"/>
        <v>0</v>
      </c>
      <c r="P54" s="374">
        <f>IFERROR(VLOOKUP(J103,rates!A:M,2,0)*K103,0)</f>
        <v>0</v>
      </c>
      <c r="Q54" s="375">
        <f>IFERROR(VLOOKUP(J103,rates!A:M,3,0)*M103,0)</f>
        <v>0</v>
      </c>
      <c r="R54" s="375">
        <f>IFERROR(VLOOKUP(J103,rates!A:M,4,0)*O103,0)</f>
        <v>0</v>
      </c>
      <c r="S54" s="376">
        <f t="shared" si="11"/>
        <v>0</v>
      </c>
      <c r="T54" s="377">
        <f>IFERROR(VLOOKUP(J103,rates!A:M,5,0)*K103,0)</f>
        <v>0</v>
      </c>
      <c r="U54" s="377">
        <f>IFERROR(VLOOKUP(J103,rates!A:M,6,0)*M103,0)</f>
        <v>0</v>
      </c>
      <c r="V54" s="377">
        <f>IFERROR(VLOOKUP(J103,rates!A:M,7,0)*O103,0)</f>
        <v>0</v>
      </c>
      <c r="W54" s="377">
        <f t="shared" si="12"/>
        <v>0</v>
      </c>
      <c r="X54" s="377">
        <f>IFERROR(VLOOKUP(J103,rates!A:M,8,0)*K103,0)</f>
        <v>0</v>
      </c>
      <c r="Y54" s="377">
        <f>IFERROR(VLOOKUP(J103,rates!A:M,9,0)*M103,0)</f>
        <v>0</v>
      </c>
      <c r="Z54" s="377">
        <f>IFERROR(VLOOKUP(J103,rates!A:M,10,0)*O103,0)</f>
        <v>0</v>
      </c>
      <c r="AA54" s="377">
        <f t="shared" si="13"/>
        <v>0</v>
      </c>
      <c r="AB54" s="377">
        <f>IF(Information!$C$4="School",S54,IF(Information!$C$4="HE",AA54,IF(Information!$C$4="FE - VET",W54,IF(Information!$C$4="AE",W54,IF(Information!$C$4="Youth",S54, IF(Information!$C$4="RE", 0))))))</f>
        <v>0</v>
      </c>
      <c r="AC54" s="432">
        <f>IFERROR(VLOOKUP(J103,rates!A:M,11,0)*K103,0)</f>
        <v>0</v>
      </c>
      <c r="AD54" s="432">
        <f>IFERROR(VLOOKUP(J103,rates!A:M,12,0)*M103,0)</f>
        <v>0</v>
      </c>
      <c r="AE54" s="378">
        <f>IFERROR(VLOOKUP(J103,rates!A:M,13,0)*O103,0)</f>
        <v>0</v>
      </c>
      <c r="AF54" s="378">
        <f>IFERROR(IF(Information!$C$4="HE",SUM(AC54:AE54),0),0)</f>
        <v>0</v>
      </c>
      <c r="AG54" s="433">
        <f>IFERROR(AF54*C103,0)</f>
        <v>0</v>
      </c>
      <c r="AH54" s="623">
        <f t="shared" si="16"/>
        <v>0</v>
      </c>
      <c r="AI54" s="434" t="str">
        <f>IFERROR(VLOOKUP(H54,countrygrouping!A:C,3,0)," ")</f>
        <v xml:space="preserve"> </v>
      </c>
      <c r="AJ54" s="391" t="str">
        <f>IFERROR(VLOOKUP(AI54,distancebands!A:C,2,0)," ")</f>
        <v xml:space="preserve"> </v>
      </c>
      <c r="AK54" s="381">
        <f>IFERROR(IF(Information!$C$4="HE",VLOOKUP(AI54,distancebands!A:L,6,0),0),0)</f>
        <v>0</v>
      </c>
      <c r="AL54" s="431">
        <f t="shared" si="15"/>
        <v>0</v>
      </c>
      <c r="AM54" s="383"/>
      <c r="AN54" s="324"/>
      <c r="AO54" s="324"/>
      <c r="AP54" s="324"/>
      <c r="AQ54" s="324"/>
      <c r="AR54" s="324"/>
      <c r="AS54" s="324"/>
      <c r="AT54" s="324"/>
      <c r="AU54" s="324"/>
      <c r="AV54" s="324"/>
      <c r="AW54" s="324"/>
      <c r="AX54" s="324"/>
      <c r="AY54" s="324"/>
      <c r="AZ54" s="324"/>
      <c r="BA54" s="324"/>
      <c r="BB54" s="324"/>
      <c r="BC54" s="324"/>
      <c r="BD54" s="324"/>
      <c r="BE54" s="324"/>
      <c r="BF54" s="324"/>
      <c r="BG54" s="324"/>
      <c r="BH54" s="324"/>
      <c r="BI54" s="324"/>
      <c r="BJ54" s="324"/>
      <c r="BK54" s="324"/>
      <c r="BL54" s="324"/>
      <c r="BM54" s="324"/>
      <c r="BN54" s="324"/>
      <c r="BO54" s="324"/>
      <c r="BP54" s="324"/>
      <c r="BQ54" s="324"/>
      <c r="BR54" s="324"/>
      <c r="BS54" s="324"/>
      <c r="BT54" s="324"/>
      <c r="BU54" s="324"/>
      <c r="BV54" s="324"/>
    </row>
    <row r="55" spans="1:74" ht="24.75" customHeight="1">
      <c r="A55" s="423"/>
      <c r="B55" s="362"/>
      <c r="C55" s="363">
        <f t="shared" si="1"/>
        <v>0</v>
      </c>
      <c r="D55" s="423"/>
      <c r="E55" s="367">
        <f t="shared" si="2"/>
        <v>0</v>
      </c>
      <c r="F55" s="368">
        <f t="shared" si="3"/>
        <v>0</v>
      </c>
      <c r="G55" s="424">
        <f t="shared" si="4"/>
        <v>0</v>
      </c>
      <c r="H55" s="425"/>
      <c r="I55" s="371" t="str">
        <f>IFERROR(VLOOKUP(H55,countrygrouping!A:B,2,0)," ")</f>
        <v xml:space="preserve"> </v>
      </c>
      <c r="J55" s="372" t="str">
        <f t="shared" si="5"/>
        <v xml:space="preserve"> </v>
      </c>
      <c r="K55" s="373">
        <f t="shared" si="6"/>
        <v>0</v>
      </c>
      <c r="L55" s="372">
        <f t="shared" si="7"/>
        <v>0</v>
      </c>
      <c r="M55" s="372">
        <f t="shared" si="8"/>
        <v>0</v>
      </c>
      <c r="N55" s="372">
        <f t="shared" si="9"/>
        <v>0</v>
      </c>
      <c r="O55" s="426">
        <f t="shared" si="10"/>
        <v>0</v>
      </c>
      <c r="P55" s="374">
        <f>IFERROR(VLOOKUP(J55,rates!A:M,2,0)*K55,0)</f>
        <v>0</v>
      </c>
      <c r="Q55" s="375">
        <f>IFERROR(VLOOKUP(J55,rates!A:M,3,0)*M55,0)</f>
        <v>0</v>
      </c>
      <c r="R55" s="375">
        <f>IFERROR(VLOOKUP(J55,rates!A:M,4,0)*O55,0)</f>
        <v>0</v>
      </c>
      <c r="S55" s="376">
        <f t="shared" si="11"/>
        <v>0</v>
      </c>
      <c r="T55" s="377">
        <f>IFERROR(VLOOKUP(J55,rates!A:M,5,0)*K55,0)</f>
        <v>0</v>
      </c>
      <c r="U55" s="377">
        <f>IFERROR(VLOOKUP(J55,rates!A:M,6,0)*M55,0)</f>
        <v>0</v>
      </c>
      <c r="V55" s="377">
        <f>IFERROR(VLOOKUP(J55,rates!A:M,7,0)*O55,0)</f>
        <v>0</v>
      </c>
      <c r="W55" s="377">
        <f t="shared" si="12"/>
        <v>0</v>
      </c>
      <c r="X55" s="377">
        <f>IFERROR(VLOOKUP(J55,rates!A:M,8,0)*K55,0)</f>
        <v>0</v>
      </c>
      <c r="Y55" s="377">
        <f>IFERROR(VLOOKUP(J55,rates!A:M,9,0)*M55,0)</f>
        <v>0</v>
      </c>
      <c r="Z55" s="377">
        <f>IFERROR(VLOOKUP(J55,rates!A:M,10,0)*O55,0)</f>
        <v>0</v>
      </c>
      <c r="AA55" s="377">
        <f t="shared" si="13"/>
        <v>0</v>
      </c>
      <c r="AB55" s="377">
        <f>IF(Information!$C$4="School",S55,IF(Information!$C$4="HE",AA55,IF(Information!$C$4="FE - VET",W55,IF(Information!$C$4="AE",W55,IF(Information!$C$4="Youth",S55, IF(Information!$C$4="RE", 0))))))</f>
        <v>0</v>
      </c>
      <c r="AC55" s="432">
        <f>IFERROR(VLOOKUP(J55,rates!A:M,11,0)*K55,0)</f>
        <v>0</v>
      </c>
      <c r="AD55" s="432">
        <f>IFERROR(VLOOKUP(J55,rates!A:M,12,0)*M55,0)</f>
        <v>0</v>
      </c>
      <c r="AE55" s="378">
        <f>IFERROR(VLOOKUP(J55,rates!A:M,13,0)*O55,0)</f>
        <v>0</v>
      </c>
      <c r="AF55" s="378">
        <f>IFERROR(IF(Information!$C$4="HE",SUM(AC55:AE55),0),0)</f>
        <v>0</v>
      </c>
      <c r="AG55" s="433">
        <f t="shared" si="14"/>
        <v>0</v>
      </c>
      <c r="AH55" s="623">
        <f t="shared" si="16"/>
        <v>0</v>
      </c>
      <c r="AI55" s="434" t="str">
        <f>IFERROR(VLOOKUP(H55,countrygrouping!A:C,3,0)," ")</f>
        <v xml:space="preserve"> </v>
      </c>
      <c r="AJ55" s="391" t="str">
        <f>IFERROR(VLOOKUP(AI55,distancebands!A:C,2,0)," ")</f>
        <v xml:space="preserve"> </v>
      </c>
      <c r="AK55" s="381">
        <f>IFERROR(IF(Information!$C$4="HE",VLOOKUP(AI55,distancebands!A:L,6,0),0),0)</f>
        <v>0</v>
      </c>
      <c r="AL55" s="431">
        <f t="shared" si="15"/>
        <v>0</v>
      </c>
      <c r="AM55" s="383"/>
    </row>
    <row r="56" spans="1:74" ht="24.75" customHeight="1">
      <c r="A56" s="423"/>
      <c r="B56" s="362"/>
      <c r="C56" s="363">
        <f t="shared" si="1"/>
        <v>0</v>
      </c>
      <c r="D56" s="423"/>
      <c r="E56" s="367">
        <f t="shared" si="2"/>
        <v>0</v>
      </c>
      <c r="F56" s="368">
        <f t="shared" si="3"/>
        <v>0</v>
      </c>
      <c r="G56" s="424">
        <f t="shared" si="4"/>
        <v>0</v>
      </c>
      <c r="H56" s="425"/>
      <c r="I56" s="371" t="str">
        <f>IFERROR(VLOOKUP(H56,countrygrouping!A:B,2,0)," ")</f>
        <v xml:space="preserve"> </v>
      </c>
      <c r="J56" s="372" t="str">
        <f t="shared" si="5"/>
        <v xml:space="preserve"> </v>
      </c>
      <c r="K56" s="373">
        <f t="shared" si="6"/>
        <v>0</v>
      </c>
      <c r="L56" s="372">
        <f t="shared" si="7"/>
        <v>0</v>
      </c>
      <c r="M56" s="372">
        <f t="shared" si="8"/>
        <v>0</v>
      </c>
      <c r="N56" s="372">
        <f t="shared" si="9"/>
        <v>0</v>
      </c>
      <c r="O56" s="426">
        <f t="shared" si="10"/>
        <v>0</v>
      </c>
      <c r="P56" s="374">
        <f>IFERROR(VLOOKUP(J56,rates!A:M,2,0)*K56,0)</f>
        <v>0</v>
      </c>
      <c r="Q56" s="375">
        <f>IFERROR(VLOOKUP(J56,rates!A:M,3,0)*M56,0)</f>
        <v>0</v>
      </c>
      <c r="R56" s="375">
        <f>IFERROR(VLOOKUP(J56,rates!A:M,4,0)*O56,0)</f>
        <v>0</v>
      </c>
      <c r="S56" s="376">
        <f t="shared" si="11"/>
        <v>0</v>
      </c>
      <c r="T56" s="377">
        <f>IFERROR(VLOOKUP(J56,rates!A:M,5,0)*K56,0)</f>
        <v>0</v>
      </c>
      <c r="U56" s="377">
        <f>IFERROR(VLOOKUP(J56,rates!A:M,6,0)*M56,0)</f>
        <v>0</v>
      </c>
      <c r="V56" s="377">
        <f>IFERROR(VLOOKUP(J56,rates!A:M,7,0)*O56,0)</f>
        <v>0</v>
      </c>
      <c r="W56" s="377">
        <f t="shared" si="12"/>
        <v>0</v>
      </c>
      <c r="X56" s="377">
        <f>IFERROR(VLOOKUP(J56,rates!A:M,8,0)*K56,0)</f>
        <v>0</v>
      </c>
      <c r="Y56" s="377">
        <f>IFERROR(VLOOKUP(J56,rates!A:M,9,0)*M56,0)</f>
        <v>0</v>
      </c>
      <c r="Z56" s="377">
        <f>IFERROR(VLOOKUP(J56,rates!A:M,10,0)*O56,0)</f>
        <v>0</v>
      </c>
      <c r="AA56" s="377">
        <f t="shared" si="13"/>
        <v>0</v>
      </c>
      <c r="AB56" s="377">
        <f>IF(Information!$C$4="School",S56,IF(Information!$C$4="HE",AA56,IF(Information!$C$4="FE - VET",W56,IF(Information!$C$4="AE",W56,IF(Information!$C$4="Youth",S56, IF(Information!$C$4="RE", 0))))))</f>
        <v>0</v>
      </c>
      <c r="AC56" s="432">
        <f>IFERROR(VLOOKUP(J56,rates!A:M,11,0)*K56,0)</f>
        <v>0</v>
      </c>
      <c r="AD56" s="432">
        <f>IFERROR(VLOOKUP(J56,rates!A:M,12,0)*M56,0)</f>
        <v>0</v>
      </c>
      <c r="AE56" s="378">
        <f>IFERROR(VLOOKUP(J56,rates!A:M,13,0)*O56,0)</f>
        <v>0</v>
      </c>
      <c r="AF56" s="378">
        <f>IFERROR(IF(Information!$C$4="HE",SUM(AC56:AE56),0),0)</f>
        <v>0</v>
      </c>
      <c r="AG56" s="433">
        <f t="shared" si="14"/>
        <v>0</v>
      </c>
      <c r="AH56" s="623">
        <f t="shared" si="16"/>
        <v>0</v>
      </c>
      <c r="AI56" s="434" t="str">
        <f>IFERROR(VLOOKUP(H56,countrygrouping!A:C,3,0)," ")</f>
        <v xml:space="preserve"> </v>
      </c>
      <c r="AJ56" s="391" t="str">
        <f>IFERROR(VLOOKUP(AI56,distancebands!A:C,2,0)," ")</f>
        <v xml:space="preserve"> </v>
      </c>
      <c r="AK56" s="381">
        <f>IFERROR(IF(Information!$C$4="HE",VLOOKUP(AI56,distancebands!A:L,6,0),0),0)</f>
        <v>0</v>
      </c>
      <c r="AL56" s="431">
        <f t="shared" si="15"/>
        <v>0</v>
      </c>
      <c r="AM56" s="383"/>
    </row>
    <row r="57" spans="1:74" ht="24.75" customHeight="1">
      <c r="A57" s="423"/>
      <c r="B57" s="362"/>
      <c r="C57" s="363">
        <f t="shared" si="1"/>
        <v>0</v>
      </c>
      <c r="D57" s="423"/>
      <c r="E57" s="367">
        <f t="shared" si="2"/>
        <v>0</v>
      </c>
      <c r="F57" s="368">
        <f t="shared" si="3"/>
        <v>0</v>
      </c>
      <c r="G57" s="424">
        <f t="shared" si="4"/>
        <v>0</v>
      </c>
      <c r="H57" s="425"/>
      <c r="I57" s="371" t="str">
        <f>IFERROR(VLOOKUP(H57,countrygrouping!A:B,2,0)," ")</f>
        <v xml:space="preserve"> </v>
      </c>
      <c r="J57" s="372" t="str">
        <f t="shared" si="5"/>
        <v xml:space="preserve"> </v>
      </c>
      <c r="K57" s="373">
        <f t="shared" si="6"/>
        <v>0</v>
      </c>
      <c r="L57" s="372">
        <f t="shared" si="7"/>
        <v>0</v>
      </c>
      <c r="M57" s="372">
        <f t="shared" si="8"/>
        <v>0</v>
      </c>
      <c r="N57" s="372">
        <f t="shared" si="9"/>
        <v>0</v>
      </c>
      <c r="O57" s="426">
        <f t="shared" si="10"/>
        <v>0</v>
      </c>
      <c r="P57" s="374">
        <f>IFERROR(VLOOKUP(J57,rates!A:M,2,0)*K57,0)</f>
        <v>0</v>
      </c>
      <c r="Q57" s="375">
        <f>IFERROR(VLOOKUP(J57,rates!A:M,3,0)*M57,0)</f>
        <v>0</v>
      </c>
      <c r="R57" s="375">
        <f>IFERROR(VLOOKUP(J57,rates!A:M,4,0)*O57,0)</f>
        <v>0</v>
      </c>
      <c r="S57" s="376">
        <f t="shared" si="11"/>
        <v>0</v>
      </c>
      <c r="T57" s="377">
        <f>IFERROR(VLOOKUP(J57,rates!A:M,5,0)*K57,0)</f>
        <v>0</v>
      </c>
      <c r="U57" s="377">
        <f>IFERROR(VLOOKUP(J57,rates!A:M,6,0)*M57,0)</f>
        <v>0</v>
      </c>
      <c r="V57" s="377">
        <f>IFERROR(VLOOKUP(J57,rates!A:M,7,0)*O57,0)</f>
        <v>0</v>
      </c>
      <c r="W57" s="377">
        <f t="shared" si="12"/>
        <v>0</v>
      </c>
      <c r="X57" s="377">
        <f>IFERROR(VLOOKUP(J57,rates!A:M,8,0)*K57,0)</f>
        <v>0</v>
      </c>
      <c r="Y57" s="377">
        <f>IFERROR(VLOOKUP(J57,rates!A:M,9,0)*M57,0)</f>
        <v>0</v>
      </c>
      <c r="Z57" s="377">
        <f>IFERROR(VLOOKUP(J57,rates!A:M,10,0)*O57,0)</f>
        <v>0</v>
      </c>
      <c r="AA57" s="377">
        <f t="shared" si="13"/>
        <v>0</v>
      </c>
      <c r="AB57" s="377">
        <f>IF(Information!$C$4="School",S57,IF(Information!$C$4="HE",AA57,IF(Information!$C$4="FE - VET",W57,IF(Information!$C$4="AE",W57,IF(Information!$C$4="Youth",S57, IF(Information!$C$4="RE", 0))))))</f>
        <v>0</v>
      </c>
      <c r="AC57" s="432">
        <f>IFERROR(VLOOKUP(J57,rates!A:M,11,0)*K57,0)</f>
        <v>0</v>
      </c>
      <c r="AD57" s="432">
        <f>IFERROR(VLOOKUP(J57,rates!A:M,12,0)*M57,0)</f>
        <v>0</v>
      </c>
      <c r="AE57" s="378">
        <f>IFERROR(VLOOKUP(J57,rates!A:M,13,0)*O57,0)</f>
        <v>0</v>
      </c>
      <c r="AF57" s="378">
        <f>IFERROR(IF(Information!$C$4="HE",SUM(AC57:AE57),0),0)</f>
        <v>0</v>
      </c>
      <c r="AG57" s="433">
        <f t="shared" si="14"/>
        <v>0</v>
      </c>
      <c r="AH57" s="623">
        <f t="shared" si="16"/>
        <v>0</v>
      </c>
      <c r="AI57" s="434" t="str">
        <f>IFERROR(VLOOKUP(H57,countrygrouping!A:C,3,0)," ")</f>
        <v xml:space="preserve"> </v>
      </c>
      <c r="AJ57" s="391" t="str">
        <f>IFERROR(VLOOKUP(AI57,distancebands!A:C,2,0)," ")</f>
        <v xml:space="preserve"> </v>
      </c>
      <c r="AK57" s="381">
        <f>IFERROR(IF(Information!$C$4="HE",VLOOKUP(AI57,distancebands!A:L,6,0),0),0)</f>
        <v>0</v>
      </c>
      <c r="AL57" s="431">
        <f t="shared" si="15"/>
        <v>0</v>
      </c>
      <c r="AM57" s="383"/>
    </row>
    <row r="58" spans="1:74" ht="24.75" customHeight="1">
      <c r="A58" s="423"/>
      <c r="B58" s="362"/>
      <c r="C58" s="363">
        <f t="shared" si="1"/>
        <v>0</v>
      </c>
      <c r="D58" s="423"/>
      <c r="E58" s="367">
        <f t="shared" si="2"/>
        <v>0</v>
      </c>
      <c r="F58" s="368">
        <f t="shared" si="3"/>
        <v>0</v>
      </c>
      <c r="G58" s="424">
        <f t="shared" si="4"/>
        <v>0</v>
      </c>
      <c r="H58" s="425"/>
      <c r="I58" s="371" t="str">
        <f>IFERROR(VLOOKUP(H58,countrygrouping!A:B,2,0)," ")</f>
        <v xml:space="preserve"> </v>
      </c>
      <c r="J58" s="372" t="str">
        <f t="shared" si="5"/>
        <v xml:space="preserve"> </v>
      </c>
      <c r="K58" s="373">
        <f t="shared" si="6"/>
        <v>0</v>
      </c>
      <c r="L58" s="372">
        <f t="shared" si="7"/>
        <v>0</v>
      </c>
      <c r="M58" s="372">
        <f t="shared" si="8"/>
        <v>0</v>
      </c>
      <c r="N58" s="372">
        <f t="shared" si="9"/>
        <v>0</v>
      </c>
      <c r="O58" s="426">
        <f t="shared" si="10"/>
        <v>0</v>
      </c>
      <c r="P58" s="374">
        <f>IFERROR(VLOOKUP(J58,rates!A:M,2,0)*K58,0)</f>
        <v>0</v>
      </c>
      <c r="Q58" s="375">
        <f>IFERROR(VLOOKUP(J58,rates!A:M,3,0)*M58,0)</f>
        <v>0</v>
      </c>
      <c r="R58" s="375">
        <f>IFERROR(VLOOKUP(J58,rates!A:M,4,0)*O58,0)</f>
        <v>0</v>
      </c>
      <c r="S58" s="376">
        <f t="shared" si="11"/>
        <v>0</v>
      </c>
      <c r="T58" s="377">
        <f>IFERROR(VLOOKUP(J58,rates!A:M,5,0)*K58,0)</f>
        <v>0</v>
      </c>
      <c r="U58" s="377">
        <f>IFERROR(VLOOKUP(J58,rates!A:M,6,0)*M58,0)</f>
        <v>0</v>
      </c>
      <c r="V58" s="377">
        <f>IFERROR(VLOOKUP(J58,rates!A:M,7,0)*O58,0)</f>
        <v>0</v>
      </c>
      <c r="W58" s="377">
        <f t="shared" si="12"/>
        <v>0</v>
      </c>
      <c r="X58" s="377">
        <f>IFERROR(VLOOKUP(J58,rates!A:M,8,0)*K58,0)</f>
        <v>0</v>
      </c>
      <c r="Y58" s="377">
        <f>IFERROR(VLOOKUP(J58,rates!A:M,9,0)*M58,0)</f>
        <v>0</v>
      </c>
      <c r="Z58" s="377">
        <f>IFERROR(VLOOKUP(J58,rates!A:M,10,0)*O58,0)</f>
        <v>0</v>
      </c>
      <c r="AA58" s="377">
        <f t="shared" si="13"/>
        <v>0</v>
      </c>
      <c r="AB58" s="377">
        <f>IF(Information!$C$4="School",S58,IF(Information!$C$4="HE",AA58,IF(Information!$C$4="FE - VET",W58,IF(Information!$C$4="AE",W58,IF(Information!$C$4="Youth",S58, IF(Information!$C$4="RE", 0))))))</f>
        <v>0</v>
      </c>
      <c r="AC58" s="432">
        <f>IFERROR(VLOOKUP(J58,rates!A:M,11,0)*K58,0)</f>
        <v>0</v>
      </c>
      <c r="AD58" s="432">
        <f>IFERROR(VLOOKUP(J58,rates!A:M,12,0)*M58,0)</f>
        <v>0</v>
      </c>
      <c r="AE58" s="378">
        <f>IFERROR(VLOOKUP(J58,rates!A:M,13,0)*O58,0)</f>
        <v>0</v>
      </c>
      <c r="AF58" s="378">
        <f>IFERROR(IF(Information!$C$4="HE",SUM(AC58:AE58),0),0)</f>
        <v>0</v>
      </c>
      <c r="AG58" s="433">
        <f t="shared" si="14"/>
        <v>0</v>
      </c>
      <c r="AH58" s="623">
        <f t="shared" si="16"/>
        <v>0</v>
      </c>
      <c r="AI58" s="434" t="str">
        <f>IFERROR(VLOOKUP(H58,countrygrouping!A:C,3,0)," ")</f>
        <v xml:space="preserve"> </v>
      </c>
      <c r="AJ58" s="391" t="str">
        <f>IFERROR(VLOOKUP(AI58,distancebands!A:C,2,0)," ")</f>
        <v xml:space="preserve"> </v>
      </c>
      <c r="AK58" s="381">
        <f>IFERROR(IF(Information!$C$4="HE",VLOOKUP(AI58,distancebands!A:L,6,0),0),0)</f>
        <v>0</v>
      </c>
      <c r="AL58" s="431">
        <f t="shared" si="15"/>
        <v>0</v>
      </c>
      <c r="AM58" s="383"/>
    </row>
    <row r="59" spans="1:74" ht="24.75" customHeight="1">
      <c r="A59" s="423"/>
      <c r="B59" s="362"/>
      <c r="C59" s="363">
        <f t="shared" si="1"/>
        <v>0</v>
      </c>
      <c r="D59" s="423"/>
      <c r="E59" s="367">
        <f t="shared" si="2"/>
        <v>0</v>
      </c>
      <c r="F59" s="368">
        <f t="shared" si="3"/>
        <v>0</v>
      </c>
      <c r="G59" s="424">
        <f t="shared" si="4"/>
        <v>0</v>
      </c>
      <c r="H59" s="425"/>
      <c r="I59" s="371" t="str">
        <f>IFERROR(VLOOKUP(H59,countrygrouping!A:B,2,0)," ")</f>
        <v xml:space="preserve"> </v>
      </c>
      <c r="J59" s="372" t="str">
        <f t="shared" si="5"/>
        <v xml:space="preserve"> </v>
      </c>
      <c r="K59" s="373">
        <f t="shared" si="6"/>
        <v>0</v>
      </c>
      <c r="L59" s="372">
        <f t="shared" si="7"/>
        <v>0</v>
      </c>
      <c r="M59" s="372">
        <f t="shared" si="8"/>
        <v>0</v>
      </c>
      <c r="N59" s="372">
        <f t="shared" si="9"/>
        <v>0</v>
      </c>
      <c r="O59" s="426">
        <f t="shared" si="10"/>
        <v>0</v>
      </c>
      <c r="P59" s="374">
        <f>IFERROR(VLOOKUP(J59,rates!A:M,2,0)*K59,0)</f>
        <v>0</v>
      </c>
      <c r="Q59" s="375">
        <f>IFERROR(VLOOKUP(J59,rates!A:M,3,0)*M59,0)</f>
        <v>0</v>
      </c>
      <c r="R59" s="375">
        <f>IFERROR(VLOOKUP(J59,rates!A:M,4,0)*O59,0)</f>
        <v>0</v>
      </c>
      <c r="S59" s="376">
        <f t="shared" si="11"/>
        <v>0</v>
      </c>
      <c r="T59" s="377">
        <f>IFERROR(VLOOKUP(J59,rates!A:M,5,0)*K59,0)</f>
        <v>0</v>
      </c>
      <c r="U59" s="377">
        <f>IFERROR(VLOOKUP(J59,rates!A:M,6,0)*M59,0)</f>
        <v>0</v>
      </c>
      <c r="V59" s="377">
        <f>IFERROR(VLOOKUP(J59,rates!A:M,7,0)*O59,0)</f>
        <v>0</v>
      </c>
      <c r="W59" s="377">
        <f t="shared" si="12"/>
        <v>0</v>
      </c>
      <c r="X59" s="377">
        <f>IFERROR(VLOOKUP(J59,rates!A:M,8,0)*K59,0)</f>
        <v>0</v>
      </c>
      <c r="Y59" s="377">
        <f>IFERROR(VLOOKUP(J59,rates!A:M,9,0)*M59,0)</f>
        <v>0</v>
      </c>
      <c r="Z59" s="377">
        <f>IFERROR(VLOOKUP(J59,rates!A:M,10,0)*O59,0)</f>
        <v>0</v>
      </c>
      <c r="AA59" s="377">
        <f t="shared" si="13"/>
        <v>0</v>
      </c>
      <c r="AB59" s="377">
        <f>IF(Information!$C$4="School",S59,IF(Information!$C$4="HE",AA59,IF(Information!$C$4="FE - VET",W59,IF(Information!$C$4="AE",W59,IF(Information!$C$4="Youth",S59, IF(Information!$C$4="RE", 0))))))</f>
        <v>0</v>
      </c>
      <c r="AC59" s="432">
        <f>IFERROR(VLOOKUP(J59,rates!A:M,11,0)*K59,0)</f>
        <v>0</v>
      </c>
      <c r="AD59" s="432">
        <f>IFERROR(VLOOKUP(J59,rates!A:M,12,0)*M59,0)</f>
        <v>0</v>
      </c>
      <c r="AE59" s="378">
        <f>IFERROR(VLOOKUP(J59,rates!A:M,13,0)*O59,0)</f>
        <v>0</v>
      </c>
      <c r="AF59" s="378">
        <f>IFERROR(IF(Information!$C$4="HE",SUM(AC59:AE59),0),0)</f>
        <v>0</v>
      </c>
      <c r="AG59" s="433">
        <f t="shared" si="14"/>
        <v>0</v>
      </c>
      <c r="AH59" s="623">
        <f t="shared" si="16"/>
        <v>0</v>
      </c>
      <c r="AI59" s="434" t="str">
        <f>IFERROR(VLOOKUP(H59,countrygrouping!A:C,3,0)," ")</f>
        <v xml:space="preserve"> </v>
      </c>
      <c r="AJ59" s="391" t="str">
        <f>IFERROR(VLOOKUP(AI59,distancebands!A:C,2,0)," ")</f>
        <v xml:space="preserve"> </v>
      </c>
      <c r="AK59" s="381">
        <f>IFERROR(IF(Information!$C$4="HE",VLOOKUP(AI59,distancebands!A:L,6,0),0),0)</f>
        <v>0</v>
      </c>
      <c r="AL59" s="431">
        <f t="shared" si="15"/>
        <v>0</v>
      </c>
      <c r="AM59" s="383"/>
    </row>
    <row r="60" spans="1:74" ht="24.75" customHeight="1">
      <c r="A60" s="423"/>
      <c r="B60" s="362"/>
      <c r="C60" s="363">
        <f t="shared" si="1"/>
        <v>0</v>
      </c>
      <c r="D60" s="423"/>
      <c r="E60" s="367">
        <f t="shared" si="2"/>
        <v>0</v>
      </c>
      <c r="F60" s="368">
        <f t="shared" si="3"/>
        <v>0</v>
      </c>
      <c r="G60" s="424">
        <f t="shared" si="4"/>
        <v>0</v>
      </c>
      <c r="H60" s="425"/>
      <c r="I60" s="371" t="str">
        <f>IFERROR(VLOOKUP(H60,countrygrouping!A:B,2,0)," ")</f>
        <v xml:space="preserve"> </v>
      </c>
      <c r="J60" s="372" t="str">
        <f t="shared" si="5"/>
        <v xml:space="preserve"> </v>
      </c>
      <c r="K60" s="373">
        <f t="shared" si="6"/>
        <v>0</v>
      </c>
      <c r="L60" s="372">
        <f t="shared" si="7"/>
        <v>0</v>
      </c>
      <c r="M60" s="372">
        <f t="shared" si="8"/>
        <v>0</v>
      </c>
      <c r="N60" s="372">
        <f t="shared" si="9"/>
        <v>0</v>
      </c>
      <c r="O60" s="426">
        <f t="shared" si="10"/>
        <v>0</v>
      </c>
      <c r="P60" s="374">
        <f>IFERROR(VLOOKUP(J60,rates!A:M,2,0)*K60,0)</f>
        <v>0</v>
      </c>
      <c r="Q60" s="375">
        <f>IFERROR(VLOOKUP(J60,rates!A:M,3,0)*M60,0)</f>
        <v>0</v>
      </c>
      <c r="R60" s="375">
        <f>IFERROR(VLOOKUP(J60,rates!A:M,4,0)*O60,0)</f>
        <v>0</v>
      </c>
      <c r="S60" s="376">
        <f t="shared" si="11"/>
        <v>0</v>
      </c>
      <c r="T60" s="377">
        <f>IFERROR(VLOOKUP(J60,rates!A:M,5,0)*K60,0)</f>
        <v>0</v>
      </c>
      <c r="U60" s="377">
        <f>IFERROR(VLOOKUP(J60,rates!A:M,6,0)*M60,0)</f>
        <v>0</v>
      </c>
      <c r="V60" s="377">
        <f>IFERROR(VLOOKUP(J60,rates!A:M,7,0)*O60,0)</f>
        <v>0</v>
      </c>
      <c r="W60" s="377">
        <f t="shared" si="12"/>
        <v>0</v>
      </c>
      <c r="X60" s="377">
        <f>IFERROR(VLOOKUP(J60,rates!A:M,8,0)*K60,0)</f>
        <v>0</v>
      </c>
      <c r="Y60" s="377">
        <f>IFERROR(VLOOKUP(J60,rates!A:M,9,0)*M60,0)</f>
        <v>0</v>
      </c>
      <c r="Z60" s="377">
        <f>IFERROR(VLOOKUP(J60,rates!A:M,10,0)*O60,0)</f>
        <v>0</v>
      </c>
      <c r="AA60" s="377">
        <f t="shared" si="13"/>
        <v>0</v>
      </c>
      <c r="AB60" s="377">
        <f>IF(Information!$C$4="School",S60,IF(Information!$C$4="HE",AA60,IF(Information!$C$4="FE - VET",W60,IF(Information!$C$4="AE",W60,IF(Information!$C$4="Youth",S60, IF(Information!$C$4="RE", 0))))))</f>
        <v>0</v>
      </c>
      <c r="AC60" s="432">
        <f>IFERROR(VLOOKUP(J60,rates!A:M,11,0)*K60,0)</f>
        <v>0</v>
      </c>
      <c r="AD60" s="432">
        <f>IFERROR(VLOOKUP(J60,rates!A:M,12,0)*M60,0)</f>
        <v>0</v>
      </c>
      <c r="AE60" s="378">
        <f>IFERROR(VLOOKUP(J60,rates!A:M,13,0)*O60,0)</f>
        <v>0</v>
      </c>
      <c r="AF60" s="378">
        <f>IFERROR(IF(Information!$C$4="HE",SUM(AC60:AE60),0),0)</f>
        <v>0</v>
      </c>
      <c r="AG60" s="433">
        <f t="shared" si="14"/>
        <v>0</v>
      </c>
      <c r="AH60" s="623">
        <f t="shared" si="16"/>
        <v>0</v>
      </c>
      <c r="AI60" s="434" t="str">
        <f>IFERROR(VLOOKUP(H60,countrygrouping!A:C,3,0)," ")</f>
        <v xml:space="preserve"> </v>
      </c>
      <c r="AJ60" s="391" t="str">
        <f>IFERROR(VLOOKUP(AI60,distancebands!A:C,2,0)," ")</f>
        <v xml:space="preserve"> </v>
      </c>
      <c r="AK60" s="381">
        <f>IFERROR(IF(Information!$C$4="HE",VLOOKUP(AI60,distancebands!A:L,6,0),0),0)</f>
        <v>0</v>
      </c>
      <c r="AL60" s="431">
        <f t="shared" si="15"/>
        <v>0</v>
      </c>
      <c r="AM60" s="383"/>
    </row>
    <row r="61" spans="1:74" ht="24.75" customHeight="1">
      <c r="A61" s="423"/>
      <c r="B61" s="362"/>
      <c r="C61" s="363">
        <f t="shared" si="1"/>
        <v>0</v>
      </c>
      <c r="D61" s="423"/>
      <c r="E61" s="367">
        <f t="shared" si="2"/>
        <v>0</v>
      </c>
      <c r="F61" s="368">
        <f t="shared" si="3"/>
        <v>0</v>
      </c>
      <c r="G61" s="424">
        <f t="shared" si="4"/>
        <v>0</v>
      </c>
      <c r="H61" s="425"/>
      <c r="I61" s="371" t="str">
        <f>IFERROR(VLOOKUP(H61,countrygrouping!A:B,2,0)," ")</f>
        <v xml:space="preserve"> </v>
      </c>
      <c r="J61" s="372" t="str">
        <f t="shared" si="5"/>
        <v xml:space="preserve"> </v>
      </c>
      <c r="K61" s="373">
        <f t="shared" si="6"/>
        <v>0</v>
      </c>
      <c r="L61" s="372">
        <f t="shared" si="7"/>
        <v>0</v>
      </c>
      <c r="M61" s="372">
        <f t="shared" si="8"/>
        <v>0</v>
      </c>
      <c r="N61" s="372">
        <f t="shared" si="9"/>
        <v>0</v>
      </c>
      <c r="O61" s="426">
        <f t="shared" si="10"/>
        <v>0</v>
      </c>
      <c r="P61" s="374">
        <f>IFERROR(VLOOKUP(J61,rates!A:M,2,0)*K61,0)</f>
        <v>0</v>
      </c>
      <c r="Q61" s="375">
        <f>IFERROR(VLOOKUP(J61,rates!A:M,3,0)*M61,0)</f>
        <v>0</v>
      </c>
      <c r="R61" s="375">
        <f>IFERROR(VLOOKUP(J61,rates!A:M,4,0)*O61,0)</f>
        <v>0</v>
      </c>
      <c r="S61" s="376">
        <f t="shared" si="11"/>
        <v>0</v>
      </c>
      <c r="T61" s="377">
        <f>IFERROR(VLOOKUP(J61,rates!A:M,5,0)*K61,0)</f>
        <v>0</v>
      </c>
      <c r="U61" s="377">
        <f>IFERROR(VLOOKUP(J61,rates!A:M,6,0)*M61,0)</f>
        <v>0</v>
      </c>
      <c r="V61" s="377">
        <f>IFERROR(VLOOKUP(J61,rates!A:M,7,0)*O61,0)</f>
        <v>0</v>
      </c>
      <c r="W61" s="377">
        <f t="shared" si="12"/>
        <v>0</v>
      </c>
      <c r="X61" s="377">
        <f>IFERROR(VLOOKUP(J61,rates!A:M,8,0)*K61,0)</f>
        <v>0</v>
      </c>
      <c r="Y61" s="377">
        <f>IFERROR(VLOOKUP(J61,rates!A:M,9,0)*M61,0)</f>
        <v>0</v>
      </c>
      <c r="Z61" s="377">
        <f>IFERROR(VLOOKUP(J61,rates!A:M,10,0)*O61,0)</f>
        <v>0</v>
      </c>
      <c r="AA61" s="377">
        <f t="shared" si="13"/>
        <v>0</v>
      </c>
      <c r="AB61" s="377">
        <f>IF(Information!$C$4="School",S61,IF(Information!$C$4="HE",AA61,IF(Information!$C$4="FE - VET",W61,IF(Information!$C$4="AE",W61,IF(Information!$C$4="Youth",S61, IF(Information!$C$4="RE", 0))))))</f>
        <v>0</v>
      </c>
      <c r="AC61" s="432">
        <f>IFERROR(VLOOKUP(J61,rates!A:M,11,0)*K61,0)</f>
        <v>0</v>
      </c>
      <c r="AD61" s="432">
        <f>IFERROR(VLOOKUP(J61,rates!A:M,12,0)*M61,0)</f>
        <v>0</v>
      </c>
      <c r="AE61" s="378">
        <f>IFERROR(VLOOKUP(J61,rates!A:M,13,0)*O61,0)</f>
        <v>0</v>
      </c>
      <c r="AF61" s="378">
        <f>IFERROR(IF(Information!$C$4="HE",SUM(AC61:AE61),0),0)</f>
        <v>0</v>
      </c>
      <c r="AG61" s="433">
        <f t="shared" si="14"/>
        <v>0</v>
      </c>
      <c r="AH61" s="623">
        <f t="shared" si="16"/>
        <v>0</v>
      </c>
      <c r="AI61" s="434" t="str">
        <f>IFERROR(VLOOKUP(H61,countrygrouping!A:C,3,0)," ")</f>
        <v xml:space="preserve"> </v>
      </c>
      <c r="AJ61" s="391" t="str">
        <f>IFERROR(VLOOKUP(AI61,distancebands!A:C,2,0)," ")</f>
        <v xml:space="preserve"> </v>
      </c>
      <c r="AK61" s="381">
        <f>IFERROR(IF(Information!$C$4="HE",VLOOKUP(AI61,distancebands!A:L,6,0),0),0)</f>
        <v>0</v>
      </c>
      <c r="AL61" s="431">
        <f t="shared" si="15"/>
        <v>0</v>
      </c>
      <c r="AM61" s="383"/>
    </row>
    <row r="62" spans="1:74" ht="24.75" customHeight="1">
      <c r="A62" s="423"/>
      <c r="B62" s="362"/>
      <c r="C62" s="363">
        <f t="shared" si="1"/>
        <v>0</v>
      </c>
      <c r="D62" s="423"/>
      <c r="E62" s="367">
        <f t="shared" si="2"/>
        <v>0</v>
      </c>
      <c r="F62" s="368">
        <f t="shared" si="3"/>
        <v>0</v>
      </c>
      <c r="G62" s="424">
        <f t="shared" si="4"/>
        <v>0</v>
      </c>
      <c r="H62" s="425"/>
      <c r="I62" s="371" t="str">
        <f>IFERROR(VLOOKUP(H62,countrygrouping!A:B,2,0)," ")</f>
        <v xml:space="preserve"> </v>
      </c>
      <c r="J62" s="372" t="str">
        <f t="shared" si="5"/>
        <v xml:space="preserve"> </v>
      </c>
      <c r="K62" s="373">
        <f t="shared" si="6"/>
        <v>0</v>
      </c>
      <c r="L62" s="372">
        <f t="shared" si="7"/>
        <v>0</v>
      </c>
      <c r="M62" s="372">
        <f t="shared" si="8"/>
        <v>0</v>
      </c>
      <c r="N62" s="372">
        <f t="shared" si="9"/>
        <v>0</v>
      </c>
      <c r="O62" s="426">
        <f t="shared" si="10"/>
        <v>0</v>
      </c>
      <c r="P62" s="374">
        <f>IFERROR(VLOOKUP(J62,rates!A:M,2,0)*K62,0)</f>
        <v>0</v>
      </c>
      <c r="Q62" s="375">
        <f>IFERROR(VLOOKUP(J62,rates!A:M,3,0)*M62,0)</f>
        <v>0</v>
      </c>
      <c r="R62" s="375">
        <f>IFERROR(VLOOKUP(J62,rates!A:M,4,0)*O62,0)</f>
        <v>0</v>
      </c>
      <c r="S62" s="376">
        <f t="shared" si="11"/>
        <v>0</v>
      </c>
      <c r="T62" s="377">
        <f>IFERROR(VLOOKUP(J62,rates!A:M,5,0)*K62,0)</f>
        <v>0</v>
      </c>
      <c r="U62" s="377">
        <f>IFERROR(VLOOKUP(J62,rates!A:M,6,0)*M62,0)</f>
        <v>0</v>
      </c>
      <c r="V62" s="377">
        <f>IFERROR(VLOOKUP(J62,rates!A:M,7,0)*O62,0)</f>
        <v>0</v>
      </c>
      <c r="W62" s="377">
        <f t="shared" si="12"/>
        <v>0</v>
      </c>
      <c r="X62" s="377">
        <f>IFERROR(VLOOKUP(J62,rates!A:M,8,0)*K62,0)</f>
        <v>0</v>
      </c>
      <c r="Y62" s="377">
        <f>IFERROR(VLOOKUP(J62,rates!A:M,9,0)*M62,0)</f>
        <v>0</v>
      </c>
      <c r="Z62" s="377">
        <f>IFERROR(VLOOKUP(J62,rates!A:M,10,0)*O62,0)</f>
        <v>0</v>
      </c>
      <c r="AA62" s="377">
        <f t="shared" si="13"/>
        <v>0</v>
      </c>
      <c r="AB62" s="377">
        <f>IF(Information!$C$4="School",S62,IF(Information!$C$4="HE",AA62,IF(Information!$C$4="FE - VET",W62,IF(Information!$C$4="AE",W62,IF(Information!$C$4="Youth",S62, IF(Information!$C$4="RE", 0))))))</f>
        <v>0</v>
      </c>
      <c r="AC62" s="432">
        <f>IFERROR(VLOOKUP(J62,rates!A:M,11,0)*K62,0)</f>
        <v>0</v>
      </c>
      <c r="AD62" s="432">
        <f>IFERROR(VLOOKUP(J62,rates!A:M,12,0)*M62,0)</f>
        <v>0</v>
      </c>
      <c r="AE62" s="378">
        <f>IFERROR(VLOOKUP(J62,rates!A:M,13,0)*O62,0)</f>
        <v>0</v>
      </c>
      <c r="AF62" s="378">
        <f>IFERROR(IF(Information!$C$4="HE",SUM(AC62:AE62),0),0)</f>
        <v>0</v>
      </c>
      <c r="AG62" s="433">
        <f t="shared" si="14"/>
        <v>0</v>
      </c>
      <c r="AH62" s="623">
        <f t="shared" si="16"/>
        <v>0</v>
      </c>
      <c r="AI62" s="434" t="str">
        <f>IFERROR(VLOOKUP(H62,countrygrouping!A:C,3,0)," ")</f>
        <v xml:space="preserve"> </v>
      </c>
      <c r="AJ62" s="391" t="str">
        <f>IFERROR(VLOOKUP(AI62,distancebands!A:C,2,0)," ")</f>
        <v xml:space="preserve"> </v>
      </c>
      <c r="AK62" s="381">
        <f>IFERROR(IF(Information!$C$4="HE",VLOOKUP(AI62,distancebands!A:L,6,0),0),0)</f>
        <v>0</v>
      </c>
      <c r="AL62" s="431">
        <f t="shared" si="15"/>
        <v>0</v>
      </c>
      <c r="AM62" s="383"/>
    </row>
    <row r="63" spans="1:74" ht="24.75" customHeight="1">
      <c r="A63" s="423"/>
      <c r="B63" s="362"/>
      <c r="C63" s="363">
        <f t="shared" si="1"/>
        <v>0</v>
      </c>
      <c r="D63" s="423"/>
      <c r="E63" s="367">
        <f t="shared" si="2"/>
        <v>0</v>
      </c>
      <c r="F63" s="368">
        <f t="shared" si="3"/>
        <v>0</v>
      </c>
      <c r="G63" s="424">
        <f t="shared" si="4"/>
        <v>0</v>
      </c>
      <c r="H63" s="425"/>
      <c r="I63" s="371" t="str">
        <f>IFERROR(VLOOKUP(H63,countrygrouping!A:B,2,0)," ")</f>
        <v xml:space="preserve"> </v>
      </c>
      <c r="J63" s="372" t="str">
        <f t="shared" si="5"/>
        <v xml:space="preserve"> </v>
      </c>
      <c r="K63" s="373">
        <f t="shared" si="6"/>
        <v>0</v>
      </c>
      <c r="L63" s="372">
        <f t="shared" si="7"/>
        <v>0</v>
      </c>
      <c r="M63" s="372">
        <f t="shared" si="8"/>
        <v>0</v>
      </c>
      <c r="N63" s="372">
        <f t="shared" si="9"/>
        <v>0</v>
      </c>
      <c r="O63" s="426">
        <f t="shared" si="10"/>
        <v>0</v>
      </c>
      <c r="P63" s="374">
        <f>IFERROR(VLOOKUP(J63,rates!A:M,2,0)*K63,0)</f>
        <v>0</v>
      </c>
      <c r="Q63" s="375">
        <f>IFERROR(VLOOKUP(J63,rates!A:M,3,0)*M63,0)</f>
        <v>0</v>
      </c>
      <c r="R63" s="375">
        <f>IFERROR(VLOOKUP(J63,rates!A:M,4,0)*O63,0)</f>
        <v>0</v>
      </c>
      <c r="S63" s="376">
        <f t="shared" si="11"/>
        <v>0</v>
      </c>
      <c r="T63" s="377">
        <f>IFERROR(VLOOKUP(J63,rates!A:M,5,0)*K63,0)</f>
        <v>0</v>
      </c>
      <c r="U63" s="377">
        <f>IFERROR(VLOOKUP(J63,rates!A:M,6,0)*M63,0)</f>
        <v>0</v>
      </c>
      <c r="V63" s="377">
        <f>IFERROR(VLOOKUP(J63,rates!A:M,7,0)*O63,0)</f>
        <v>0</v>
      </c>
      <c r="W63" s="377">
        <f t="shared" si="12"/>
        <v>0</v>
      </c>
      <c r="X63" s="377">
        <f>IFERROR(VLOOKUP(J63,rates!A:M,8,0)*K63,0)</f>
        <v>0</v>
      </c>
      <c r="Y63" s="377">
        <f>IFERROR(VLOOKUP(J63,rates!A:M,9,0)*M63,0)</f>
        <v>0</v>
      </c>
      <c r="Z63" s="377">
        <f>IFERROR(VLOOKUP(J63,rates!A:M,10,0)*O63,0)</f>
        <v>0</v>
      </c>
      <c r="AA63" s="377">
        <f t="shared" si="13"/>
        <v>0</v>
      </c>
      <c r="AB63" s="377">
        <f>IF(Information!$C$4="School",S63,IF(Information!$C$4="HE",AA63,IF(Information!$C$4="FE - VET",W63,IF(Information!$C$4="AE",W63,IF(Information!$C$4="Youth",S63, IF(Information!$C$4="RE", 0))))))</f>
        <v>0</v>
      </c>
      <c r="AC63" s="432">
        <f>IFERROR(VLOOKUP(J63,rates!A:M,11,0)*K63,0)</f>
        <v>0</v>
      </c>
      <c r="AD63" s="432">
        <f>IFERROR(VLOOKUP(J63,rates!A:M,12,0)*M63,0)</f>
        <v>0</v>
      </c>
      <c r="AE63" s="378">
        <f>IFERROR(VLOOKUP(J63,rates!A:M,13,0)*O63,0)</f>
        <v>0</v>
      </c>
      <c r="AF63" s="378">
        <f>IFERROR(IF(Information!$C$4="HE",SUM(AC63:AE63),0),0)</f>
        <v>0</v>
      </c>
      <c r="AG63" s="433">
        <f t="shared" si="14"/>
        <v>0</v>
      </c>
      <c r="AH63" s="623">
        <f t="shared" si="16"/>
        <v>0</v>
      </c>
      <c r="AI63" s="434" t="str">
        <f>IFERROR(VLOOKUP(H63,countrygrouping!A:C,3,0)," ")</f>
        <v xml:space="preserve"> </v>
      </c>
      <c r="AJ63" s="391" t="str">
        <f>IFERROR(VLOOKUP(AI63,distancebands!A:C,2,0)," ")</f>
        <v xml:space="preserve"> </v>
      </c>
      <c r="AK63" s="381">
        <f>IFERROR(IF(Information!$C$4="HE",VLOOKUP(AI63,distancebands!A:L,6,0),0),0)</f>
        <v>0</v>
      </c>
      <c r="AL63" s="431">
        <f t="shared" si="15"/>
        <v>0</v>
      </c>
      <c r="AM63" s="383"/>
    </row>
    <row r="64" spans="1:74" ht="24.75" customHeight="1">
      <c r="A64" s="423"/>
      <c r="B64" s="362"/>
      <c r="C64" s="363">
        <f t="shared" si="1"/>
        <v>0</v>
      </c>
      <c r="D64" s="423"/>
      <c r="E64" s="367">
        <f t="shared" si="2"/>
        <v>0</v>
      </c>
      <c r="F64" s="368">
        <f t="shared" si="3"/>
        <v>0</v>
      </c>
      <c r="G64" s="424">
        <f t="shared" si="4"/>
        <v>0</v>
      </c>
      <c r="H64" s="425"/>
      <c r="I64" s="371" t="str">
        <f>IFERROR(VLOOKUP(H64,countrygrouping!A:B,2,0)," ")</f>
        <v xml:space="preserve"> </v>
      </c>
      <c r="J64" s="372" t="str">
        <f t="shared" si="5"/>
        <v xml:space="preserve"> </v>
      </c>
      <c r="K64" s="373">
        <f t="shared" si="6"/>
        <v>0</v>
      </c>
      <c r="L64" s="372">
        <f t="shared" si="7"/>
        <v>0</v>
      </c>
      <c r="M64" s="372">
        <f t="shared" si="8"/>
        <v>0</v>
      </c>
      <c r="N64" s="372">
        <f t="shared" si="9"/>
        <v>0</v>
      </c>
      <c r="O64" s="426">
        <f t="shared" si="10"/>
        <v>0</v>
      </c>
      <c r="P64" s="374">
        <f>IFERROR(VLOOKUP(J64,rates!A:M,2,0)*K64,0)</f>
        <v>0</v>
      </c>
      <c r="Q64" s="375">
        <f>IFERROR(VLOOKUP(J64,rates!A:M,3,0)*M64,0)</f>
        <v>0</v>
      </c>
      <c r="R64" s="375">
        <f>IFERROR(VLOOKUP(J64,rates!A:M,4,0)*O64,0)</f>
        <v>0</v>
      </c>
      <c r="S64" s="376">
        <f t="shared" si="11"/>
        <v>0</v>
      </c>
      <c r="T64" s="377">
        <f>IFERROR(VLOOKUP(J64,rates!A:M,5,0)*K64,0)</f>
        <v>0</v>
      </c>
      <c r="U64" s="377">
        <f>IFERROR(VLOOKUP(J64,rates!A:M,6,0)*M64,0)</f>
        <v>0</v>
      </c>
      <c r="V64" s="377">
        <f>IFERROR(VLOOKUP(J64,rates!A:M,7,0)*O64,0)</f>
        <v>0</v>
      </c>
      <c r="W64" s="377">
        <f t="shared" si="12"/>
        <v>0</v>
      </c>
      <c r="X64" s="377">
        <f>IFERROR(VLOOKUP(J64,rates!A:M,8,0)*K64,0)</f>
        <v>0</v>
      </c>
      <c r="Y64" s="377">
        <f>IFERROR(VLOOKUP(J64,rates!A:M,9,0)*M64,0)</f>
        <v>0</v>
      </c>
      <c r="Z64" s="377">
        <f>IFERROR(VLOOKUP(J64,rates!A:M,10,0)*O64,0)</f>
        <v>0</v>
      </c>
      <c r="AA64" s="377">
        <f t="shared" si="13"/>
        <v>0</v>
      </c>
      <c r="AB64" s="377">
        <f>IF(Information!$C$4="School",S64,IF(Information!$C$4="HE",AA64,IF(Information!$C$4="FE - VET",W64,IF(Information!$C$4="AE",W64,IF(Information!$C$4="Youth",S64, IF(Information!$C$4="RE", 0))))))</f>
        <v>0</v>
      </c>
      <c r="AC64" s="432">
        <f>IFERROR(VLOOKUP(J64,rates!A:M,11,0)*K64,0)</f>
        <v>0</v>
      </c>
      <c r="AD64" s="432">
        <f>IFERROR(VLOOKUP(J64,rates!A:M,12,0)*M64,0)</f>
        <v>0</v>
      </c>
      <c r="AE64" s="378">
        <f>IFERROR(VLOOKUP(J64,rates!A:M,13,0)*O64,0)</f>
        <v>0</v>
      </c>
      <c r="AF64" s="378">
        <f>IFERROR(IF(Information!$C$4="HE",SUM(AC64:AE64),0),0)</f>
        <v>0</v>
      </c>
      <c r="AG64" s="433">
        <f t="shared" si="14"/>
        <v>0</v>
      </c>
      <c r="AH64" s="623">
        <f t="shared" si="16"/>
        <v>0</v>
      </c>
      <c r="AI64" s="434" t="str">
        <f>IFERROR(VLOOKUP(H64,countrygrouping!A:C,3,0)," ")</f>
        <v xml:space="preserve"> </v>
      </c>
      <c r="AJ64" s="391" t="str">
        <f>IFERROR(VLOOKUP(AI64,distancebands!A:C,2,0)," ")</f>
        <v xml:space="preserve"> </v>
      </c>
      <c r="AK64" s="381">
        <f>IFERROR(IF(Information!$C$4="HE",VLOOKUP(AI64,distancebands!A:L,6,0),0),0)</f>
        <v>0</v>
      </c>
      <c r="AL64" s="431">
        <f t="shared" si="15"/>
        <v>0</v>
      </c>
      <c r="AM64" s="383"/>
    </row>
    <row r="65" spans="1:39" ht="24.75" customHeight="1">
      <c r="A65" s="423"/>
      <c r="B65" s="362"/>
      <c r="C65" s="363">
        <f t="shared" si="1"/>
        <v>0</v>
      </c>
      <c r="D65" s="423"/>
      <c r="E65" s="367">
        <f t="shared" si="2"/>
        <v>0</v>
      </c>
      <c r="F65" s="368">
        <f t="shared" si="3"/>
        <v>0</v>
      </c>
      <c r="G65" s="424">
        <f t="shared" si="4"/>
        <v>0</v>
      </c>
      <c r="H65" s="425"/>
      <c r="I65" s="371" t="str">
        <f>IFERROR(VLOOKUP(H65,countrygrouping!A:B,2,0)," ")</f>
        <v xml:space="preserve"> </v>
      </c>
      <c r="J65" s="372" t="str">
        <f t="shared" si="5"/>
        <v xml:space="preserve"> </v>
      </c>
      <c r="K65" s="373">
        <f t="shared" si="6"/>
        <v>0</v>
      </c>
      <c r="L65" s="372">
        <f t="shared" si="7"/>
        <v>0</v>
      </c>
      <c r="M65" s="372">
        <f t="shared" si="8"/>
        <v>0</v>
      </c>
      <c r="N65" s="372">
        <f t="shared" si="9"/>
        <v>0</v>
      </c>
      <c r="O65" s="426">
        <f t="shared" si="10"/>
        <v>0</v>
      </c>
      <c r="P65" s="374">
        <f>IFERROR(VLOOKUP(J65,rates!A:M,2,0)*K65,0)</f>
        <v>0</v>
      </c>
      <c r="Q65" s="375">
        <f>IFERROR(VLOOKUP(J65,rates!A:M,3,0)*M65,0)</f>
        <v>0</v>
      </c>
      <c r="R65" s="375">
        <f>IFERROR(VLOOKUP(J65,rates!A:M,4,0)*O65,0)</f>
        <v>0</v>
      </c>
      <c r="S65" s="376">
        <f t="shared" si="11"/>
        <v>0</v>
      </c>
      <c r="T65" s="377">
        <f>IFERROR(VLOOKUP(J65,rates!A:M,5,0)*K65,0)</f>
        <v>0</v>
      </c>
      <c r="U65" s="377">
        <f>IFERROR(VLOOKUP(J65,rates!A:M,6,0)*M65,0)</f>
        <v>0</v>
      </c>
      <c r="V65" s="377">
        <f>IFERROR(VLOOKUP(J65,rates!A:M,7,0)*O65,0)</f>
        <v>0</v>
      </c>
      <c r="W65" s="377">
        <f t="shared" si="12"/>
        <v>0</v>
      </c>
      <c r="X65" s="377">
        <f>IFERROR(VLOOKUP(J65,rates!A:M,8,0)*K65,0)</f>
        <v>0</v>
      </c>
      <c r="Y65" s="377">
        <f>IFERROR(VLOOKUP(J65,rates!A:M,9,0)*M65,0)</f>
        <v>0</v>
      </c>
      <c r="Z65" s="377">
        <f>IFERROR(VLOOKUP(J65,rates!A:M,10,0)*O65,0)</f>
        <v>0</v>
      </c>
      <c r="AA65" s="377">
        <f t="shared" si="13"/>
        <v>0</v>
      </c>
      <c r="AB65" s="377">
        <f>IF(Information!$C$4="School",S65,IF(Information!$C$4="HE",AA65,IF(Information!$C$4="FE - VET",W65,IF(Information!$C$4="AE",W65,IF(Information!$C$4="Youth",S65, IF(Information!$C$4="RE", 0))))))</f>
        <v>0</v>
      </c>
      <c r="AC65" s="432">
        <f>IFERROR(VLOOKUP(J65,rates!A:M,11,0)*K65,0)</f>
        <v>0</v>
      </c>
      <c r="AD65" s="432">
        <f>IFERROR(VLOOKUP(J65,rates!A:M,12,0)*M65,0)</f>
        <v>0</v>
      </c>
      <c r="AE65" s="378">
        <f>IFERROR(VLOOKUP(J65,rates!A:M,13,0)*O65,0)</f>
        <v>0</v>
      </c>
      <c r="AF65" s="378">
        <f>IFERROR(IF(Information!$C$4="HE",SUM(AC65:AE65),0),0)</f>
        <v>0</v>
      </c>
      <c r="AG65" s="433">
        <f t="shared" si="14"/>
        <v>0</v>
      </c>
      <c r="AH65" s="623">
        <f t="shared" si="16"/>
        <v>0</v>
      </c>
      <c r="AI65" s="434" t="str">
        <f>IFERROR(VLOOKUP(H65,countrygrouping!A:C,3,0)," ")</f>
        <v xml:space="preserve"> </v>
      </c>
      <c r="AJ65" s="391" t="str">
        <f>IFERROR(VLOOKUP(AI65,distancebands!A:C,2,0)," ")</f>
        <v xml:space="preserve"> </v>
      </c>
      <c r="AK65" s="381">
        <f>IFERROR(IF(Information!$C$4="HE",VLOOKUP(AI65,distancebands!A:L,6,0),0),0)</f>
        <v>0</v>
      </c>
      <c r="AL65" s="431">
        <f t="shared" si="15"/>
        <v>0</v>
      </c>
      <c r="AM65" s="383"/>
    </row>
    <row r="66" spans="1:39" ht="24.75" customHeight="1">
      <c r="A66" s="423"/>
      <c r="B66" s="362"/>
      <c r="C66" s="363">
        <f t="shared" si="1"/>
        <v>0</v>
      </c>
      <c r="D66" s="423"/>
      <c r="E66" s="367">
        <f t="shared" si="2"/>
        <v>0</v>
      </c>
      <c r="F66" s="368">
        <f t="shared" si="3"/>
        <v>0</v>
      </c>
      <c r="G66" s="424">
        <f t="shared" si="4"/>
        <v>0</v>
      </c>
      <c r="H66" s="425"/>
      <c r="I66" s="371" t="str">
        <f>IFERROR(VLOOKUP(H66,countrygrouping!A:B,2,0)," ")</f>
        <v xml:space="preserve"> </v>
      </c>
      <c r="J66" s="372" t="str">
        <f t="shared" si="5"/>
        <v xml:space="preserve"> </v>
      </c>
      <c r="K66" s="373">
        <f t="shared" si="6"/>
        <v>0</v>
      </c>
      <c r="L66" s="372">
        <f t="shared" si="7"/>
        <v>0</v>
      </c>
      <c r="M66" s="372">
        <f t="shared" si="8"/>
        <v>0</v>
      </c>
      <c r="N66" s="372">
        <f t="shared" si="9"/>
        <v>0</v>
      </c>
      <c r="O66" s="426">
        <f t="shared" si="10"/>
        <v>0</v>
      </c>
      <c r="P66" s="374">
        <f>IFERROR(VLOOKUP(J66,rates!A:M,2,0)*K66,0)</f>
        <v>0</v>
      </c>
      <c r="Q66" s="375">
        <f>IFERROR(VLOOKUP(J66,rates!A:M,3,0)*M66,0)</f>
        <v>0</v>
      </c>
      <c r="R66" s="375">
        <f>IFERROR(VLOOKUP(J66,rates!A:M,4,0)*O66,0)</f>
        <v>0</v>
      </c>
      <c r="S66" s="376">
        <f t="shared" si="11"/>
        <v>0</v>
      </c>
      <c r="T66" s="377">
        <f>IFERROR(VLOOKUP(J66,rates!A:M,5,0)*K66,0)</f>
        <v>0</v>
      </c>
      <c r="U66" s="377">
        <f>IFERROR(VLOOKUP(J66,rates!A:M,6,0)*M66,0)</f>
        <v>0</v>
      </c>
      <c r="V66" s="377">
        <f>IFERROR(VLOOKUP(J66,rates!A:M,7,0)*O66,0)</f>
        <v>0</v>
      </c>
      <c r="W66" s="377">
        <f t="shared" si="12"/>
        <v>0</v>
      </c>
      <c r="X66" s="377">
        <f>IFERROR(VLOOKUP(J66,rates!A:M,8,0)*K66,0)</f>
        <v>0</v>
      </c>
      <c r="Y66" s="377">
        <f>IFERROR(VLOOKUP(J66,rates!A:M,9,0)*M66,0)</f>
        <v>0</v>
      </c>
      <c r="Z66" s="377">
        <f>IFERROR(VLOOKUP(J66,rates!A:M,10,0)*O66,0)</f>
        <v>0</v>
      </c>
      <c r="AA66" s="377">
        <f t="shared" si="13"/>
        <v>0</v>
      </c>
      <c r="AB66" s="377">
        <f>IF(Information!$C$4="School",S66,IF(Information!$C$4="HE",AA66,IF(Information!$C$4="FE - VET",W66,IF(Information!$C$4="AE",W66,IF(Information!$C$4="Youth",S66, IF(Information!$C$4="RE", 0))))))</f>
        <v>0</v>
      </c>
      <c r="AC66" s="432">
        <f>IFERROR(VLOOKUP(J66,rates!A:M,11,0)*K66,0)</f>
        <v>0</v>
      </c>
      <c r="AD66" s="432">
        <f>IFERROR(VLOOKUP(J66,rates!A:M,12,0)*M66,0)</f>
        <v>0</v>
      </c>
      <c r="AE66" s="378">
        <f>IFERROR(VLOOKUP(J66,rates!A:M,13,0)*O66,0)</f>
        <v>0</v>
      </c>
      <c r="AF66" s="378">
        <f>IFERROR(IF(Information!$C$4="HE",SUM(AC66:AE66),0),0)</f>
        <v>0</v>
      </c>
      <c r="AG66" s="433">
        <f t="shared" si="14"/>
        <v>0</v>
      </c>
      <c r="AH66" s="623">
        <f t="shared" si="16"/>
        <v>0</v>
      </c>
      <c r="AI66" s="434" t="str">
        <f>IFERROR(VLOOKUP(H66,countrygrouping!A:C,3,0)," ")</f>
        <v xml:space="preserve"> </v>
      </c>
      <c r="AJ66" s="391" t="str">
        <f>IFERROR(VLOOKUP(AI66,distancebands!A:C,2,0)," ")</f>
        <v xml:space="preserve"> </v>
      </c>
      <c r="AK66" s="381">
        <f>IFERROR(IF(Information!$C$4="HE",VLOOKUP(AI66,distancebands!A:L,6,0),0),0)</f>
        <v>0</v>
      </c>
      <c r="AL66" s="431">
        <f t="shared" si="15"/>
        <v>0</v>
      </c>
      <c r="AM66" s="383"/>
    </row>
    <row r="67" spans="1:39" ht="24.75" customHeight="1">
      <c r="A67" s="423"/>
      <c r="B67" s="362"/>
      <c r="C67" s="363">
        <f t="shared" si="1"/>
        <v>0</v>
      </c>
      <c r="D67" s="423"/>
      <c r="E67" s="367">
        <f t="shared" si="2"/>
        <v>0</v>
      </c>
      <c r="F67" s="368">
        <f t="shared" si="3"/>
        <v>0</v>
      </c>
      <c r="G67" s="424">
        <f t="shared" si="4"/>
        <v>0</v>
      </c>
      <c r="H67" s="425"/>
      <c r="I67" s="371" t="str">
        <f>IFERROR(VLOOKUP(H67,countrygrouping!A:B,2,0)," ")</f>
        <v xml:space="preserve"> </v>
      </c>
      <c r="J67" s="372" t="str">
        <f t="shared" si="5"/>
        <v xml:space="preserve"> </v>
      </c>
      <c r="K67" s="373">
        <f t="shared" si="6"/>
        <v>0</v>
      </c>
      <c r="L67" s="372">
        <f t="shared" si="7"/>
        <v>0</v>
      </c>
      <c r="M67" s="372">
        <f t="shared" si="8"/>
        <v>0</v>
      </c>
      <c r="N67" s="372">
        <f t="shared" si="9"/>
        <v>0</v>
      </c>
      <c r="O67" s="426">
        <f t="shared" si="10"/>
        <v>0</v>
      </c>
      <c r="P67" s="374">
        <f>IFERROR(VLOOKUP(J67,rates!A:M,2,0)*K67,0)</f>
        <v>0</v>
      </c>
      <c r="Q67" s="375">
        <f>IFERROR(VLOOKUP(J67,rates!A:M,3,0)*M67,0)</f>
        <v>0</v>
      </c>
      <c r="R67" s="375">
        <f>IFERROR(VLOOKUP(J67,rates!A:M,4,0)*O67,0)</f>
        <v>0</v>
      </c>
      <c r="S67" s="376">
        <f t="shared" si="11"/>
        <v>0</v>
      </c>
      <c r="T67" s="377">
        <f>IFERROR(VLOOKUP(J67,rates!A:M,5,0)*K67,0)</f>
        <v>0</v>
      </c>
      <c r="U67" s="377">
        <f>IFERROR(VLOOKUP(J67,rates!A:M,6,0)*M67,0)</f>
        <v>0</v>
      </c>
      <c r="V67" s="377">
        <f>IFERROR(VLOOKUP(J67,rates!A:M,7,0)*O67,0)</f>
        <v>0</v>
      </c>
      <c r="W67" s="377">
        <f t="shared" si="12"/>
        <v>0</v>
      </c>
      <c r="X67" s="377">
        <f>IFERROR(VLOOKUP(J67,rates!A:M,8,0)*K67,0)</f>
        <v>0</v>
      </c>
      <c r="Y67" s="377">
        <f>IFERROR(VLOOKUP(J67,rates!A:M,9,0)*M67,0)</f>
        <v>0</v>
      </c>
      <c r="Z67" s="377">
        <f>IFERROR(VLOOKUP(J67,rates!A:M,10,0)*O67,0)</f>
        <v>0</v>
      </c>
      <c r="AA67" s="377">
        <f t="shared" si="13"/>
        <v>0</v>
      </c>
      <c r="AB67" s="377">
        <f>IF(Information!$C$4="School",S67,IF(Information!$C$4="HE",AA67,IF(Information!$C$4="FE - VET",W67,IF(Information!$C$4="AE",W67,IF(Information!$C$4="Youth",S67, IF(Information!$C$4="RE", 0))))))</f>
        <v>0</v>
      </c>
      <c r="AC67" s="432">
        <f>IFERROR(VLOOKUP(J67,rates!A:M,11,0)*K67,0)</f>
        <v>0</v>
      </c>
      <c r="AD67" s="432">
        <f>IFERROR(VLOOKUP(J67,rates!A:M,12,0)*M67,0)</f>
        <v>0</v>
      </c>
      <c r="AE67" s="378">
        <f>IFERROR(VLOOKUP(J67,rates!A:M,13,0)*O67,0)</f>
        <v>0</v>
      </c>
      <c r="AF67" s="378">
        <f>IFERROR(IF(Information!$C$4="HE",SUM(AC67:AE67),0),0)</f>
        <v>0</v>
      </c>
      <c r="AG67" s="433">
        <f t="shared" si="14"/>
        <v>0</v>
      </c>
      <c r="AH67" s="623">
        <f t="shared" si="16"/>
        <v>0</v>
      </c>
      <c r="AI67" s="434" t="str">
        <f>IFERROR(VLOOKUP(H67,countrygrouping!A:C,3,0)," ")</f>
        <v xml:space="preserve"> </v>
      </c>
      <c r="AJ67" s="391" t="str">
        <f>IFERROR(VLOOKUP(AI67,distancebands!A:C,2,0)," ")</f>
        <v xml:space="preserve"> </v>
      </c>
      <c r="AK67" s="381">
        <f>IFERROR(IF(Information!$C$4="HE",VLOOKUP(AI67,distancebands!A:L,6,0),0),0)</f>
        <v>0</v>
      </c>
      <c r="AL67" s="431">
        <f t="shared" si="15"/>
        <v>0</v>
      </c>
      <c r="AM67" s="383"/>
    </row>
    <row r="68" spans="1:39" ht="24.75" customHeight="1">
      <c r="A68" s="423"/>
      <c r="B68" s="362"/>
      <c r="C68" s="363">
        <f t="shared" si="1"/>
        <v>0</v>
      </c>
      <c r="D68" s="423"/>
      <c r="E68" s="367">
        <f t="shared" si="2"/>
        <v>0</v>
      </c>
      <c r="F68" s="368">
        <f t="shared" si="3"/>
        <v>0</v>
      </c>
      <c r="G68" s="424">
        <f t="shared" si="4"/>
        <v>0</v>
      </c>
      <c r="H68" s="425"/>
      <c r="I68" s="371" t="str">
        <f>IFERROR(VLOOKUP(H68,countrygrouping!A:B,2,0)," ")</f>
        <v xml:space="preserve"> </v>
      </c>
      <c r="J68" s="372" t="str">
        <f t="shared" si="5"/>
        <v xml:space="preserve"> </v>
      </c>
      <c r="K68" s="373">
        <f t="shared" si="6"/>
        <v>0</v>
      </c>
      <c r="L68" s="372">
        <f t="shared" si="7"/>
        <v>0</v>
      </c>
      <c r="M68" s="372">
        <f t="shared" si="8"/>
        <v>0</v>
      </c>
      <c r="N68" s="372">
        <f t="shared" si="9"/>
        <v>0</v>
      </c>
      <c r="O68" s="426">
        <f t="shared" si="10"/>
        <v>0</v>
      </c>
      <c r="P68" s="374">
        <f>IFERROR(VLOOKUP(J68,rates!A:M,2,0)*K68,0)</f>
        <v>0</v>
      </c>
      <c r="Q68" s="375">
        <f>IFERROR(VLOOKUP(J68,rates!A:M,3,0)*M68,0)</f>
        <v>0</v>
      </c>
      <c r="R68" s="375">
        <f>IFERROR(VLOOKUP(J68,rates!A:M,4,0)*O68,0)</f>
        <v>0</v>
      </c>
      <c r="S68" s="376">
        <f t="shared" si="11"/>
        <v>0</v>
      </c>
      <c r="T68" s="377">
        <f>IFERROR(VLOOKUP(J68,rates!A:M,5,0)*K68,0)</f>
        <v>0</v>
      </c>
      <c r="U68" s="377">
        <f>IFERROR(VLOOKUP(J68,rates!A:M,6,0)*M68,0)</f>
        <v>0</v>
      </c>
      <c r="V68" s="377">
        <f>IFERROR(VLOOKUP(J68,rates!A:M,7,0)*O68,0)</f>
        <v>0</v>
      </c>
      <c r="W68" s="377">
        <f t="shared" si="12"/>
        <v>0</v>
      </c>
      <c r="X68" s="377">
        <f>IFERROR(VLOOKUP(J68,rates!A:M,8,0)*K68,0)</f>
        <v>0</v>
      </c>
      <c r="Y68" s="377">
        <f>IFERROR(VLOOKUP(J68,rates!A:M,9,0)*M68,0)</f>
        <v>0</v>
      </c>
      <c r="Z68" s="377">
        <f>IFERROR(VLOOKUP(J68,rates!A:M,10,0)*O68,0)</f>
        <v>0</v>
      </c>
      <c r="AA68" s="377">
        <f t="shared" si="13"/>
        <v>0</v>
      </c>
      <c r="AB68" s="377">
        <f>IF(Information!$C$4="School",S68,IF(Information!$C$4="HE",AA68,IF(Information!$C$4="FE - VET",W68,IF(Information!$C$4="AE",W68,IF(Information!$C$4="Youth",S68, IF(Information!$C$4="RE", 0))))))</f>
        <v>0</v>
      </c>
      <c r="AC68" s="432">
        <f>IFERROR(VLOOKUP(J68,rates!A:M,11,0)*K68,0)</f>
        <v>0</v>
      </c>
      <c r="AD68" s="432">
        <f>IFERROR(VLOOKUP(J68,rates!A:M,12,0)*M68,0)</f>
        <v>0</v>
      </c>
      <c r="AE68" s="378">
        <f>IFERROR(VLOOKUP(J68,rates!A:M,13,0)*O68,0)</f>
        <v>0</v>
      </c>
      <c r="AF68" s="378">
        <f>IFERROR(IF(Information!$C$4="HE",SUM(AC68:AE68),0),0)</f>
        <v>0</v>
      </c>
      <c r="AG68" s="433">
        <f t="shared" si="14"/>
        <v>0</v>
      </c>
      <c r="AH68" s="623">
        <f t="shared" ref="AH68:AH99" si="17">IFERROR((AB68*A68)+AG68,0)</f>
        <v>0</v>
      </c>
      <c r="AI68" s="434" t="str">
        <f>IFERROR(VLOOKUP(H68,countrygrouping!A:C,3,0)," ")</f>
        <v xml:space="preserve"> </v>
      </c>
      <c r="AJ68" s="391" t="str">
        <f>IFERROR(VLOOKUP(AI68,distancebands!A:C,2,0)," ")</f>
        <v xml:space="preserve"> </v>
      </c>
      <c r="AK68" s="381">
        <f>IFERROR(IF(Information!$C$4="HE",VLOOKUP(AI68,distancebands!A:L,6,0),0),0)</f>
        <v>0</v>
      </c>
      <c r="AL68" s="431">
        <f t="shared" si="15"/>
        <v>0</v>
      </c>
      <c r="AM68" s="383"/>
    </row>
    <row r="69" spans="1:39" ht="24.75" customHeight="1">
      <c r="A69" s="423"/>
      <c r="B69" s="362"/>
      <c r="C69" s="363">
        <f t="shared" ref="C69:C102" si="18">_xlfn.FLOOR.MATH(B69*A69/100)</f>
        <v>0</v>
      </c>
      <c r="D69" s="423"/>
      <c r="E69" s="367">
        <f t="shared" ref="E69:E102" si="19">FLOOR(D69/7,1)</f>
        <v>0</v>
      </c>
      <c r="F69" s="368">
        <f t="shared" ref="F69:F102" si="20">FLOOR(D69/28,1)</f>
        <v>0</v>
      </c>
      <c r="G69" s="424">
        <f t="shared" ref="G69:G102" si="21">D69/28</f>
        <v>0</v>
      </c>
      <c r="H69" s="425"/>
      <c r="I69" s="371" t="str">
        <f>IFERROR(VLOOKUP(H69,countrygrouping!A:B,2,0)," ")</f>
        <v xml:space="preserve"> </v>
      </c>
      <c r="J69" s="372" t="str">
        <f t="shared" ref="J69:J102" si="22">I69</f>
        <v xml:space="preserve"> </v>
      </c>
      <c r="K69" s="373">
        <f t="shared" ref="K69:K102" si="23">IF(D69&gt;0,D69-L69,0)</f>
        <v>0</v>
      </c>
      <c r="L69" s="372">
        <f t="shared" ref="L69:L102" si="24">IF(D69&lt;14,0,(D69-14))</f>
        <v>0</v>
      </c>
      <c r="M69" s="372">
        <f t="shared" ref="M69:M102" si="25">IF(D69&gt;56,56-K69,L69)</f>
        <v>0</v>
      </c>
      <c r="N69" s="372">
        <f t="shared" ref="N69:N102" si="26">K69+M69</f>
        <v>0</v>
      </c>
      <c r="O69" s="426">
        <f t="shared" ref="O69:O102" si="27">D69-M69-K69</f>
        <v>0</v>
      </c>
      <c r="P69" s="374">
        <f>IFERROR(VLOOKUP(J69,rates!A:M,2,0)*K69,0)</f>
        <v>0</v>
      </c>
      <c r="Q69" s="375">
        <f>IFERROR(VLOOKUP(J69,rates!A:M,3,0)*M69,0)</f>
        <v>0</v>
      </c>
      <c r="R69" s="375">
        <f>IFERROR(VLOOKUP(J69,rates!A:M,4,0)*O69,0)</f>
        <v>0</v>
      </c>
      <c r="S69" s="376">
        <f t="shared" ref="S69:S102" si="28">IFERROR(SUM(P69:R69),0)</f>
        <v>0</v>
      </c>
      <c r="T69" s="377">
        <f>IFERROR(VLOOKUP(J69,rates!A:M,5,0)*K69,0)</f>
        <v>0</v>
      </c>
      <c r="U69" s="377">
        <f>IFERROR(VLOOKUP(J69,rates!A:M,6,0)*M69,0)</f>
        <v>0</v>
      </c>
      <c r="V69" s="377">
        <f>IFERROR(VLOOKUP(J69,rates!A:M,7,0)*O69,0)</f>
        <v>0</v>
      </c>
      <c r="W69" s="377">
        <f t="shared" ref="W69:W102" si="29">IFERROR(SUM(T69:V69),0)</f>
        <v>0</v>
      </c>
      <c r="X69" s="377">
        <f>IFERROR(VLOOKUP(J69,rates!A:M,8,0)*K69,0)</f>
        <v>0</v>
      </c>
      <c r="Y69" s="377">
        <f>IFERROR(VLOOKUP(J69,rates!A:M,9,0)*M69,0)</f>
        <v>0</v>
      </c>
      <c r="Z69" s="377">
        <f>IFERROR(VLOOKUP(J69,rates!A:M,10,0)*O69,0)</f>
        <v>0</v>
      </c>
      <c r="AA69" s="377">
        <f t="shared" ref="AA69:AA102" si="30">IFERROR(SUM(X69:Z69),0)</f>
        <v>0</v>
      </c>
      <c r="AB69" s="377">
        <f>IF(Information!$C$4="School",S69,IF(Information!$C$4="HE",AA69,IF(Information!$C$4="FE - VET",W69,IF(Information!$C$4="AE",W69,IF(Information!$C$4="Youth",S69, IF(Information!$C$4="RE", 0))))))</f>
        <v>0</v>
      </c>
      <c r="AC69" s="432">
        <f>IFERROR(VLOOKUP(J69,rates!A:M,11,0)*K69,0)</f>
        <v>0</v>
      </c>
      <c r="AD69" s="432">
        <f>IFERROR(VLOOKUP(J69,rates!A:M,12,0)*M69,0)</f>
        <v>0</v>
      </c>
      <c r="AE69" s="378">
        <f>IFERROR(VLOOKUP(J69,rates!A:M,13,0)*O69,0)</f>
        <v>0</v>
      </c>
      <c r="AF69" s="378">
        <f>IFERROR(IF(Information!$C$4="HE",SUM(AC69:AE69),0),0)</f>
        <v>0</v>
      </c>
      <c r="AG69" s="433">
        <f t="shared" ref="AG69:AG102" si="31">IFERROR(AF69*C69,0)</f>
        <v>0</v>
      </c>
      <c r="AH69" s="623">
        <f t="shared" si="17"/>
        <v>0</v>
      </c>
      <c r="AI69" s="434" t="str">
        <f>IFERROR(VLOOKUP(H69,countrygrouping!A:C,3,0)," ")</f>
        <v xml:space="preserve"> </v>
      </c>
      <c r="AJ69" s="391" t="str">
        <f>IFERROR(VLOOKUP(AI69,distancebands!A:C,2,0)," ")</f>
        <v xml:space="preserve"> </v>
      </c>
      <c r="AK69" s="381">
        <f>IFERROR(IF(Information!$C$4="HE",VLOOKUP(AI69,distancebands!A:L,6,0),0),0)</f>
        <v>0</v>
      </c>
      <c r="AL69" s="431">
        <f t="shared" ref="AL69:AL102" si="32">IFERROR((A69*AJ69)+(C69*AK69),0)</f>
        <v>0</v>
      </c>
      <c r="AM69" s="383"/>
    </row>
    <row r="70" spans="1:39" ht="24.75" customHeight="1">
      <c r="A70" s="423"/>
      <c r="B70" s="362"/>
      <c r="C70" s="363">
        <f t="shared" si="18"/>
        <v>0</v>
      </c>
      <c r="D70" s="423"/>
      <c r="E70" s="367">
        <f t="shared" si="19"/>
        <v>0</v>
      </c>
      <c r="F70" s="368">
        <f t="shared" si="20"/>
        <v>0</v>
      </c>
      <c r="G70" s="424">
        <f t="shared" si="21"/>
        <v>0</v>
      </c>
      <c r="H70" s="425"/>
      <c r="I70" s="371" t="str">
        <f>IFERROR(VLOOKUP(H70,countrygrouping!A:B,2,0)," ")</f>
        <v xml:space="preserve"> </v>
      </c>
      <c r="J70" s="372" t="str">
        <f t="shared" si="22"/>
        <v xml:space="preserve"> </v>
      </c>
      <c r="K70" s="373">
        <f t="shared" si="23"/>
        <v>0</v>
      </c>
      <c r="L70" s="372">
        <f t="shared" si="24"/>
        <v>0</v>
      </c>
      <c r="M70" s="372">
        <f t="shared" si="25"/>
        <v>0</v>
      </c>
      <c r="N70" s="372">
        <f t="shared" si="26"/>
        <v>0</v>
      </c>
      <c r="O70" s="426">
        <f t="shared" si="27"/>
        <v>0</v>
      </c>
      <c r="P70" s="374">
        <f>IFERROR(VLOOKUP(J70,rates!A:M,2,0)*K70,0)</f>
        <v>0</v>
      </c>
      <c r="Q70" s="375">
        <f>IFERROR(VLOOKUP(J70,rates!A:M,3,0)*M70,0)</f>
        <v>0</v>
      </c>
      <c r="R70" s="375">
        <f>IFERROR(VLOOKUP(J70,rates!A:M,4,0)*O70,0)</f>
        <v>0</v>
      </c>
      <c r="S70" s="376">
        <f t="shared" si="28"/>
        <v>0</v>
      </c>
      <c r="T70" s="377">
        <f>IFERROR(VLOOKUP(J70,rates!A:M,5,0)*K70,0)</f>
        <v>0</v>
      </c>
      <c r="U70" s="377">
        <f>IFERROR(VLOOKUP(J70,rates!A:M,6,0)*M70,0)</f>
        <v>0</v>
      </c>
      <c r="V70" s="377">
        <f>IFERROR(VLOOKUP(J70,rates!A:M,7,0)*O70,0)</f>
        <v>0</v>
      </c>
      <c r="W70" s="377">
        <f t="shared" si="29"/>
        <v>0</v>
      </c>
      <c r="X70" s="377">
        <f>IFERROR(VLOOKUP(J70,rates!A:M,8,0)*K70,0)</f>
        <v>0</v>
      </c>
      <c r="Y70" s="377">
        <f>IFERROR(VLOOKUP(J70,rates!A:M,9,0)*M70,0)</f>
        <v>0</v>
      </c>
      <c r="Z70" s="377">
        <f>IFERROR(VLOOKUP(J70,rates!A:M,10,0)*O70,0)</f>
        <v>0</v>
      </c>
      <c r="AA70" s="377">
        <f t="shared" si="30"/>
        <v>0</v>
      </c>
      <c r="AB70" s="377">
        <f>IF(Information!$C$4="School",S70,IF(Information!$C$4="HE",AA70,IF(Information!$C$4="FE - VET",W70,IF(Information!$C$4="AE",W70,IF(Information!$C$4="Youth",S70, IF(Information!$C$4="RE", 0))))))</f>
        <v>0</v>
      </c>
      <c r="AC70" s="432">
        <f>IFERROR(VLOOKUP(J70,rates!A:M,11,0)*K70,0)</f>
        <v>0</v>
      </c>
      <c r="AD70" s="432">
        <f>IFERROR(VLOOKUP(J70,rates!A:M,12,0)*M70,0)</f>
        <v>0</v>
      </c>
      <c r="AE70" s="378">
        <f>IFERROR(VLOOKUP(J70,rates!A:M,13,0)*O70,0)</f>
        <v>0</v>
      </c>
      <c r="AF70" s="378">
        <f>IFERROR(IF(Information!$C$4="HE",SUM(AC70:AE70),0),0)</f>
        <v>0</v>
      </c>
      <c r="AG70" s="433">
        <f t="shared" si="31"/>
        <v>0</v>
      </c>
      <c r="AH70" s="623">
        <f t="shared" si="17"/>
        <v>0</v>
      </c>
      <c r="AI70" s="434" t="str">
        <f>IFERROR(VLOOKUP(H70,countrygrouping!A:C,3,0)," ")</f>
        <v xml:space="preserve"> </v>
      </c>
      <c r="AJ70" s="391" t="str">
        <f>IFERROR(VLOOKUP(AI70,distancebands!A:C,2,0)," ")</f>
        <v xml:space="preserve"> </v>
      </c>
      <c r="AK70" s="381">
        <f>IFERROR(IF(Information!$C$4="HE",VLOOKUP(AI70,distancebands!A:L,6,0),0),0)</f>
        <v>0</v>
      </c>
      <c r="AL70" s="431">
        <f t="shared" si="32"/>
        <v>0</v>
      </c>
      <c r="AM70" s="383"/>
    </row>
    <row r="71" spans="1:39" ht="24.75" customHeight="1">
      <c r="A71" s="423"/>
      <c r="B71" s="362"/>
      <c r="C71" s="363">
        <f t="shared" si="18"/>
        <v>0</v>
      </c>
      <c r="D71" s="423"/>
      <c r="E71" s="367">
        <f t="shared" si="19"/>
        <v>0</v>
      </c>
      <c r="F71" s="368">
        <f t="shared" si="20"/>
        <v>0</v>
      </c>
      <c r="G71" s="424">
        <f t="shared" si="21"/>
        <v>0</v>
      </c>
      <c r="H71" s="425"/>
      <c r="I71" s="371" t="str">
        <f>IFERROR(VLOOKUP(H71,countrygrouping!A:B,2,0)," ")</f>
        <v xml:space="preserve"> </v>
      </c>
      <c r="J71" s="372" t="str">
        <f t="shared" si="22"/>
        <v xml:space="preserve"> </v>
      </c>
      <c r="K71" s="373">
        <f t="shared" si="23"/>
        <v>0</v>
      </c>
      <c r="L71" s="372">
        <f t="shared" si="24"/>
        <v>0</v>
      </c>
      <c r="M71" s="372">
        <f t="shared" si="25"/>
        <v>0</v>
      </c>
      <c r="N71" s="372">
        <f t="shared" si="26"/>
        <v>0</v>
      </c>
      <c r="O71" s="426">
        <f t="shared" si="27"/>
        <v>0</v>
      </c>
      <c r="P71" s="374">
        <f>IFERROR(VLOOKUP(J71,rates!A:M,2,0)*K71,0)</f>
        <v>0</v>
      </c>
      <c r="Q71" s="375">
        <f>IFERROR(VLOOKUP(J71,rates!A:M,3,0)*M71,0)</f>
        <v>0</v>
      </c>
      <c r="R71" s="375">
        <f>IFERROR(VLOOKUP(J71,rates!A:M,4,0)*O71,0)</f>
        <v>0</v>
      </c>
      <c r="S71" s="376">
        <f t="shared" si="28"/>
        <v>0</v>
      </c>
      <c r="T71" s="377">
        <f>IFERROR(VLOOKUP(J71,rates!A:M,5,0)*K71,0)</f>
        <v>0</v>
      </c>
      <c r="U71" s="377">
        <f>IFERROR(VLOOKUP(J71,rates!A:M,6,0)*M71,0)</f>
        <v>0</v>
      </c>
      <c r="V71" s="377">
        <f>IFERROR(VLOOKUP(J71,rates!A:M,7,0)*O71,0)</f>
        <v>0</v>
      </c>
      <c r="W71" s="377">
        <f t="shared" si="29"/>
        <v>0</v>
      </c>
      <c r="X71" s="377">
        <f>IFERROR(VLOOKUP(J71,rates!A:M,8,0)*K71,0)</f>
        <v>0</v>
      </c>
      <c r="Y71" s="377">
        <f>IFERROR(VLOOKUP(J71,rates!A:M,9,0)*M71,0)</f>
        <v>0</v>
      </c>
      <c r="Z71" s="377">
        <f>IFERROR(VLOOKUP(J71,rates!A:M,10,0)*O71,0)</f>
        <v>0</v>
      </c>
      <c r="AA71" s="377">
        <f t="shared" si="30"/>
        <v>0</v>
      </c>
      <c r="AB71" s="377">
        <f>IF(Information!$C$4="School",S71,IF(Information!$C$4="HE",AA71,IF(Information!$C$4="FE - VET",W71,IF(Information!$C$4="AE",W71,IF(Information!$C$4="Youth",S71, IF(Information!$C$4="RE", 0))))))</f>
        <v>0</v>
      </c>
      <c r="AC71" s="432">
        <f>IFERROR(VLOOKUP(J71,rates!A:M,11,0)*K71,0)</f>
        <v>0</v>
      </c>
      <c r="AD71" s="432">
        <f>IFERROR(VLOOKUP(J71,rates!A:M,12,0)*M71,0)</f>
        <v>0</v>
      </c>
      <c r="AE71" s="378">
        <f>IFERROR(VLOOKUP(J71,rates!A:M,13,0)*O71,0)</f>
        <v>0</v>
      </c>
      <c r="AF71" s="378">
        <f>IFERROR(IF(Information!$C$4="HE",SUM(AC71:AE71),0),0)</f>
        <v>0</v>
      </c>
      <c r="AG71" s="433">
        <f t="shared" si="31"/>
        <v>0</v>
      </c>
      <c r="AH71" s="623">
        <f t="shared" si="17"/>
        <v>0</v>
      </c>
      <c r="AI71" s="434" t="str">
        <f>IFERROR(VLOOKUP(H71,countrygrouping!A:C,3,0)," ")</f>
        <v xml:space="preserve"> </v>
      </c>
      <c r="AJ71" s="391" t="str">
        <f>IFERROR(VLOOKUP(AI71,distancebands!A:C,2,0)," ")</f>
        <v xml:space="preserve"> </v>
      </c>
      <c r="AK71" s="381">
        <f>IFERROR(IF(Information!$C$4="HE",VLOOKUP(AI71,distancebands!A:L,6,0),0),0)</f>
        <v>0</v>
      </c>
      <c r="AL71" s="431">
        <f t="shared" si="32"/>
        <v>0</v>
      </c>
      <c r="AM71" s="383"/>
    </row>
    <row r="72" spans="1:39" ht="24.75" customHeight="1">
      <c r="A72" s="423"/>
      <c r="B72" s="362"/>
      <c r="C72" s="363">
        <f t="shared" si="18"/>
        <v>0</v>
      </c>
      <c r="D72" s="423"/>
      <c r="E72" s="367">
        <f t="shared" si="19"/>
        <v>0</v>
      </c>
      <c r="F72" s="368">
        <f t="shared" si="20"/>
        <v>0</v>
      </c>
      <c r="G72" s="424">
        <f t="shared" si="21"/>
        <v>0</v>
      </c>
      <c r="H72" s="425"/>
      <c r="I72" s="371" t="str">
        <f>IFERROR(VLOOKUP(H72,countrygrouping!A:B,2,0)," ")</f>
        <v xml:space="preserve"> </v>
      </c>
      <c r="J72" s="372" t="str">
        <f t="shared" si="22"/>
        <v xml:space="preserve"> </v>
      </c>
      <c r="K72" s="373">
        <f t="shared" si="23"/>
        <v>0</v>
      </c>
      <c r="L72" s="372">
        <f t="shared" si="24"/>
        <v>0</v>
      </c>
      <c r="M72" s="372">
        <f t="shared" si="25"/>
        <v>0</v>
      </c>
      <c r="N72" s="372">
        <f t="shared" si="26"/>
        <v>0</v>
      </c>
      <c r="O72" s="426">
        <f t="shared" si="27"/>
        <v>0</v>
      </c>
      <c r="P72" s="374">
        <f>IFERROR(VLOOKUP(J72,rates!A:M,2,0)*K72,0)</f>
        <v>0</v>
      </c>
      <c r="Q72" s="375">
        <f>IFERROR(VLOOKUP(J72,rates!A:M,3,0)*M72,0)</f>
        <v>0</v>
      </c>
      <c r="R72" s="375">
        <f>IFERROR(VLOOKUP(J72,rates!A:M,4,0)*O72,0)</f>
        <v>0</v>
      </c>
      <c r="S72" s="376">
        <f t="shared" si="28"/>
        <v>0</v>
      </c>
      <c r="T72" s="377">
        <f>IFERROR(VLOOKUP(J72,rates!A:M,5,0)*K72,0)</f>
        <v>0</v>
      </c>
      <c r="U72" s="377">
        <f>IFERROR(VLOOKUP(J72,rates!A:M,6,0)*M72,0)</f>
        <v>0</v>
      </c>
      <c r="V72" s="377">
        <f>IFERROR(VLOOKUP(J72,rates!A:M,7,0)*O72,0)</f>
        <v>0</v>
      </c>
      <c r="W72" s="377">
        <f t="shared" si="29"/>
        <v>0</v>
      </c>
      <c r="X72" s="377">
        <f>IFERROR(VLOOKUP(J72,rates!A:M,8,0)*K72,0)</f>
        <v>0</v>
      </c>
      <c r="Y72" s="377">
        <f>IFERROR(VLOOKUP(J72,rates!A:M,9,0)*M72,0)</f>
        <v>0</v>
      </c>
      <c r="Z72" s="377">
        <f>IFERROR(VLOOKUP(J72,rates!A:M,10,0)*O72,0)</f>
        <v>0</v>
      </c>
      <c r="AA72" s="377">
        <f t="shared" si="30"/>
        <v>0</v>
      </c>
      <c r="AB72" s="377">
        <f>IF(Information!$C$4="School",S72,IF(Information!$C$4="HE",AA72,IF(Information!$C$4="FE - VET",W72,IF(Information!$C$4="AE",W72,IF(Information!$C$4="Youth",S72, IF(Information!$C$4="RE", 0))))))</f>
        <v>0</v>
      </c>
      <c r="AC72" s="432">
        <f>IFERROR(VLOOKUP(J72,rates!A:M,11,0)*K72,0)</f>
        <v>0</v>
      </c>
      <c r="AD72" s="432">
        <f>IFERROR(VLOOKUP(J72,rates!A:M,12,0)*M72,0)</f>
        <v>0</v>
      </c>
      <c r="AE72" s="378">
        <f>IFERROR(VLOOKUP(J72,rates!A:M,13,0)*O72,0)</f>
        <v>0</v>
      </c>
      <c r="AF72" s="378">
        <f>IFERROR(IF(Information!$C$4="HE",SUM(AC72:AE72),0),0)</f>
        <v>0</v>
      </c>
      <c r="AG72" s="433">
        <f t="shared" si="31"/>
        <v>0</v>
      </c>
      <c r="AH72" s="623">
        <f t="shared" si="17"/>
        <v>0</v>
      </c>
      <c r="AI72" s="434" t="str">
        <f>IFERROR(VLOOKUP(H72,countrygrouping!A:C,3,0)," ")</f>
        <v xml:space="preserve"> </v>
      </c>
      <c r="AJ72" s="391" t="str">
        <f>IFERROR(VLOOKUP(AI72,distancebands!A:C,2,0)," ")</f>
        <v xml:space="preserve"> </v>
      </c>
      <c r="AK72" s="381">
        <f>IFERROR(IF(Information!$C$4="HE",VLOOKUP(AI72,distancebands!A:L,6,0),0),0)</f>
        <v>0</v>
      </c>
      <c r="AL72" s="431">
        <f t="shared" si="32"/>
        <v>0</v>
      </c>
      <c r="AM72" s="383"/>
    </row>
    <row r="73" spans="1:39" ht="24.75" customHeight="1">
      <c r="A73" s="423"/>
      <c r="B73" s="362"/>
      <c r="C73" s="363">
        <f t="shared" si="18"/>
        <v>0</v>
      </c>
      <c r="D73" s="423"/>
      <c r="E73" s="367">
        <f t="shared" si="19"/>
        <v>0</v>
      </c>
      <c r="F73" s="368">
        <f t="shared" si="20"/>
        <v>0</v>
      </c>
      <c r="G73" s="424">
        <f t="shared" si="21"/>
        <v>0</v>
      </c>
      <c r="H73" s="425"/>
      <c r="I73" s="371" t="str">
        <f>IFERROR(VLOOKUP(H73,countrygrouping!A:B,2,0)," ")</f>
        <v xml:space="preserve"> </v>
      </c>
      <c r="J73" s="372" t="str">
        <f t="shared" si="22"/>
        <v xml:space="preserve"> </v>
      </c>
      <c r="K73" s="373">
        <f t="shared" si="23"/>
        <v>0</v>
      </c>
      <c r="L73" s="372">
        <f t="shared" si="24"/>
        <v>0</v>
      </c>
      <c r="M73" s="372">
        <f t="shared" si="25"/>
        <v>0</v>
      </c>
      <c r="N73" s="372">
        <f t="shared" si="26"/>
        <v>0</v>
      </c>
      <c r="O73" s="426">
        <f t="shared" si="27"/>
        <v>0</v>
      </c>
      <c r="P73" s="374">
        <f>IFERROR(VLOOKUP(J73,rates!A:M,2,0)*K73,0)</f>
        <v>0</v>
      </c>
      <c r="Q73" s="375">
        <f>IFERROR(VLOOKUP(J73,rates!A:M,3,0)*M73,0)</f>
        <v>0</v>
      </c>
      <c r="R73" s="375">
        <f>IFERROR(VLOOKUP(J73,rates!A:M,4,0)*O73,0)</f>
        <v>0</v>
      </c>
      <c r="S73" s="376">
        <f t="shared" si="28"/>
        <v>0</v>
      </c>
      <c r="T73" s="377">
        <f>IFERROR(VLOOKUP(J73,rates!A:M,5,0)*K73,0)</f>
        <v>0</v>
      </c>
      <c r="U73" s="377">
        <f>IFERROR(VLOOKUP(J73,rates!A:M,6,0)*M73,0)</f>
        <v>0</v>
      </c>
      <c r="V73" s="377">
        <f>IFERROR(VLOOKUP(J73,rates!A:M,7,0)*O73,0)</f>
        <v>0</v>
      </c>
      <c r="W73" s="377">
        <f t="shared" si="29"/>
        <v>0</v>
      </c>
      <c r="X73" s="377">
        <f>IFERROR(VLOOKUP(J73,rates!A:M,8,0)*K73,0)</f>
        <v>0</v>
      </c>
      <c r="Y73" s="377">
        <f>IFERROR(VLOOKUP(J73,rates!A:M,9,0)*M73,0)</f>
        <v>0</v>
      </c>
      <c r="Z73" s="377">
        <f>IFERROR(VLOOKUP(J73,rates!A:M,10,0)*O73,0)</f>
        <v>0</v>
      </c>
      <c r="AA73" s="377">
        <f t="shared" si="30"/>
        <v>0</v>
      </c>
      <c r="AB73" s="377">
        <f>IF(Information!$C$4="School",S73,IF(Information!$C$4="HE",AA73,IF(Information!$C$4="FE - VET",W73,IF(Information!$C$4="AE",W73,IF(Information!$C$4="Youth",S73, IF(Information!$C$4="RE", 0))))))</f>
        <v>0</v>
      </c>
      <c r="AC73" s="432">
        <f>IFERROR(VLOOKUP(J73,rates!A:M,11,0)*K73,0)</f>
        <v>0</v>
      </c>
      <c r="AD73" s="432">
        <f>IFERROR(VLOOKUP(J73,rates!A:M,12,0)*M73,0)</f>
        <v>0</v>
      </c>
      <c r="AE73" s="378">
        <f>IFERROR(VLOOKUP(J73,rates!A:M,13,0)*O73,0)</f>
        <v>0</v>
      </c>
      <c r="AF73" s="378">
        <f>IFERROR(IF(Information!$C$4="HE",SUM(AC73:AE73),0),0)</f>
        <v>0</v>
      </c>
      <c r="AG73" s="433">
        <f t="shared" si="31"/>
        <v>0</v>
      </c>
      <c r="AH73" s="623">
        <f t="shared" si="17"/>
        <v>0</v>
      </c>
      <c r="AI73" s="434" t="str">
        <f>IFERROR(VLOOKUP(H73,countrygrouping!A:C,3,0)," ")</f>
        <v xml:space="preserve"> </v>
      </c>
      <c r="AJ73" s="391" t="str">
        <f>IFERROR(VLOOKUP(AI73,distancebands!A:C,2,0)," ")</f>
        <v xml:space="preserve"> </v>
      </c>
      <c r="AK73" s="381">
        <f>IFERROR(IF(Information!$C$4="HE",VLOOKUP(AI73,distancebands!A:L,6,0),0),0)</f>
        <v>0</v>
      </c>
      <c r="AL73" s="431">
        <f t="shared" si="32"/>
        <v>0</v>
      </c>
      <c r="AM73" s="383"/>
    </row>
    <row r="74" spans="1:39" ht="24.75" customHeight="1">
      <c r="A74" s="423"/>
      <c r="B74" s="362"/>
      <c r="C74" s="363">
        <f t="shared" si="18"/>
        <v>0</v>
      </c>
      <c r="D74" s="423"/>
      <c r="E74" s="367">
        <f t="shared" si="19"/>
        <v>0</v>
      </c>
      <c r="F74" s="368">
        <f t="shared" si="20"/>
        <v>0</v>
      </c>
      <c r="G74" s="424">
        <f t="shared" si="21"/>
        <v>0</v>
      </c>
      <c r="H74" s="425"/>
      <c r="I74" s="371" t="str">
        <f>IFERROR(VLOOKUP(H74,countrygrouping!A:B,2,0)," ")</f>
        <v xml:space="preserve"> </v>
      </c>
      <c r="J74" s="372" t="str">
        <f t="shared" si="22"/>
        <v xml:space="preserve"> </v>
      </c>
      <c r="K74" s="373">
        <f t="shared" si="23"/>
        <v>0</v>
      </c>
      <c r="L74" s="372">
        <f t="shared" si="24"/>
        <v>0</v>
      </c>
      <c r="M74" s="372">
        <f t="shared" si="25"/>
        <v>0</v>
      </c>
      <c r="N74" s="372">
        <f t="shared" si="26"/>
        <v>0</v>
      </c>
      <c r="O74" s="426">
        <f t="shared" si="27"/>
        <v>0</v>
      </c>
      <c r="P74" s="374">
        <f>IFERROR(VLOOKUP(J74,rates!A:M,2,0)*K74,0)</f>
        <v>0</v>
      </c>
      <c r="Q74" s="375">
        <f>IFERROR(VLOOKUP(J74,rates!A:M,3,0)*M74,0)</f>
        <v>0</v>
      </c>
      <c r="R74" s="375">
        <f>IFERROR(VLOOKUP(J74,rates!A:M,4,0)*O74,0)</f>
        <v>0</v>
      </c>
      <c r="S74" s="376">
        <f t="shared" si="28"/>
        <v>0</v>
      </c>
      <c r="T74" s="377">
        <f>IFERROR(VLOOKUP(J74,rates!A:M,5,0)*K74,0)</f>
        <v>0</v>
      </c>
      <c r="U74" s="377">
        <f>IFERROR(VLOOKUP(J74,rates!A:M,6,0)*M74,0)</f>
        <v>0</v>
      </c>
      <c r="V74" s="377">
        <f>IFERROR(VLOOKUP(J74,rates!A:M,7,0)*O74,0)</f>
        <v>0</v>
      </c>
      <c r="W74" s="377">
        <f t="shared" si="29"/>
        <v>0</v>
      </c>
      <c r="X74" s="377">
        <f>IFERROR(VLOOKUP(J74,rates!A:M,8,0)*K74,0)</f>
        <v>0</v>
      </c>
      <c r="Y74" s="377">
        <f>IFERROR(VLOOKUP(J74,rates!A:M,9,0)*M74,0)</f>
        <v>0</v>
      </c>
      <c r="Z74" s="377">
        <f>IFERROR(VLOOKUP(J74,rates!A:M,10,0)*O74,0)</f>
        <v>0</v>
      </c>
      <c r="AA74" s="377">
        <f t="shared" si="30"/>
        <v>0</v>
      </c>
      <c r="AB74" s="377">
        <f>IF(Information!$C$4="School",S74,IF(Information!$C$4="HE",AA74,IF(Information!$C$4="FE - VET",W74,IF(Information!$C$4="AE",W74,IF(Information!$C$4="Youth",S74, IF(Information!$C$4="RE", 0))))))</f>
        <v>0</v>
      </c>
      <c r="AC74" s="432">
        <f>IFERROR(VLOOKUP(J74,rates!A:M,11,0)*K74,0)</f>
        <v>0</v>
      </c>
      <c r="AD74" s="432">
        <f>IFERROR(VLOOKUP(J74,rates!A:M,12,0)*M74,0)</f>
        <v>0</v>
      </c>
      <c r="AE74" s="378">
        <f>IFERROR(VLOOKUP(J74,rates!A:M,13,0)*O74,0)</f>
        <v>0</v>
      </c>
      <c r="AF74" s="378">
        <f>IFERROR(IF(Information!$C$4="HE",SUM(AC74:AE74),0),0)</f>
        <v>0</v>
      </c>
      <c r="AG74" s="433">
        <f t="shared" si="31"/>
        <v>0</v>
      </c>
      <c r="AH74" s="623">
        <f t="shared" si="17"/>
        <v>0</v>
      </c>
      <c r="AI74" s="434" t="str">
        <f>IFERROR(VLOOKUP(H74,countrygrouping!A:C,3,0)," ")</f>
        <v xml:space="preserve"> </v>
      </c>
      <c r="AJ74" s="391" t="str">
        <f>IFERROR(VLOOKUP(AI74,distancebands!A:C,2,0)," ")</f>
        <v xml:space="preserve"> </v>
      </c>
      <c r="AK74" s="381">
        <f>IFERROR(IF(Information!$C$4="HE",VLOOKUP(AI74,distancebands!A:L,6,0),0),0)</f>
        <v>0</v>
      </c>
      <c r="AL74" s="431">
        <f t="shared" si="32"/>
        <v>0</v>
      </c>
      <c r="AM74" s="383"/>
    </row>
    <row r="75" spans="1:39" ht="24.75" customHeight="1">
      <c r="A75" s="423"/>
      <c r="B75" s="362"/>
      <c r="C75" s="363">
        <f t="shared" si="18"/>
        <v>0</v>
      </c>
      <c r="D75" s="423"/>
      <c r="E75" s="367">
        <f t="shared" si="19"/>
        <v>0</v>
      </c>
      <c r="F75" s="368">
        <f t="shared" si="20"/>
        <v>0</v>
      </c>
      <c r="G75" s="424">
        <f t="shared" si="21"/>
        <v>0</v>
      </c>
      <c r="H75" s="425"/>
      <c r="I75" s="371" t="str">
        <f>IFERROR(VLOOKUP(H75,countrygrouping!A:B,2,0)," ")</f>
        <v xml:space="preserve"> </v>
      </c>
      <c r="J75" s="372" t="str">
        <f t="shared" si="22"/>
        <v xml:space="preserve"> </v>
      </c>
      <c r="K75" s="373">
        <f t="shared" si="23"/>
        <v>0</v>
      </c>
      <c r="L75" s="372">
        <f t="shared" si="24"/>
        <v>0</v>
      </c>
      <c r="M75" s="372">
        <f t="shared" si="25"/>
        <v>0</v>
      </c>
      <c r="N75" s="372">
        <f t="shared" si="26"/>
        <v>0</v>
      </c>
      <c r="O75" s="426">
        <f t="shared" si="27"/>
        <v>0</v>
      </c>
      <c r="P75" s="374">
        <f>IFERROR(VLOOKUP(J75,rates!A:M,2,0)*K75,0)</f>
        <v>0</v>
      </c>
      <c r="Q75" s="375">
        <f>IFERROR(VLOOKUP(J75,rates!A:M,3,0)*M75,0)</f>
        <v>0</v>
      </c>
      <c r="R75" s="375">
        <f>IFERROR(VLOOKUP(J75,rates!A:M,4,0)*O75,0)</f>
        <v>0</v>
      </c>
      <c r="S75" s="376">
        <f t="shared" si="28"/>
        <v>0</v>
      </c>
      <c r="T75" s="377">
        <f>IFERROR(VLOOKUP(J75,rates!A:M,5,0)*K75,0)</f>
        <v>0</v>
      </c>
      <c r="U75" s="377">
        <f>IFERROR(VLOOKUP(J75,rates!A:M,6,0)*M75,0)</f>
        <v>0</v>
      </c>
      <c r="V75" s="377">
        <f>IFERROR(VLOOKUP(J75,rates!A:M,7,0)*O75,0)</f>
        <v>0</v>
      </c>
      <c r="W75" s="377">
        <f t="shared" si="29"/>
        <v>0</v>
      </c>
      <c r="X75" s="377">
        <f>IFERROR(VLOOKUP(J75,rates!A:M,8,0)*K75,0)</f>
        <v>0</v>
      </c>
      <c r="Y75" s="377">
        <f>IFERROR(VLOOKUP(J75,rates!A:M,9,0)*M75,0)</f>
        <v>0</v>
      </c>
      <c r="Z75" s="377">
        <f>IFERROR(VLOOKUP(J75,rates!A:M,10,0)*O75,0)</f>
        <v>0</v>
      </c>
      <c r="AA75" s="377">
        <f t="shared" si="30"/>
        <v>0</v>
      </c>
      <c r="AB75" s="377">
        <f>IF(Information!$C$4="School",S75,IF(Information!$C$4="HE",AA75,IF(Information!$C$4="FE - VET",W75,IF(Information!$C$4="AE",W75,IF(Information!$C$4="Youth",S75, IF(Information!$C$4="RE", 0))))))</f>
        <v>0</v>
      </c>
      <c r="AC75" s="432">
        <f>IFERROR(VLOOKUP(J75,rates!A:M,11,0)*K75,0)</f>
        <v>0</v>
      </c>
      <c r="AD75" s="432">
        <f>IFERROR(VLOOKUP(J75,rates!A:M,12,0)*M75,0)</f>
        <v>0</v>
      </c>
      <c r="AE75" s="378">
        <f>IFERROR(VLOOKUP(J75,rates!A:M,13,0)*O75,0)</f>
        <v>0</v>
      </c>
      <c r="AF75" s="378">
        <f>IFERROR(IF(Information!$C$4="HE",SUM(AC75:AE75),0),0)</f>
        <v>0</v>
      </c>
      <c r="AG75" s="433">
        <f t="shared" si="31"/>
        <v>0</v>
      </c>
      <c r="AH75" s="623">
        <f t="shared" si="17"/>
        <v>0</v>
      </c>
      <c r="AI75" s="434" t="str">
        <f>IFERROR(VLOOKUP(H75,countrygrouping!A:C,3,0)," ")</f>
        <v xml:space="preserve"> </v>
      </c>
      <c r="AJ75" s="391" t="str">
        <f>IFERROR(VLOOKUP(AI75,distancebands!A:C,2,0)," ")</f>
        <v xml:space="preserve"> </v>
      </c>
      <c r="AK75" s="381">
        <f>IFERROR(IF(Information!$C$4="HE",VLOOKUP(AI75,distancebands!A:L,6,0),0),0)</f>
        <v>0</v>
      </c>
      <c r="AL75" s="431">
        <f t="shared" si="32"/>
        <v>0</v>
      </c>
      <c r="AM75" s="383"/>
    </row>
    <row r="76" spans="1:39" ht="24.75" customHeight="1">
      <c r="A76" s="423"/>
      <c r="B76" s="362"/>
      <c r="C76" s="363">
        <f t="shared" si="18"/>
        <v>0</v>
      </c>
      <c r="D76" s="423"/>
      <c r="E76" s="367">
        <f t="shared" si="19"/>
        <v>0</v>
      </c>
      <c r="F76" s="368">
        <f t="shared" si="20"/>
        <v>0</v>
      </c>
      <c r="G76" s="424">
        <f t="shared" si="21"/>
        <v>0</v>
      </c>
      <c r="H76" s="425"/>
      <c r="I76" s="371" t="str">
        <f>IFERROR(VLOOKUP(H76,countrygrouping!A:B,2,0)," ")</f>
        <v xml:space="preserve"> </v>
      </c>
      <c r="J76" s="372" t="str">
        <f t="shared" si="22"/>
        <v xml:space="preserve"> </v>
      </c>
      <c r="K76" s="373">
        <f t="shared" si="23"/>
        <v>0</v>
      </c>
      <c r="L76" s="372">
        <f t="shared" si="24"/>
        <v>0</v>
      </c>
      <c r="M76" s="372">
        <f t="shared" si="25"/>
        <v>0</v>
      </c>
      <c r="N76" s="372">
        <f t="shared" si="26"/>
        <v>0</v>
      </c>
      <c r="O76" s="426">
        <f t="shared" si="27"/>
        <v>0</v>
      </c>
      <c r="P76" s="374">
        <f>IFERROR(VLOOKUP(J76,rates!A:M,2,0)*K76,0)</f>
        <v>0</v>
      </c>
      <c r="Q76" s="375">
        <f>IFERROR(VLOOKUP(J76,rates!A:M,3,0)*M76,0)</f>
        <v>0</v>
      </c>
      <c r="R76" s="375">
        <f>IFERROR(VLOOKUP(J76,rates!A:M,4,0)*O76,0)</f>
        <v>0</v>
      </c>
      <c r="S76" s="376">
        <f t="shared" si="28"/>
        <v>0</v>
      </c>
      <c r="T76" s="377">
        <f>IFERROR(VLOOKUP(J76,rates!A:M,5,0)*K76,0)</f>
        <v>0</v>
      </c>
      <c r="U76" s="377">
        <f>IFERROR(VLOOKUP(J76,rates!A:M,6,0)*M76,0)</f>
        <v>0</v>
      </c>
      <c r="V76" s="377">
        <f>IFERROR(VLOOKUP(J76,rates!A:M,7,0)*O76,0)</f>
        <v>0</v>
      </c>
      <c r="W76" s="377">
        <f t="shared" si="29"/>
        <v>0</v>
      </c>
      <c r="X76" s="377">
        <f>IFERROR(VLOOKUP(J76,rates!A:M,8,0)*K76,0)</f>
        <v>0</v>
      </c>
      <c r="Y76" s="377">
        <f>IFERROR(VLOOKUP(J76,rates!A:M,9,0)*M76,0)</f>
        <v>0</v>
      </c>
      <c r="Z76" s="377">
        <f>IFERROR(VLOOKUP(J76,rates!A:M,10,0)*O76,0)</f>
        <v>0</v>
      </c>
      <c r="AA76" s="377">
        <f t="shared" si="30"/>
        <v>0</v>
      </c>
      <c r="AB76" s="377">
        <f>IF(Information!$C$4="School",S76,IF(Information!$C$4="HE",AA76,IF(Information!$C$4="FE - VET",W76,IF(Information!$C$4="AE",W76,IF(Information!$C$4="Youth",S76, IF(Information!$C$4="RE", 0))))))</f>
        <v>0</v>
      </c>
      <c r="AC76" s="432">
        <f>IFERROR(VLOOKUP(J76,rates!A:M,11,0)*K76,0)</f>
        <v>0</v>
      </c>
      <c r="AD76" s="432">
        <f>IFERROR(VLOOKUP(J76,rates!A:M,12,0)*M76,0)</f>
        <v>0</v>
      </c>
      <c r="AE76" s="378">
        <f>IFERROR(VLOOKUP(J76,rates!A:M,13,0)*O76,0)</f>
        <v>0</v>
      </c>
      <c r="AF76" s="378">
        <f>IFERROR(IF(Information!$C$4="HE",SUM(AC76:AE76),0),0)</f>
        <v>0</v>
      </c>
      <c r="AG76" s="433">
        <f t="shared" si="31"/>
        <v>0</v>
      </c>
      <c r="AH76" s="623">
        <f t="shared" si="17"/>
        <v>0</v>
      </c>
      <c r="AI76" s="434" t="str">
        <f>IFERROR(VLOOKUP(H76,countrygrouping!A:C,3,0)," ")</f>
        <v xml:space="preserve"> </v>
      </c>
      <c r="AJ76" s="391" t="str">
        <f>IFERROR(VLOOKUP(AI76,distancebands!A:C,2,0)," ")</f>
        <v xml:space="preserve"> </v>
      </c>
      <c r="AK76" s="381">
        <f>IFERROR(IF(Information!$C$4="HE",VLOOKUP(AI76,distancebands!A:L,6,0),0),0)</f>
        <v>0</v>
      </c>
      <c r="AL76" s="431">
        <f t="shared" si="32"/>
        <v>0</v>
      </c>
      <c r="AM76" s="383"/>
    </row>
    <row r="77" spans="1:39" ht="24.75" customHeight="1">
      <c r="A77" s="423"/>
      <c r="B77" s="362"/>
      <c r="C77" s="363">
        <f t="shared" si="18"/>
        <v>0</v>
      </c>
      <c r="D77" s="423"/>
      <c r="E77" s="367">
        <f t="shared" si="19"/>
        <v>0</v>
      </c>
      <c r="F77" s="368">
        <f t="shared" si="20"/>
        <v>0</v>
      </c>
      <c r="G77" s="424">
        <f t="shared" si="21"/>
        <v>0</v>
      </c>
      <c r="H77" s="425"/>
      <c r="I77" s="371" t="str">
        <f>IFERROR(VLOOKUP(H77,countrygrouping!A:B,2,0)," ")</f>
        <v xml:space="preserve"> </v>
      </c>
      <c r="J77" s="372" t="str">
        <f t="shared" si="22"/>
        <v xml:space="preserve"> </v>
      </c>
      <c r="K77" s="373">
        <f t="shared" si="23"/>
        <v>0</v>
      </c>
      <c r="L77" s="372">
        <f t="shared" si="24"/>
        <v>0</v>
      </c>
      <c r="M77" s="372">
        <f t="shared" si="25"/>
        <v>0</v>
      </c>
      <c r="N77" s="372">
        <f t="shared" si="26"/>
        <v>0</v>
      </c>
      <c r="O77" s="426">
        <f t="shared" si="27"/>
        <v>0</v>
      </c>
      <c r="P77" s="374">
        <f>IFERROR(VLOOKUP(J77,rates!A:M,2,0)*K77,0)</f>
        <v>0</v>
      </c>
      <c r="Q77" s="375">
        <f>IFERROR(VLOOKUP(J77,rates!A:M,3,0)*M77,0)</f>
        <v>0</v>
      </c>
      <c r="R77" s="375">
        <f>IFERROR(VLOOKUP(J77,rates!A:M,4,0)*O77,0)</f>
        <v>0</v>
      </c>
      <c r="S77" s="376">
        <f t="shared" si="28"/>
        <v>0</v>
      </c>
      <c r="T77" s="377">
        <f>IFERROR(VLOOKUP(J77,rates!A:M,5,0)*K77,0)</f>
        <v>0</v>
      </c>
      <c r="U77" s="377">
        <f>IFERROR(VLOOKUP(J77,rates!A:M,6,0)*M77,0)</f>
        <v>0</v>
      </c>
      <c r="V77" s="377">
        <f>IFERROR(VLOOKUP(J77,rates!A:M,7,0)*O77,0)</f>
        <v>0</v>
      </c>
      <c r="W77" s="377">
        <f t="shared" si="29"/>
        <v>0</v>
      </c>
      <c r="X77" s="377">
        <f>IFERROR(VLOOKUP(J77,rates!A:M,8,0)*K77,0)</f>
        <v>0</v>
      </c>
      <c r="Y77" s="377">
        <f>IFERROR(VLOOKUP(J77,rates!A:M,9,0)*M77,0)</f>
        <v>0</v>
      </c>
      <c r="Z77" s="377">
        <f>IFERROR(VLOOKUP(J77,rates!A:M,10,0)*O77,0)</f>
        <v>0</v>
      </c>
      <c r="AA77" s="377">
        <f t="shared" si="30"/>
        <v>0</v>
      </c>
      <c r="AB77" s="377">
        <f>IF(Information!$C$4="School",S77,IF(Information!$C$4="HE",AA77,IF(Information!$C$4="FE - VET",W77,IF(Information!$C$4="AE",W77,IF(Information!$C$4="Youth",S77, IF(Information!$C$4="RE", 0))))))</f>
        <v>0</v>
      </c>
      <c r="AC77" s="432">
        <f>IFERROR(VLOOKUP(J77,rates!A:M,11,0)*K77,0)</f>
        <v>0</v>
      </c>
      <c r="AD77" s="432">
        <f>IFERROR(VLOOKUP(J77,rates!A:M,12,0)*M77,0)</f>
        <v>0</v>
      </c>
      <c r="AE77" s="378">
        <f>IFERROR(VLOOKUP(J77,rates!A:M,13,0)*O77,0)</f>
        <v>0</v>
      </c>
      <c r="AF77" s="378">
        <f>IFERROR(IF(Information!$C$4="HE",SUM(AC77:AE77),0),0)</f>
        <v>0</v>
      </c>
      <c r="AG77" s="433">
        <f t="shared" si="31"/>
        <v>0</v>
      </c>
      <c r="AH77" s="623">
        <f t="shared" si="17"/>
        <v>0</v>
      </c>
      <c r="AI77" s="434" t="str">
        <f>IFERROR(VLOOKUP(H77,countrygrouping!A:C,3,0)," ")</f>
        <v xml:space="preserve"> </v>
      </c>
      <c r="AJ77" s="391" t="str">
        <f>IFERROR(VLOOKUP(AI77,distancebands!A:C,2,0)," ")</f>
        <v xml:space="preserve"> </v>
      </c>
      <c r="AK77" s="381">
        <f>IFERROR(IF(Information!$C$4="HE",VLOOKUP(AI77,distancebands!A:L,6,0),0),0)</f>
        <v>0</v>
      </c>
      <c r="AL77" s="431">
        <f t="shared" si="32"/>
        <v>0</v>
      </c>
      <c r="AM77" s="383"/>
    </row>
    <row r="78" spans="1:39" ht="24.75" customHeight="1">
      <c r="A78" s="423"/>
      <c r="B78" s="362"/>
      <c r="C78" s="363">
        <f t="shared" si="18"/>
        <v>0</v>
      </c>
      <c r="D78" s="423"/>
      <c r="E78" s="367">
        <f t="shared" si="19"/>
        <v>0</v>
      </c>
      <c r="F78" s="368">
        <f t="shared" si="20"/>
        <v>0</v>
      </c>
      <c r="G78" s="424">
        <f t="shared" si="21"/>
        <v>0</v>
      </c>
      <c r="H78" s="425"/>
      <c r="I78" s="371" t="str">
        <f>IFERROR(VLOOKUP(H78,countrygrouping!A:B,2,0)," ")</f>
        <v xml:space="preserve"> </v>
      </c>
      <c r="J78" s="372" t="str">
        <f t="shared" si="22"/>
        <v xml:space="preserve"> </v>
      </c>
      <c r="K78" s="373">
        <f t="shared" si="23"/>
        <v>0</v>
      </c>
      <c r="L78" s="372">
        <f t="shared" si="24"/>
        <v>0</v>
      </c>
      <c r="M78" s="372">
        <f t="shared" si="25"/>
        <v>0</v>
      </c>
      <c r="N78" s="372">
        <f t="shared" si="26"/>
        <v>0</v>
      </c>
      <c r="O78" s="426">
        <f t="shared" si="27"/>
        <v>0</v>
      </c>
      <c r="P78" s="374">
        <f>IFERROR(VLOOKUP(J78,rates!A:M,2,0)*K78,0)</f>
        <v>0</v>
      </c>
      <c r="Q78" s="375">
        <f>IFERROR(VLOOKUP(J78,rates!A:M,3,0)*M78,0)</f>
        <v>0</v>
      </c>
      <c r="R78" s="375">
        <f>IFERROR(VLOOKUP(J78,rates!A:M,4,0)*O78,0)</f>
        <v>0</v>
      </c>
      <c r="S78" s="376">
        <f t="shared" si="28"/>
        <v>0</v>
      </c>
      <c r="T78" s="377">
        <f>IFERROR(VLOOKUP(J78,rates!A:M,5,0)*K78,0)</f>
        <v>0</v>
      </c>
      <c r="U78" s="377">
        <f>IFERROR(VLOOKUP(J78,rates!A:M,6,0)*M78,0)</f>
        <v>0</v>
      </c>
      <c r="V78" s="377">
        <f>IFERROR(VLOOKUP(J78,rates!A:M,7,0)*O78,0)</f>
        <v>0</v>
      </c>
      <c r="W78" s="377">
        <f t="shared" si="29"/>
        <v>0</v>
      </c>
      <c r="X78" s="377">
        <f>IFERROR(VLOOKUP(J78,rates!A:M,8,0)*K78,0)</f>
        <v>0</v>
      </c>
      <c r="Y78" s="377">
        <f>IFERROR(VLOOKUP(J78,rates!A:M,9,0)*M78,0)</f>
        <v>0</v>
      </c>
      <c r="Z78" s="377">
        <f>IFERROR(VLOOKUP(J78,rates!A:M,10,0)*O78,0)</f>
        <v>0</v>
      </c>
      <c r="AA78" s="377">
        <f t="shared" si="30"/>
        <v>0</v>
      </c>
      <c r="AB78" s="377">
        <f>IF(Information!$C$4="School",S78,IF(Information!$C$4="HE",AA78,IF(Information!$C$4="FE - VET",W78,IF(Information!$C$4="AE",W78,IF(Information!$C$4="Youth",S78, IF(Information!$C$4="RE", 0))))))</f>
        <v>0</v>
      </c>
      <c r="AC78" s="432">
        <f>IFERROR(VLOOKUP(J78,rates!A:M,11,0)*K78,0)</f>
        <v>0</v>
      </c>
      <c r="AD78" s="432">
        <f>IFERROR(VLOOKUP(J78,rates!A:M,12,0)*M78,0)</f>
        <v>0</v>
      </c>
      <c r="AE78" s="378">
        <f>IFERROR(VLOOKUP(J78,rates!A:M,13,0)*O78,0)</f>
        <v>0</v>
      </c>
      <c r="AF78" s="378">
        <f>IFERROR(IF(Information!$C$4="HE",SUM(AC78:AE78),0),0)</f>
        <v>0</v>
      </c>
      <c r="AG78" s="433">
        <f t="shared" si="31"/>
        <v>0</v>
      </c>
      <c r="AH78" s="623">
        <f t="shared" si="17"/>
        <v>0</v>
      </c>
      <c r="AI78" s="434" t="str">
        <f>IFERROR(VLOOKUP(H78,countrygrouping!A:C,3,0)," ")</f>
        <v xml:space="preserve"> </v>
      </c>
      <c r="AJ78" s="391" t="str">
        <f>IFERROR(VLOOKUP(AI78,distancebands!A:C,2,0)," ")</f>
        <v xml:space="preserve"> </v>
      </c>
      <c r="AK78" s="381">
        <f>IFERROR(IF(Information!$C$4="HE",VLOOKUP(AI78,distancebands!A:L,6,0),0),0)</f>
        <v>0</v>
      </c>
      <c r="AL78" s="431">
        <f t="shared" si="32"/>
        <v>0</v>
      </c>
      <c r="AM78" s="383"/>
    </row>
    <row r="79" spans="1:39" ht="24.75" customHeight="1">
      <c r="A79" s="423"/>
      <c r="B79" s="362"/>
      <c r="C79" s="363">
        <f t="shared" si="18"/>
        <v>0</v>
      </c>
      <c r="D79" s="423"/>
      <c r="E79" s="367">
        <f t="shared" si="19"/>
        <v>0</v>
      </c>
      <c r="F79" s="368">
        <f t="shared" si="20"/>
        <v>0</v>
      </c>
      <c r="G79" s="424">
        <f t="shared" si="21"/>
        <v>0</v>
      </c>
      <c r="H79" s="425"/>
      <c r="I79" s="371" t="str">
        <f>IFERROR(VLOOKUP(H79,countrygrouping!A:B,2,0)," ")</f>
        <v xml:space="preserve"> </v>
      </c>
      <c r="J79" s="372" t="str">
        <f t="shared" si="22"/>
        <v xml:space="preserve"> </v>
      </c>
      <c r="K79" s="373">
        <f t="shared" si="23"/>
        <v>0</v>
      </c>
      <c r="L79" s="372">
        <f t="shared" si="24"/>
        <v>0</v>
      </c>
      <c r="M79" s="372">
        <f t="shared" si="25"/>
        <v>0</v>
      </c>
      <c r="N79" s="372">
        <f t="shared" si="26"/>
        <v>0</v>
      </c>
      <c r="O79" s="426">
        <f t="shared" si="27"/>
        <v>0</v>
      </c>
      <c r="P79" s="374">
        <f>IFERROR(VLOOKUP(J79,rates!A:M,2,0)*K79,0)</f>
        <v>0</v>
      </c>
      <c r="Q79" s="375">
        <f>IFERROR(VLOOKUP(J79,rates!A:M,3,0)*M79,0)</f>
        <v>0</v>
      </c>
      <c r="R79" s="375">
        <f>IFERROR(VLOOKUP(J79,rates!A:M,4,0)*O79,0)</f>
        <v>0</v>
      </c>
      <c r="S79" s="376">
        <f t="shared" si="28"/>
        <v>0</v>
      </c>
      <c r="T79" s="377">
        <f>IFERROR(VLOOKUP(J79,rates!A:M,5,0)*K79,0)</f>
        <v>0</v>
      </c>
      <c r="U79" s="377">
        <f>IFERROR(VLOOKUP(J79,rates!A:M,6,0)*M79,0)</f>
        <v>0</v>
      </c>
      <c r="V79" s="377">
        <f>IFERROR(VLOOKUP(J79,rates!A:M,7,0)*O79,0)</f>
        <v>0</v>
      </c>
      <c r="W79" s="377">
        <f t="shared" si="29"/>
        <v>0</v>
      </c>
      <c r="X79" s="377">
        <f>IFERROR(VLOOKUP(J79,rates!A:M,8,0)*K79,0)</f>
        <v>0</v>
      </c>
      <c r="Y79" s="377">
        <f>IFERROR(VLOOKUP(J79,rates!A:M,9,0)*M79,0)</f>
        <v>0</v>
      </c>
      <c r="Z79" s="377">
        <f>IFERROR(VLOOKUP(J79,rates!A:M,10,0)*O79,0)</f>
        <v>0</v>
      </c>
      <c r="AA79" s="377">
        <f t="shared" si="30"/>
        <v>0</v>
      </c>
      <c r="AB79" s="377">
        <f>IF(Information!$C$4="School",S79,IF(Information!$C$4="HE",AA79,IF(Information!$C$4="FE - VET",W79,IF(Information!$C$4="AE",W79,IF(Information!$C$4="Youth",S79, IF(Information!$C$4="RE", 0))))))</f>
        <v>0</v>
      </c>
      <c r="AC79" s="432">
        <f>IFERROR(VLOOKUP(J79,rates!A:M,11,0)*K79,0)</f>
        <v>0</v>
      </c>
      <c r="AD79" s="432">
        <f>IFERROR(VLOOKUP(J79,rates!A:M,12,0)*M79,0)</f>
        <v>0</v>
      </c>
      <c r="AE79" s="378">
        <f>IFERROR(VLOOKUP(J79,rates!A:M,13,0)*O79,0)</f>
        <v>0</v>
      </c>
      <c r="AF79" s="378">
        <f>IFERROR(IF(Information!$C$4="HE",SUM(AC79:AE79),0),0)</f>
        <v>0</v>
      </c>
      <c r="AG79" s="433">
        <f t="shared" si="31"/>
        <v>0</v>
      </c>
      <c r="AH79" s="623">
        <f t="shared" si="17"/>
        <v>0</v>
      </c>
      <c r="AI79" s="434" t="str">
        <f>IFERROR(VLOOKUP(H79,countrygrouping!A:C,3,0)," ")</f>
        <v xml:space="preserve"> </v>
      </c>
      <c r="AJ79" s="391" t="str">
        <f>IFERROR(VLOOKUP(AI79,distancebands!A:C,2,0)," ")</f>
        <v xml:space="preserve"> </v>
      </c>
      <c r="AK79" s="381">
        <f>IFERROR(IF(Information!$C$4="HE",VLOOKUP(AI79,distancebands!A:L,6,0),0),0)</f>
        <v>0</v>
      </c>
      <c r="AL79" s="431">
        <f t="shared" si="32"/>
        <v>0</v>
      </c>
      <c r="AM79" s="383"/>
    </row>
    <row r="80" spans="1:39" ht="24.75" customHeight="1">
      <c r="A80" s="423"/>
      <c r="B80" s="362"/>
      <c r="C80" s="363">
        <f t="shared" si="18"/>
        <v>0</v>
      </c>
      <c r="D80" s="423"/>
      <c r="E80" s="367">
        <f t="shared" si="19"/>
        <v>0</v>
      </c>
      <c r="F80" s="368">
        <f t="shared" si="20"/>
        <v>0</v>
      </c>
      <c r="G80" s="424">
        <f t="shared" si="21"/>
        <v>0</v>
      </c>
      <c r="H80" s="425"/>
      <c r="I80" s="371" t="str">
        <f>IFERROR(VLOOKUP(H80,countrygrouping!A:B,2,0)," ")</f>
        <v xml:space="preserve"> </v>
      </c>
      <c r="J80" s="372" t="str">
        <f t="shared" si="22"/>
        <v xml:space="preserve"> </v>
      </c>
      <c r="K80" s="373">
        <f t="shared" si="23"/>
        <v>0</v>
      </c>
      <c r="L80" s="372">
        <f t="shared" si="24"/>
        <v>0</v>
      </c>
      <c r="M80" s="372">
        <f t="shared" si="25"/>
        <v>0</v>
      </c>
      <c r="N80" s="372">
        <f t="shared" si="26"/>
        <v>0</v>
      </c>
      <c r="O80" s="426">
        <f t="shared" si="27"/>
        <v>0</v>
      </c>
      <c r="P80" s="374">
        <f>IFERROR(VLOOKUP(J80,rates!A:M,2,0)*K80,0)</f>
        <v>0</v>
      </c>
      <c r="Q80" s="375">
        <f>IFERROR(VLOOKUP(J80,rates!A:M,3,0)*M80,0)</f>
        <v>0</v>
      </c>
      <c r="R80" s="375">
        <f>IFERROR(VLOOKUP(J80,rates!A:M,4,0)*O80,0)</f>
        <v>0</v>
      </c>
      <c r="S80" s="376">
        <f t="shared" si="28"/>
        <v>0</v>
      </c>
      <c r="T80" s="377">
        <f>IFERROR(VLOOKUP(J80,rates!A:M,5,0)*K80,0)</f>
        <v>0</v>
      </c>
      <c r="U80" s="377">
        <f>IFERROR(VLOOKUP(J80,rates!A:M,6,0)*M80,0)</f>
        <v>0</v>
      </c>
      <c r="V80" s="377">
        <f>IFERROR(VLOOKUP(J80,rates!A:M,7,0)*O80,0)</f>
        <v>0</v>
      </c>
      <c r="W80" s="377">
        <f t="shared" si="29"/>
        <v>0</v>
      </c>
      <c r="X80" s="377">
        <f>IFERROR(VLOOKUP(J80,rates!A:M,8,0)*K80,0)</f>
        <v>0</v>
      </c>
      <c r="Y80" s="377">
        <f>IFERROR(VLOOKUP(J80,rates!A:M,9,0)*M80,0)</f>
        <v>0</v>
      </c>
      <c r="Z80" s="377">
        <f>IFERROR(VLOOKUP(J80,rates!A:M,10,0)*O80,0)</f>
        <v>0</v>
      </c>
      <c r="AA80" s="377">
        <f t="shared" si="30"/>
        <v>0</v>
      </c>
      <c r="AB80" s="377">
        <f>IF(Information!$C$4="School",S80,IF(Information!$C$4="HE",AA80,IF(Information!$C$4="FE - VET",W80,IF(Information!$C$4="AE",W80,IF(Information!$C$4="Youth",S80, IF(Information!$C$4="RE", 0))))))</f>
        <v>0</v>
      </c>
      <c r="AC80" s="432">
        <f>IFERROR(VLOOKUP(J80,rates!A:M,11,0)*K80,0)</f>
        <v>0</v>
      </c>
      <c r="AD80" s="432">
        <f>IFERROR(VLOOKUP(J80,rates!A:M,12,0)*M80,0)</f>
        <v>0</v>
      </c>
      <c r="AE80" s="378">
        <f>IFERROR(VLOOKUP(J80,rates!A:M,13,0)*O80,0)</f>
        <v>0</v>
      </c>
      <c r="AF80" s="378">
        <f>IFERROR(IF(Information!$C$4="HE",SUM(AC80:AE80),0),0)</f>
        <v>0</v>
      </c>
      <c r="AG80" s="433">
        <f t="shared" si="31"/>
        <v>0</v>
      </c>
      <c r="AH80" s="623">
        <f t="shared" si="17"/>
        <v>0</v>
      </c>
      <c r="AI80" s="434" t="str">
        <f>IFERROR(VLOOKUP(H80,countrygrouping!A:C,3,0)," ")</f>
        <v xml:space="preserve"> </v>
      </c>
      <c r="AJ80" s="391" t="str">
        <f>IFERROR(VLOOKUP(AI80,distancebands!A:C,2,0)," ")</f>
        <v xml:space="preserve"> </v>
      </c>
      <c r="AK80" s="381">
        <f>IFERROR(IF(Information!$C$4="HE",VLOOKUP(AI80,distancebands!A:L,6,0),0),0)</f>
        <v>0</v>
      </c>
      <c r="AL80" s="431">
        <f t="shared" si="32"/>
        <v>0</v>
      </c>
      <c r="AM80" s="383"/>
    </row>
    <row r="81" spans="1:39" ht="24.75" customHeight="1">
      <c r="A81" s="423"/>
      <c r="B81" s="362"/>
      <c r="C81" s="363">
        <f t="shared" si="18"/>
        <v>0</v>
      </c>
      <c r="D81" s="423"/>
      <c r="E81" s="367">
        <f t="shared" si="19"/>
        <v>0</v>
      </c>
      <c r="F81" s="368">
        <f t="shared" si="20"/>
        <v>0</v>
      </c>
      <c r="G81" s="424">
        <f t="shared" si="21"/>
        <v>0</v>
      </c>
      <c r="H81" s="425"/>
      <c r="I81" s="371" t="str">
        <f>IFERROR(VLOOKUP(H81,countrygrouping!A:B,2,0)," ")</f>
        <v xml:space="preserve"> </v>
      </c>
      <c r="J81" s="372" t="str">
        <f t="shared" si="22"/>
        <v xml:space="preserve"> </v>
      </c>
      <c r="K81" s="373">
        <f t="shared" si="23"/>
        <v>0</v>
      </c>
      <c r="L81" s="372">
        <f t="shared" si="24"/>
        <v>0</v>
      </c>
      <c r="M81" s="372">
        <f t="shared" si="25"/>
        <v>0</v>
      </c>
      <c r="N81" s="372">
        <f t="shared" si="26"/>
        <v>0</v>
      </c>
      <c r="O81" s="426">
        <f t="shared" si="27"/>
        <v>0</v>
      </c>
      <c r="P81" s="374">
        <f>IFERROR(VLOOKUP(J81,rates!A:M,2,0)*K81,0)</f>
        <v>0</v>
      </c>
      <c r="Q81" s="375">
        <f>IFERROR(VLOOKUP(J81,rates!A:M,3,0)*M81,0)</f>
        <v>0</v>
      </c>
      <c r="R81" s="375">
        <f>IFERROR(VLOOKUP(J81,rates!A:M,4,0)*O81,0)</f>
        <v>0</v>
      </c>
      <c r="S81" s="376">
        <f t="shared" si="28"/>
        <v>0</v>
      </c>
      <c r="T81" s="377">
        <f>IFERROR(VLOOKUP(J81,rates!A:M,5,0)*K81,0)</f>
        <v>0</v>
      </c>
      <c r="U81" s="377">
        <f>IFERROR(VLOOKUP(J81,rates!A:M,6,0)*M81,0)</f>
        <v>0</v>
      </c>
      <c r="V81" s="377">
        <f>IFERROR(VLOOKUP(J81,rates!A:M,7,0)*O81,0)</f>
        <v>0</v>
      </c>
      <c r="W81" s="377">
        <f t="shared" si="29"/>
        <v>0</v>
      </c>
      <c r="X81" s="377">
        <f>IFERROR(VLOOKUP(J81,rates!A:M,8,0)*K81,0)</f>
        <v>0</v>
      </c>
      <c r="Y81" s="377">
        <f>IFERROR(VLOOKUP(J81,rates!A:M,9,0)*M81,0)</f>
        <v>0</v>
      </c>
      <c r="Z81" s="377">
        <f>IFERROR(VLOOKUP(J81,rates!A:M,10,0)*O81,0)</f>
        <v>0</v>
      </c>
      <c r="AA81" s="377">
        <f t="shared" si="30"/>
        <v>0</v>
      </c>
      <c r="AB81" s="377">
        <f>IF(Information!$C$4="School",S81,IF(Information!$C$4="HE",AA81,IF(Information!$C$4="FE - VET",W81,IF(Information!$C$4="AE",W81,IF(Information!$C$4="Youth",S81, IF(Information!$C$4="RE", 0))))))</f>
        <v>0</v>
      </c>
      <c r="AC81" s="432">
        <f>IFERROR(VLOOKUP(J81,rates!A:M,11,0)*K81,0)</f>
        <v>0</v>
      </c>
      <c r="AD81" s="432">
        <f>IFERROR(VLOOKUP(J81,rates!A:M,12,0)*M81,0)</f>
        <v>0</v>
      </c>
      <c r="AE81" s="378">
        <f>IFERROR(VLOOKUP(J81,rates!A:M,13,0)*O81,0)</f>
        <v>0</v>
      </c>
      <c r="AF81" s="378">
        <f>IFERROR(IF(Information!$C$4="HE",SUM(AC81:AE81),0),0)</f>
        <v>0</v>
      </c>
      <c r="AG81" s="433">
        <f t="shared" si="31"/>
        <v>0</v>
      </c>
      <c r="AH81" s="623">
        <f t="shared" si="17"/>
        <v>0</v>
      </c>
      <c r="AI81" s="434" t="str">
        <f>IFERROR(VLOOKUP(H81,countrygrouping!A:C,3,0)," ")</f>
        <v xml:space="preserve"> </v>
      </c>
      <c r="AJ81" s="391" t="str">
        <f>IFERROR(VLOOKUP(AI81,distancebands!A:C,2,0)," ")</f>
        <v xml:space="preserve"> </v>
      </c>
      <c r="AK81" s="381">
        <f>IFERROR(IF(Information!$C$4="HE",VLOOKUP(AI81,distancebands!A:L,6,0),0),0)</f>
        <v>0</v>
      </c>
      <c r="AL81" s="431">
        <f t="shared" si="32"/>
        <v>0</v>
      </c>
      <c r="AM81" s="383"/>
    </row>
    <row r="82" spans="1:39" ht="24.75" customHeight="1">
      <c r="A82" s="423"/>
      <c r="B82" s="362"/>
      <c r="C82" s="363">
        <f t="shared" si="18"/>
        <v>0</v>
      </c>
      <c r="D82" s="423"/>
      <c r="E82" s="367">
        <f t="shared" si="19"/>
        <v>0</v>
      </c>
      <c r="F82" s="368">
        <f t="shared" si="20"/>
        <v>0</v>
      </c>
      <c r="G82" s="424">
        <f t="shared" si="21"/>
        <v>0</v>
      </c>
      <c r="H82" s="425"/>
      <c r="I82" s="371" t="str">
        <f>IFERROR(VLOOKUP(H82,countrygrouping!A:B,2,0)," ")</f>
        <v xml:space="preserve"> </v>
      </c>
      <c r="J82" s="372" t="str">
        <f t="shared" si="22"/>
        <v xml:space="preserve"> </v>
      </c>
      <c r="K82" s="373">
        <f t="shared" si="23"/>
        <v>0</v>
      </c>
      <c r="L82" s="372">
        <f t="shared" si="24"/>
        <v>0</v>
      </c>
      <c r="M82" s="372">
        <f t="shared" si="25"/>
        <v>0</v>
      </c>
      <c r="N82" s="372">
        <f t="shared" si="26"/>
        <v>0</v>
      </c>
      <c r="O82" s="426">
        <f t="shared" si="27"/>
        <v>0</v>
      </c>
      <c r="P82" s="374">
        <f>IFERROR(VLOOKUP(J82,rates!A:M,2,0)*K82,0)</f>
        <v>0</v>
      </c>
      <c r="Q82" s="375">
        <f>IFERROR(VLOOKUP(J82,rates!A:M,3,0)*M82,0)</f>
        <v>0</v>
      </c>
      <c r="R82" s="375">
        <f>IFERROR(VLOOKUP(J82,rates!A:M,4,0)*O82,0)</f>
        <v>0</v>
      </c>
      <c r="S82" s="376">
        <f t="shared" si="28"/>
        <v>0</v>
      </c>
      <c r="T82" s="377">
        <f>IFERROR(VLOOKUP(J82,rates!A:M,5,0)*K82,0)</f>
        <v>0</v>
      </c>
      <c r="U82" s="377">
        <f>IFERROR(VLOOKUP(J82,rates!A:M,6,0)*M82,0)</f>
        <v>0</v>
      </c>
      <c r="V82" s="377">
        <f>IFERROR(VLOOKUP(J82,rates!A:M,7,0)*O82,0)</f>
        <v>0</v>
      </c>
      <c r="W82" s="377">
        <f t="shared" si="29"/>
        <v>0</v>
      </c>
      <c r="X82" s="377">
        <f>IFERROR(VLOOKUP(J82,rates!A:M,8,0)*K82,0)</f>
        <v>0</v>
      </c>
      <c r="Y82" s="377">
        <f>IFERROR(VLOOKUP(J82,rates!A:M,9,0)*M82,0)</f>
        <v>0</v>
      </c>
      <c r="Z82" s="377">
        <f>IFERROR(VLOOKUP(J82,rates!A:M,10,0)*O82,0)</f>
        <v>0</v>
      </c>
      <c r="AA82" s="377">
        <f t="shared" si="30"/>
        <v>0</v>
      </c>
      <c r="AB82" s="377">
        <f>IF(Information!$C$4="School",S82,IF(Information!$C$4="HE",AA82,IF(Information!$C$4="FE - VET",W82,IF(Information!$C$4="AE",W82,IF(Information!$C$4="Youth",S82, IF(Information!$C$4="RE", 0))))))</f>
        <v>0</v>
      </c>
      <c r="AC82" s="432">
        <f>IFERROR(VLOOKUP(J82,rates!A:M,11,0)*K82,0)</f>
        <v>0</v>
      </c>
      <c r="AD82" s="432">
        <f>IFERROR(VLOOKUP(J82,rates!A:M,12,0)*M82,0)</f>
        <v>0</v>
      </c>
      <c r="AE82" s="378">
        <f>IFERROR(VLOOKUP(J82,rates!A:M,13,0)*O82,0)</f>
        <v>0</v>
      </c>
      <c r="AF82" s="378">
        <f>IFERROR(IF(Information!$C$4="HE",SUM(AC82:AE82),0),0)</f>
        <v>0</v>
      </c>
      <c r="AG82" s="433">
        <f t="shared" si="31"/>
        <v>0</v>
      </c>
      <c r="AH82" s="623">
        <f t="shared" si="17"/>
        <v>0</v>
      </c>
      <c r="AI82" s="434" t="str">
        <f>IFERROR(VLOOKUP(H82,countrygrouping!A:C,3,0)," ")</f>
        <v xml:space="preserve"> </v>
      </c>
      <c r="AJ82" s="391" t="str">
        <f>IFERROR(VLOOKUP(AI82,distancebands!A:C,2,0)," ")</f>
        <v xml:space="preserve"> </v>
      </c>
      <c r="AK82" s="381">
        <f>IFERROR(IF(Information!$C$4="HE",VLOOKUP(AI82,distancebands!A:L,6,0),0),0)</f>
        <v>0</v>
      </c>
      <c r="AL82" s="431">
        <f t="shared" si="32"/>
        <v>0</v>
      </c>
      <c r="AM82" s="383"/>
    </row>
    <row r="83" spans="1:39" ht="24.75" customHeight="1">
      <c r="A83" s="423"/>
      <c r="B83" s="362"/>
      <c r="C83" s="363">
        <f t="shared" si="18"/>
        <v>0</v>
      </c>
      <c r="D83" s="423"/>
      <c r="E83" s="367">
        <f t="shared" si="19"/>
        <v>0</v>
      </c>
      <c r="F83" s="368">
        <f t="shared" si="20"/>
        <v>0</v>
      </c>
      <c r="G83" s="424">
        <f t="shared" si="21"/>
        <v>0</v>
      </c>
      <c r="H83" s="425"/>
      <c r="I83" s="371" t="str">
        <f>IFERROR(VLOOKUP(H83,countrygrouping!A:B,2,0)," ")</f>
        <v xml:space="preserve"> </v>
      </c>
      <c r="J83" s="372" t="str">
        <f t="shared" si="22"/>
        <v xml:space="preserve"> </v>
      </c>
      <c r="K83" s="373">
        <f t="shared" si="23"/>
        <v>0</v>
      </c>
      <c r="L83" s="372">
        <f t="shared" si="24"/>
        <v>0</v>
      </c>
      <c r="M83" s="372">
        <f t="shared" si="25"/>
        <v>0</v>
      </c>
      <c r="N83" s="372">
        <f t="shared" si="26"/>
        <v>0</v>
      </c>
      <c r="O83" s="426">
        <f t="shared" si="27"/>
        <v>0</v>
      </c>
      <c r="P83" s="374">
        <f>IFERROR(VLOOKUP(J83,rates!A:M,2,0)*K83,0)</f>
        <v>0</v>
      </c>
      <c r="Q83" s="375">
        <f>IFERROR(VLOOKUP(J83,rates!A:M,3,0)*M83,0)</f>
        <v>0</v>
      </c>
      <c r="R83" s="375">
        <f>IFERROR(VLOOKUP(J83,rates!A:M,4,0)*O83,0)</f>
        <v>0</v>
      </c>
      <c r="S83" s="376">
        <f t="shared" si="28"/>
        <v>0</v>
      </c>
      <c r="T83" s="377">
        <f>IFERROR(VLOOKUP(J83,rates!A:M,5,0)*K83,0)</f>
        <v>0</v>
      </c>
      <c r="U83" s="377">
        <f>IFERROR(VLOOKUP(J83,rates!A:M,6,0)*M83,0)</f>
        <v>0</v>
      </c>
      <c r="V83" s="377">
        <f>IFERROR(VLOOKUP(J83,rates!A:M,7,0)*O83,0)</f>
        <v>0</v>
      </c>
      <c r="W83" s="377">
        <f t="shared" si="29"/>
        <v>0</v>
      </c>
      <c r="X83" s="377">
        <f>IFERROR(VLOOKUP(J83,rates!A:M,8,0)*K83,0)</f>
        <v>0</v>
      </c>
      <c r="Y83" s="377">
        <f>IFERROR(VLOOKUP(J83,rates!A:M,9,0)*M83,0)</f>
        <v>0</v>
      </c>
      <c r="Z83" s="377">
        <f>IFERROR(VLOOKUP(J83,rates!A:M,10,0)*O83,0)</f>
        <v>0</v>
      </c>
      <c r="AA83" s="377">
        <f t="shared" si="30"/>
        <v>0</v>
      </c>
      <c r="AB83" s="377">
        <f>IF(Information!$C$4="School",S83,IF(Information!$C$4="HE",AA83,IF(Information!$C$4="FE - VET",W83,IF(Information!$C$4="AE",W83,IF(Information!$C$4="Youth",S83, IF(Information!$C$4="RE", 0))))))</f>
        <v>0</v>
      </c>
      <c r="AC83" s="432">
        <f>IFERROR(VLOOKUP(J83,rates!A:M,11,0)*K83,0)</f>
        <v>0</v>
      </c>
      <c r="AD83" s="432">
        <f>IFERROR(VLOOKUP(J83,rates!A:M,12,0)*M83,0)</f>
        <v>0</v>
      </c>
      <c r="AE83" s="378">
        <f>IFERROR(VLOOKUP(J83,rates!A:M,13,0)*O83,0)</f>
        <v>0</v>
      </c>
      <c r="AF83" s="378">
        <f>IFERROR(IF(Information!$C$4="HE",SUM(AC83:AE83),0),0)</f>
        <v>0</v>
      </c>
      <c r="AG83" s="433">
        <f t="shared" si="31"/>
        <v>0</v>
      </c>
      <c r="AH83" s="623">
        <f t="shared" si="17"/>
        <v>0</v>
      </c>
      <c r="AI83" s="434" t="str">
        <f>IFERROR(VLOOKUP(H83,countrygrouping!A:C,3,0)," ")</f>
        <v xml:space="preserve"> </v>
      </c>
      <c r="AJ83" s="391" t="str">
        <f>IFERROR(VLOOKUP(AI83,distancebands!A:C,2,0)," ")</f>
        <v xml:space="preserve"> </v>
      </c>
      <c r="AK83" s="381">
        <f>IFERROR(IF(Information!$C$4="HE",VLOOKUP(AI83,distancebands!A:L,6,0),0),0)</f>
        <v>0</v>
      </c>
      <c r="AL83" s="431">
        <f t="shared" si="32"/>
        <v>0</v>
      </c>
      <c r="AM83" s="383"/>
    </row>
    <row r="84" spans="1:39" ht="24.75" customHeight="1">
      <c r="A84" s="423"/>
      <c r="B84" s="362"/>
      <c r="C84" s="363">
        <f t="shared" si="18"/>
        <v>0</v>
      </c>
      <c r="D84" s="423"/>
      <c r="E84" s="367">
        <f t="shared" si="19"/>
        <v>0</v>
      </c>
      <c r="F84" s="368">
        <f t="shared" si="20"/>
        <v>0</v>
      </c>
      <c r="G84" s="424">
        <f t="shared" si="21"/>
        <v>0</v>
      </c>
      <c r="H84" s="425"/>
      <c r="I84" s="371" t="str">
        <f>IFERROR(VLOOKUP(H84,countrygrouping!A:B,2,0)," ")</f>
        <v xml:space="preserve"> </v>
      </c>
      <c r="J84" s="372" t="str">
        <f t="shared" si="22"/>
        <v xml:space="preserve"> </v>
      </c>
      <c r="K84" s="373">
        <f t="shared" si="23"/>
        <v>0</v>
      </c>
      <c r="L84" s="372">
        <f t="shared" si="24"/>
        <v>0</v>
      </c>
      <c r="M84" s="372">
        <f t="shared" si="25"/>
        <v>0</v>
      </c>
      <c r="N84" s="372">
        <f t="shared" si="26"/>
        <v>0</v>
      </c>
      <c r="O84" s="426">
        <f t="shared" si="27"/>
        <v>0</v>
      </c>
      <c r="P84" s="374">
        <f>IFERROR(VLOOKUP(J84,rates!A:M,2,0)*K84,0)</f>
        <v>0</v>
      </c>
      <c r="Q84" s="375">
        <f>IFERROR(VLOOKUP(J84,rates!A:M,3,0)*M84,0)</f>
        <v>0</v>
      </c>
      <c r="R84" s="375">
        <f>IFERROR(VLOOKUP(J84,rates!A:M,4,0)*O84,0)</f>
        <v>0</v>
      </c>
      <c r="S84" s="376">
        <f t="shared" si="28"/>
        <v>0</v>
      </c>
      <c r="T84" s="377">
        <f>IFERROR(VLOOKUP(J84,rates!A:M,5,0)*K84,0)</f>
        <v>0</v>
      </c>
      <c r="U84" s="377">
        <f>IFERROR(VLOOKUP(J84,rates!A:M,6,0)*M84,0)</f>
        <v>0</v>
      </c>
      <c r="V84" s="377">
        <f>IFERROR(VLOOKUP(J84,rates!A:M,7,0)*O84,0)</f>
        <v>0</v>
      </c>
      <c r="W84" s="377">
        <f t="shared" si="29"/>
        <v>0</v>
      </c>
      <c r="X84" s="377">
        <f>IFERROR(VLOOKUP(J84,rates!A:M,8,0)*K84,0)</f>
        <v>0</v>
      </c>
      <c r="Y84" s="377">
        <f>IFERROR(VLOOKUP(J84,rates!A:M,9,0)*M84,0)</f>
        <v>0</v>
      </c>
      <c r="Z84" s="377">
        <f>IFERROR(VLOOKUP(J84,rates!A:M,10,0)*O84,0)</f>
        <v>0</v>
      </c>
      <c r="AA84" s="377">
        <f t="shared" si="30"/>
        <v>0</v>
      </c>
      <c r="AB84" s="377">
        <f>IF(Information!$C$4="School",S84,IF(Information!$C$4="HE",AA84,IF(Information!$C$4="FE - VET",W84,IF(Information!$C$4="AE",W84,IF(Information!$C$4="Youth",S84, IF(Information!$C$4="RE", 0))))))</f>
        <v>0</v>
      </c>
      <c r="AC84" s="432">
        <f>IFERROR(VLOOKUP(J84,rates!A:M,11,0)*K84,0)</f>
        <v>0</v>
      </c>
      <c r="AD84" s="432">
        <f>IFERROR(VLOOKUP(J84,rates!A:M,12,0)*M84,0)</f>
        <v>0</v>
      </c>
      <c r="AE84" s="378">
        <f>IFERROR(VLOOKUP(J84,rates!A:M,13,0)*O84,0)</f>
        <v>0</v>
      </c>
      <c r="AF84" s="378">
        <f>IFERROR(IF(Information!$C$4="HE",SUM(AC84:AE84),0),0)</f>
        <v>0</v>
      </c>
      <c r="AG84" s="433">
        <f t="shared" si="31"/>
        <v>0</v>
      </c>
      <c r="AH84" s="623">
        <f t="shared" si="17"/>
        <v>0</v>
      </c>
      <c r="AI84" s="434" t="str">
        <f>IFERROR(VLOOKUP(H84,countrygrouping!A:C,3,0)," ")</f>
        <v xml:space="preserve"> </v>
      </c>
      <c r="AJ84" s="391" t="str">
        <f>IFERROR(VLOOKUP(AI84,distancebands!A:C,2,0)," ")</f>
        <v xml:space="preserve"> </v>
      </c>
      <c r="AK84" s="381">
        <f>IFERROR(IF(Information!$C$4="HE",VLOOKUP(AI84,distancebands!A:L,6,0),0),0)</f>
        <v>0</v>
      </c>
      <c r="AL84" s="431">
        <f t="shared" si="32"/>
        <v>0</v>
      </c>
      <c r="AM84" s="383"/>
    </row>
    <row r="85" spans="1:39" ht="24.75" customHeight="1">
      <c r="A85" s="423"/>
      <c r="B85" s="362"/>
      <c r="C85" s="363">
        <f t="shared" si="18"/>
        <v>0</v>
      </c>
      <c r="D85" s="423"/>
      <c r="E85" s="367">
        <f t="shared" si="19"/>
        <v>0</v>
      </c>
      <c r="F85" s="368">
        <f t="shared" si="20"/>
        <v>0</v>
      </c>
      <c r="G85" s="424">
        <f t="shared" si="21"/>
        <v>0</v>
      </c>
      <c r="H85" s="425"/>
      <c r="I85" s="371" t="str">
        <f>IFERROR(VLOOKUP(H85,countrygrouping!A:B,2,0)," ")</f>
        <v xml:space="preserve"> </v>
      </c>
      <c r="J85" s="372" t="str">
        <f t="shared" si="22"/>
        <v xml:space="preserve"> </v>
      </c>
      <c r="K85" s="373">
        <f t="shared" si="23"/>
        <v>0</v>
      </c>
      <c r="L85" s="372">
        <f t="shared" si="24"/>
        <v>0</v>
      </c>
      <c r="M85" s="372">
        <f t="shared" si="25"/>
        <v>0</v>
      </c>
      <c r="N85" s="372">
        <f t="shared" si="26"/>
        <v>0</v>
      </c>
      <c r="O85" s="426">
        <f t="shared" si="27"/>
        <v>0</v>
      </c>
      <c r="P85" s="374">
        <f>IFERROR(VLOOKUP(J85,rates!A:M,2,0)*K85,0)</f>
        <v>0</v>
      </c>
      <c r="Q85" s="375">
        <f>IFERROR(VLOOKUP(J85,rates!A:M,3,0)*M85,0)</f>
        <v>0</v>
      </c>
      <c r="R85" s="375">
        <f>IFERROR(VLOOKUP(J85,rates!A:M,4,0)*O85,0)</f>
        <v>0</v>
      </c>
      <c r="S85" s="376">
        <f t="shared" si="28"/>
        <v>0</v>
      </c>
      <c r="T85" s="377">
        <f>IFERROR(VLOOKUP(J85,rates!A:M,5,0)*K85,0)</f>
        <v>0</v>
      </c>
      <c r="U85" s="377">
        <f>IFERROR(VLOOKUP(J85,rates!A:M,6,0)*M85,0)</f>
        <v>0</v>
      </c>
      <c r="V85" s="377">
        <f>IFERROR(VLOOKUP(J85,rates!A:M,7,0)*O85,0)</f>
        <v>0</v>
      </c>
      <c r="W85" s="377">
        <f t="shared" si="29"/>
        <v>0</v>
      </c>
      <c r="X85" s="377">
        <f>IFERROR(VLOOKUP(J85,rates!A:M,8,0)*K85,0)</f>
        <v>0</v>
      </c>
      <c r="Y85" s="377">
        <f>IFERROR(VLOOKUP(J85,rates!A:M,9,0)*M85,0)</f>
        <v>0</v>
      </c>
      <c r="Z85" s="377">
        <f>IFERROR(VLOOKUP(J85,rates!A:M,10,0)*O85,0)</f>
        <v>0</v>
      </c>
      <c r="AA85" s="377">
        <f t="shared" si="30"/>
        <v>0</v>
      </c>
      <c r="AB85" s="377">
        <f>IF(Information!$C$4="School",S85,IF(Information!$C$4="HE",AA85,IF(Information!$C$4="FE - VET",W85,IF(Information!$C$4="AE",W85,IF(Information!$C$4="Youth",S85, IF(Information!$C$4="RE", 0))))))</f>
        <v>0</v>
      </c>
      <c r="AC85" s="432">
        <f>IFERROR(VLOOKUP(J85,rates!A:M,11,0)*K85,0)</f>
        <v>0</v>
      </c>
      <c r="AD85" s="432">
        <f>IFERROR(VLOOKUP(J85,rates!A:M,12,0)*M85,0)</f>
        <v>0</v>
      </c>
      <c r="AE85" s="378">
        <f>IFERROR(VLOOKUP(J85,rates!A:M,13,0)*O85,0)</f>
        <v>0</v>
      </c>
      <c r="AF85" s="378">
        <f>IFERROR(IF(Information!$C$4="HE",SUM(AC85:AE85),0),0)</f>
        <v>0</v>
      </c>
      <c r="AG85" s="433">
        <f t="shared" si="31"/>
        <v>0</v>
      </c>
      <c r="AH85" s="623">
        <f t="shared" si="17"/>
        <v>0</v>
      </c>
      <c r="AI85" s="434" t="str">
        <f>IFERROR(VLOOKUP(H85,countrygrouping!A:C,3,0)," ")</f>
        <v xml:space="preserve"> </v>
      </c>
      <c r="AJ85" s="391" t="str">
        <f>IFERROR(VLOOKUP(AI85,distancebands!A:C,2,0)," ")</f>
        <v xml:space="preserve"> </v>
      </c>
      <c r="AK85" s="381">
        <f>IFERROR(IF(Information!$C$4="HE",VLOOKUP(AI85,distancebands!A:L,6,0),0),0)</f>
        <v>0</v>
      </c>
      <c r="AL85" s="431">
        <f t="shared" si="32"/>
        <v>0</v>
      </c>
      <c r="AM85" s="383"/>
    </row>
    <row r="86" spans="1:39" ht="24.75" customHeight="1">
      <c r="A86" s="423"/>
      <c r="B86" s="362"/>
      <c r="C86" s="363">
        <f t="shared" si="18"/>
        <v>0</v>
      </c>
      <c r="D86" s="423"/>
      <c r="E86" s="367">
        <f t="shared" si="19"/>
        <v>0</v>
      </c>
      <c r="F86" s="368">
        <f t="shared" si="20"/>
        <v>0</v>
      </c>
      <c r="G86" s="424">
        <f t="shared" si="21"/>
        <v>0</v>
      </c>
      <c r="H86" s="425"/>
      <c r="I86" s="371" t="str">
        <f>IFERROR(VLOOKUP(H86,countrygrouping!A:B,2,0)," ")</f>
        <v xml:space="preserve"> </v>
      </c>
      <c r="J86" s="372" t="str">
        <f t="shared" si="22"/>
        <v xml:space="preserve"> </v>
      </c>
      <c r="K86" s="373">
        <f t="shared" si="23"/>
        <v>0</v>
      </c>
      <c r="L86" s="372">
        <f t="shared" si="24"/>
        <v>0</v>
      </c>
      <c r="M86" s="372">
        <f t="shared" si="25"/>
        <v>0</v>
      </c>
      <c r="N86" s="372">
        <f t="shared" si="26"/>
        <v>0</v>
      </c>
      <c r="O86" s="426">
        <f t="shared" si="27"/>
        <v>0</v>
      </c>
      <c r="P86" s="374">
        <f>IFERROR(VLOOKUP(J86,rates!A:M,2,0)*K86,0)</f>
        <v>0</v>
      </c>
      <c r="Q86" s="375">
        <f>IFERROR(VLOOKUP(J86,rates!A:M,3,0)*M86,0)</f>
        <v>0</v>
      </c>
      <c r="R86" s="375">
        <f>IFERROR(VLOOKUP(J86,rates!A:M,4,0)*O86,0)</f>
        <v>0</v>
      </c>
      <c r="S86" s="376">
        <f t="shared" si="28"/>
        <v>0</v>
      </c>
      <c r="T86" s="377">
        <f>IFERROR(VLOOKUP(J86,rates!A:M,5,0)*K86,0)</f>
        <v>0</v>
      </c>
      <c r="U86" s="377">
        <f>IFERROR(VLOOKUP(J86,rates!A:M,6,0)*M86,0)</f>
        <v>0</v>
      </c>
      <c r="V86" s="377">
        <f>IFERROR(VLOOKUP(J86,rates!A:M,7,0)*O86,0)</f>
        <v>0</v>
      </c>
      <c r="W86" s="377">
        <f t="shared" si="29"/>
        <v>0</v>
      </c>
      <c r="X86" s="377">
        <f>IFERROR(VLOOKUP(J86,rates!A:M,8,0)*K86,0)</f>
        <v>0</v>
      </c>
      <c r="Y86" s="377">
        <f>IFERROR(VLOOKUP(J86,rates!A:M,9,0)*M86,0)</f>
        <v>0</v>
      </c>
      <c r="Z86" s="377">
        <f>IFERROR(VLOOKUP(J86,rates!A:M,10,0)*O86,0)</f>
        <v>0</v>
      </c>
      <c r="AA86" s="377">
        <f t="shared" si="30"/>
        <v>0</v>
      </c>
      <c r="AB86" s="377">
        <f>IF(Information!$C$4="School",S86,IF(Information!$C$4="HE",AA86,IF(Information!$C$4="FE - VET",W86,IF(Information!$C$4="AE",W86,IF(Information!$C$4="Youth",S86, IF(Information!$C$4="RE", 0))))))</f>
        <v>0</v>
      </c>
      <c r="AC86" s="432">
        <f>IFERROR(VLOOKUP(J86,rates!A:M,11,0)*K86,0)</f>
        <v>0</v>
      </c>
      <c r="AD86" s="432">
        <f>IFERROR(VLOOKUP(J86,rates!A:M,12,0)*M86,0)</f>
        <v>0</v>
      </c>
      <c r="AE86" s="378">
        <f>IFERROR(VLOOKUP(J86,rates!A:M,13,0)*O86,0)</f>
        <v>0</v>
      </c>
      <c r="AF86" s="378">
        <f>IFERROR(IF(Information!$C$4="HE",SUM(AC86:AE86),0),0)</f>
        <v>0</v>
      </c>
      <c r="AG86" s="433">
        <f t="shared" si="31"/>
        <v>0</v>
      </c>
      <c r="AH86" s="623">
        <f t="shared" si="17"/>
        <v>0</v>
      </c>
      <c r="AI86" s="434" t="str">
        <f>IFERROR(VLOOKUP(H86,countrygrouping!A:C,3,0)," ")</f>
        <v xml:space="preserve"> </v>
      </c>
      <c r="AJ86" s="391" t="str">
        <f>IFERROR(VLOOKUP(AI86,distancebands!A:C,2,0)," ")</f>
        <v xml:space="preserve"> </v>
      </c>
      <c r="AK86" s="381">
        <f>IFERROR(IF(Information!$C$4="HE",VLOOKUP(AI86,distancebands!A:L,6,0),0),0)</f>
        <v>0</v>
      </c>
      <c r="AL86" s="431">
        <f t="shared" si="32"/>
        <v>0</v>
      </c>
      <c r="AM86" s="383"/>
    </row>
    <row r="87" spans="1:39" ht="24.75" customHeight="1">
      <c r="A87" s="423"/>
      <c r="B87" s="362"/>
      <c r="C87" s="363">
        <f t="shared" si="18"/>
        <v>0</v>
      </c>
      <c r="D87" s="423"/>
      <c r="E87" s="367">
        <f t="shared" si="19"/>
        <v>0</v>
      </c>
      <c r="F87" s="368">
        <f t="shared" si="20"/>
        <v>0</v>
      </c>
      <c r="G87" s="424">
        <f t="shared" si="21"/>
        <v>0</v>
      </c>
      <c r="H87" s="425"/>
      <c r="I87" s="371" t="str">
        <f>IFERROR(VLOOKUP(H87,countrygrouping!A:B,2,0)," ")</f>
        <v xml:space="preserve"> </v>
      </c>
      <c r="J87" s="372" t="str">
        <f t="shared" si="22"/>
        <v xml:space="preserve"> </v>
      </c>
      <c r="K87" s="373">
        <f t="shared" si="23"/>
        <v>0</v>
      </c>
      <c r="L87" s="372">
        <f t="shared" si="24"/>
        <v>0</v>
      </c>
      <c r="M87" s="372">
        <f t="shared" si="25"/>
        <v>0</v>
      </c>
      <c r="N87" s="372">
        <f t="shared" si="26"/>
        <v>0</v>
      </c>
      <c r="O87" s="426">
        <f t="shared" si="27"/>
        <v>0</v>
      </c>
      <c r="P87" s="374">
        <f>IFERROR(VLOOKUP(J87,rates!A:M,2,0)*K87,0)</f>
        <v>0</v>
      </c>
      <c r="Q87" s="375">
        <f>IFERROR(VLOOKUP(J87,rates!A:M,3,0)*M87,0)</f>
        <v>0</v>
      </c>
      <c r="R87" s="375">
        <f>IFERROR(VLOOKUP(J87,rates!A:M,4,0)*O87,0)</f>
        <v>0</v>
      </c>
      <c r="S87" s="376">
        <f t="shared" si="28"/>
        <v>0</v>
      </c>
      <c r="T87" s="377">
        <f>IFERROR(VLOOKUP(J87,rates!A:M,5,0)*K87,0)</f>
        <v>0</v>
      </c>
      <c r="U87" s="377">
        <f>IFERROR(VLOOKUP(J87,rates!A:M,6,0)*M87,0)</f>
        <v>0</v>
      </c>
      <c r="V87" s="377">
        <f>IFERROR(VLOOKUP(J87,rates!A:M,7,0)*O87,0)</f>
        <v>0</v>
      </c>
      <c r="W87" s="377">
        <f t="shared" si="29"/>
        <v>0</v>
      </c>
      <c r="X87" s="377">
        <f>IFERROR(VLOOKUP(J87,rates!A:M,8,0)*K87,0)</f>
        <v>0</v>
      </c>
      <c r="Y87" s="377">
        <f>IFERROR(VLOOKUP(J87,rates!A:M,9,0)*M87,0)</f>
        <v>0</v>
      </c>
      <c r="Z87" s="377">
        <f>IFERROR(VLOOKUP(J87,rates!A:M,10,0)*O87,0)</f>
        <v>0</v>
      </c>
      <c r="AA87" s="377">
        <f t="shared" si="30"/>
        <v>0</v>
      </c>
      <c r="AB87" s="377">
        <f>IF(Information!$C$4="School",S87,IF(Information!$C$4="HE",AA87,IF(Information!$C$4="FE - VET",W87,IF(Information!$C$4="AE",W87,IF(Information!$C$4="Youth",S87, IF(Information!$C$4="RE", 0))))))</f>
        <v>0</v>
      </c>
      <c r="AC87" s="432">
        <f>IFERROR(VLOOKUP(J87,rates!A:M,11,0)*K87,0)</f>
        <v>0</v>
      </c>
      <c r="AD87" s="432">
        <f>IFERROR(VLOOKUP(J87,rates!A:M,12,0)*M87,0)</f>
        <v>0</v>
      </c>
      <c r="AE87" s="378">
        <f>IFERROR(VLOOKUP(J87,rates!A:M,13,0)*O87,0)</f>
        <v>0</v>
      </c>
      <c r="AF87" s="378">
        <f>IFERROR(IF(Information!$C$4="HE",SUM(AC87:AE87),0),0)</f>
        <v>0</v>
      </c>
      <c r="AG87" s="433">
        <f t="shared" si="31"/>
        <v>0</v>
      </c>
      <c r="AH87" s="623">
        <f t="shared" si="17"/>
        <v>0</v>
      </c>
      <c r="AI87" s="434" t="str">
        <f>IFERROR(VLOOKUP(H87,countrygrouping!A:C,3,0)," ")</f>
        <v xml:space="preserve"> </v>
      </c>
      <c r="AJ87" s="391" t="str">
        <f>IFERROR(VLOOKUP(AI87,distancebands!A:C,2,0)," ")</f>
        <v xml:space="preserve"> </v>
      </c>
      <c r="AK87" s="381">
        <f>IFERROR(IF(Information!$C$4="HE",VLOOKUP(AI87,distancebands!A:L,6,0),0),0)</f>
        <v>0</v>
      </c>
      <c r="AL87" s="431">
        <f t="shared" si="32"/>
        <v>0</v>
      </c>
      <c r="AM87" s="383"/>
    </row>
    <row r="88" spans="1:39" ht="24.75" customHeight="1">
      <c r="A88" s="423"/>
      <c r="B88" s="362"/>
      <c r="C88" s="363">
        <f t="shared" si="18"/>
        <v>0</v>
      </c>
      <c r="D88" s="423"/>
      <c r="E88" s="367">
        <f t="shared" si="19"/>
        <v>0</v>
      </c>
      <c r="F88" s="368">
        <f t="shared" si="20"/>
        <v>0</v>
      </c>
      <c r="G88" s="424">
        <f t="shared" si="21"/>
        <v>0</v>
      </c>
      <c r="H88" s="425"/>
      <c r="I88" s="371" t="str">
        <f>IFERROR(VLOOKUP(H88,countrygrouping!A:B,2,0)," ")</f>
        <v xml:space="preserve"> </v>
      </c>
      <c r="J88" s="372" t="str">
        <f t="shared" si="22"/>
        <v xml:space="preserve"> </v>
      </c>
      <c r="K88" s="373">
        <f t="shared" si="23"/>
        <v>0</v>
      </c>
      <c r="L88" s="372">
        <f t="shared" si="24"/>
        <v>0</v>
      </c>
      <c r="M88" s="372">
        <f t="shared" si="25"/>
        <v>0</v>
      </c>
      <c r="N88" s="372">
        <f t="shared" si="26"/>
        <v>0</v>
      </c>
      <c r="O88" s="426">
        <f t="shared" si="27"/>
        <v>0</v>
      </c>
      <c r="P88" s="374">
        <f>IFERROR(VLOOKUP(J88,rates!A:M,2,0)*K88,0)</f>
        <v>0</v>
      </c>
      <c r="Q88" s="375">
        <f>IFERROR(VLOOKUP(J88,rates!A:M,3,0)*M88,0)</f>
        <v>0</v>
      </c>
      <c r="R88" s="375">
        <f>IFERROR(VLOOKUP(J88,rates!A:M,4,0)*O88,0)</f>
        <v>0</v>
      </c>
      <c r="S88" s="376">
        <f t="shared" si="28"/>
        <v>0</v>
      </c>
      <c r="T88" s="377">
        <f>IFERROR(VLOOKUP(J88,rates!A:M,5,0)*K88,0)</f>
        <v>0</v>
      </c>
      <c r="U88" s="377">
        <f>IFERROR(VLOOKUP(J88,rates!A:M,6,0)*M88,0)</f>
        <v>0</v>
      </c>
      <c r="V88" s="377">
        <f>IFERROR(VLOOKUP(J88,rates!A:M,7,0)*O88,0)</f>
        <v>0</v>
      </c>
      <c r="W88" s="377">
        <f t="shared" si="29"/>
        <v>0</v>
      </c>
      <c r="X88" s="377">
        <f>IFERROR(VLOOKUP(J88,rates!A:M,8,0)*K88,0)</f>
        <v>0</v>
      </c>
      <c r="Y88" s="377">
        <f>IFERROR(VLOOKUP(J88,rates!A:M,9,0)*M88,0)</f>
        <v>0</v>
      </c>
      <c r="Z88" s="377">
        <f>IFERROR(VLOOKUP(J88,rates!A:M,10,0)*O88,0)</f>
        <v>0</v>
      </c>
      <c r="AA88" s="377">
        <f t="shared" si="30"/>
        <v>0</v>
      </c>
      <c r="AB88" s="377">
        <f>IF(Information!$C$4="School",S88,IF(Information!$C$4="HE",AA88,IF(Information!$C$4="FE - VET",W88,IF(Information!$C$4="AE",W88,IF(Information!$C$4="Youth",S88, IF(Information!$C$4="RE", 0))))))</f>
        <v>0</v>
      </c>
      <c r="AC88" s="432">
        <f>IFERROR(VLOOKUP(J88,rates!A:M,11,0)*K88,0)</f>
        <v>0</v>
      </c>
      <c r="AD88" s="432">
        <f>IFERROR(VLOOKUP(J88,rates!A:M,12,0)*M88,0)</f>
        <v>0</v>
      </c>
      <c r="AE88" s="378">
        <f>IFERROR(VLOOKUP(J88,rates!A:M,13,0)*O88,0)</f>
        <v>0</v>
      </c>
      <c r="AF88" s="378">
        <f>IFERROR(IF(Information!$C$4="HE",SUM(AC88:AE88),0),0)</f>
        <v>0</v>
      </c>
      <c r="AG88" s="433">
        <f t="shared" si="31"/>
        <v>0</v>
      </c>
      <c r="AH88" s="623">
        <f t="shared" si="17"/>
        <v>0</v>
      </c>
      <c r="AI88" s="434" t="str">
        <f>IFERROR(VLOOKUP(H88,countrygrouping!A:C,3,0)," ")</f>
        <v xml:space="preserve"> </v>
      </c>
      <c r="AJ88" s="391" t="str">
        <f>IFERROR(VLOOKUP(AI88,distancebands!A:C,2,0)," ")</f>
        <v xml:space="preserve"> </v>
      </c>
      <c r="AK88" s="381">
        <f>IFERROR(IF(Information!$C$4="HE",VLOOKUP(AI88,distancebands!A:L,6,0),0),0)</f>
        <v>0</v>
      </c>
      <c r="AL88" s="431">
        <f t="shared" si="32"/>
        <v>0</v>
      </c>
      <c r="AM88" s="383"/>
    </row>
    <row r="89" spans="1:39" ht="24.75" customHeight="1">
      <c r="A89" s="423"/>
      <c r="B89" s="362"/>
      <c r="C89" s="363">
        <f t="shared" si="18"/>
        <v>0</v>
      </c>
      <c r="D89" s="423"/>
      <c r="E89" s="367">
        <f t="shared" si="19"/>
        <v>0</v>
      </c>
      <c r="F89" s="368">
        <f t="shared" si="20"/>
        <v>0</v>
      </c>
      <c r="G89" s="424">
        <f t="shared" si="21"/>
        <v>0</v>
      </c>
      <c r="H89" s="425"/>
      <c r="I89" s="371" t="str">
        <f>IFERROR(VLOOKUP(H89,countrygrouping!A:B,2,0)," ")</f>
        <v xml:space="preserve"> </v>
      </c>
      <c r="J89" s="372" t="str">
        <f t="shared" si="22"/>
        <v xml:space="preserve"> </v>
      </c>
      <c r="K89" s="373">
        <f t="shared" si="23"/>
        <v>0</v>
      </c>
      <c r="L89" s="372">
        <f t="shared" si="24"/>
        <v>0</v>
      </c>
      <c r="M89" s="372">
        <f t="shared" si="25"/>
        <v>0</v>
      </c>
      <c r="N89" s="372">
        <f t="shared" si="26"/>
        <v>0</v>
      </c>
      <c r="O89" s="426">
        <f t="shared" si="27"/>
        <v>0</v>
      </c>
      <c r="P89" s="374">
        <f>IFERROR(VLOOKUP(J89,rates!A:M,2,0)*K89,0)</f>
        <v>0</v>
      </c>
      <c r="Q89" s="375">
        <f>IFERROR(VLOOKUP(J89,rates!A:M,3,0)*M89,0)</f>
        <v>0</v>
      </c>
      <c r="R89" s="375">
        <f>IFERROR(VLOOKUP(J89,rates!A:M,4,0)*O89,0)</f>
        <v>0</v>
      </c>
      <c r="S89" s="376">
        <f t="shared" si="28"/>
        <v>0</v>
      </c>
      <c r="T89" s="377">
        <f>IFERROR(VLOOKUP(J89,rates!A:M,5,0)*K89,0)</f>
        <v>0</v>
      </c>
      <c r="U89" s="377">
        <f>IFERROR(VLOOKUP(J89,rates!A:M,6,0)*M89,0)</f>
        <v>0</v>
      </c>
      <c r="V89" s="377">
        <f>IFERROR(VLOOKUP(J89,rates!A:M,7,0)*O89,0)</f>
        <v>0</v>
      </c>
      <c r="W89" s="377">
        <f t="shared" si="29"/>
        <v>0</v>
      </c>
      <c r="X89" s="377">
        <f>IFERROR(VLOOKUP(J89,rates!A:M,8,0)*K89,0)</f>
        <v>0</v>
      </c>
      <c r="Y89" s="377">
        <f>IFERROR(VLOOKUP(J89,rates!A:M,9,0)*M89,0)</f>
        <v>0</v>
      </c>
      <c r="Z89" s="377">
        <f>IFERROR(VLOOKUP(J89,rates!A:M,10,0)*O89,0)</f>
        <v>0</v>
      </c>
      <c r="AA89" s="377">
        <f t="shared" si="30"/>
        <v>0</v>
      </c>
      <c r="AB89" s="377">
        <f>IF(Information!$C$4="School",S89,IF(Information!$C$4="HE",AA89,IF(Information!$C$4="FE - VET",W89,IF(Information!$C$4="AE",W89,IF(Information!$C$4="Youth",S89, IF(Information!$C$4="RE", 0))))))</f>
        <v>0</v>
      </c>
      <c r="AC89" s="432">
        <f>IFERROR(VLOOKUP(J89,rates!A:M,11,0)*K89,0)</f>
        <v>0</v>
      </c>
      <c r="AD89" s="432">
        <f>IFERROR(VLOOKUP(J89,rates!A:M,12,0)*M89,0)</f>
        <v>0</v>
      </c>
      <c r="AE89" s="378">
        <f>IFERROR(VLOOKUP(J89,rates!A:M,13,0)*O89,0)</f>
        <v>0</v>
      </c>
      <c r="AF89" s="378">
        <f>IFERROR(IF(Information!$C$4="HE",SUM(AC89:AE89),0),0)</f>
        <v>0</v>
      </c>
      <c r="AG89" s="433">
        <f t="shared" si="31"/>
        <v>0</v>
      </c>
      <c r="AH89" s="623">
        <f t="shared" si="17"/>
        <v>0</v>
      </c>
      <c r="AI89" s="434" t="str">
        <f>IFERROR(VLOOKUP(H89,countrygrouping!A:C,3,0)," ")</f>
        <v xml:space="preserve"> </v>
      </c>
      <c r="AJ89" s="391" t="str">
        <f>IFERROR(VLOOKUP(AI89,distancebands!A:C,2,0)," ")</f>
        <v xml:space="preserve"> </v>
      </c>
      <c r="AK89" s="381">
        <f>IFERROR(IF(Information!$C$4="HE",VLOOKUP(AI89,distancebands!A:L,6,0),0),0)</f>
        <v>0</v>
      </c>
      <c r="AL89" s="431">
        <f t="shared" si="32"/>
        <v>0</v>
      </c>
      <c r="AM89" s="383"/>
    </row>
    <row r="90" spans="1:39" ht="24.75" customHeight="1">
      <c r="A90" s="423"/>
      <c r="B90" s="362"/>
      <c r="C90" s="363">
        <f t="shared" si="18"/>
        <v>0</v>
      </c>
      <c r="D90" s="423"/>
      <c r="E90" s="367">
        <f t="shared" si="19"/>
        <v>0</v>
      </c>
      <c r="F90" s="368">
        <f t="shared" si="20"/>
        <v>0</v>
      </c>
      <c r="G90" s="424">
        <f t="shared" si="21"/>
        <v>0</v>
      </c>
      <c r="H90" s="425"/>
      <c r="I90" s="371" t="str">
        <f>IFERROR(VLOOKUP(H90,countrygrouping!A:B,2,0)," ")</f>
        <v xml:space="preserve"> </v>
      </c>
      <c r="J90" s="372" t="str">
        <f t="shared" si="22"/>
        <v xml:space="preserve"> </v>
      </c>
      <c r="K90" s="373">
        <f t="shared" si="23"/>
        <v>0</v>
      </c>
      <c r="L90" s="372">
        <f t="shared" si="24"/>
        <v>0</v>
      </c>
      <c r="M90" s="372">
        <f t="shared" si="25"/>
        <v>0</v>
      </c>
      <c r="N90" s="372">
        <f t="shared" si="26"/>
        <v>0</v>
      </c>
      <c r="O90" s="426">
        <f t="shared" si="27"/>
        <v>0</v>
      </c>
      <c r="P90" s="374">
        <f>IFERROR(VLOOKUP(J90,rates!A:M,2,0)*K90,0)</f>
        <v>0</v>
      </c>
      <c r="Q90" s="375">
        <f>IFERROR(VLOOKUP(J90,rates!A:M,3,0)*M90,0)</f>
        <v>0</v>
      </c>
      <c r="R90" s="375">
        <f>IFERROR(VLOOKUP(J90,rates!A:M,4,0)*O90,0)</f>
        <v>0</v>
      </c>
      <c r="S90" s="376">
        <f t="shared" si="28"/>
        <v>0</v>
      </c>
      <c r="T90" s="377">
        <f>IFERROR(VLOOKUP(J90,rates!A:M,5,0)*K90,0)</f>
        <v>0</v>
      </c>
      <c r="U90" s="377">
        <f>IFERROR(VLOOKUP(J90,rates!A:M,6,0)*M90,0)</f>
        <v>0</v>
      </c>
      <c r="V90" s="377">
        <f>IFERROR(VLOOKUP(J90,rates!A:M,7,0)*O90,0)</f>
        <v>0</v>
      </c>
      <c r="W90" s="377">
        <f t="shared" si="29"/>
        <v>0</v>
      </c>
      <c r="X90" s="377">
        <f>IFERROR(VLOOKUP(J90,rates!A:M,8,0)*K90,0)</f>
        <v>0</v>
      </c>
      <c r="Y90" s="377">
        <f>IFERROR(VLOOKUP(J90,rates!A:M,9,0)*M90,0)</f>
        <v>0</v>
      </c>
      <c r="Z90" s="377">
        <f>IFERROR(VLOOKUP(J90,rates!A:M,10,0)*O90,0)</f>
        <v>0</v>
      </c>
      <c r="AA90" s="377">
        <f t="shared" si="30"/>
        <v>0</v>
      </c>
      <c r="AB90" s="377">
        <f>IF(Information!$C$4="School",S90,IF(Information!$C$4="HE",AA90,IF(Information!$C$4="FE - VET",W90,IF(Information!$C$4="AE",W90,IF(Information!$C$4="Youth",S90, IF(Information!$C$4="RE", 0))))))</f>
        <v>0</v>
      </c>
      <c r="AC90" s="432">
        <f>IFERROR(VLOOKUP(J90,rates!A:M,11,0)*K90,0)</f>
        <v>0</v>
      </c>
      <c r="AD90" s="432">
        <f>IFERROR(VLOOKUP(J90,rates!A:M,12,0)*M90,0)</f>
        <v>0</v>
      </c>
      <c r="AE90" s="378">
        <f>IFERROR(VLOOKUP(J90,rates!A:M,13,0)*O90,0)</f>
        <v>0</v>
      </c>
      <c r="AF90" s="378">
        <f>IFERROR(IF(Information!$C$4="HE",SUM(AC90:AE90),0),0)</f>
        <v>0</v>
      </c>
      <c r="AG90" s="433">
        <f t="shared" si="31"/>
        <v>0</v>
      </c>
      <c r="AH90" s="623">
        <f t="shared" si="17"/>
        <v>0</v>
      </c>
      <c r="AI90" s="434" t="str">
        <f>IFERROR(VLOOKUP(H90,countrygrouping!A:C,3,0)," ")</f>
        <v xml:space="preserve"> </v>
      </c>
      <c r="AJ90" s="391" t="str">
        <f>IFERROR(VLOOKUP(AI90,distancebands!A:C,2,0)," ")</f>
        <v xml:space="preserve"> </v>
      </c>
      <c r="AK90" s="381">
        <f>IFERROR(IF(Information!$C$4="HE",VLOOKUP(AI90,distancebands!A:L,6,0),0),0)</f>
        <v>0</v>
      </c>
      <c r="AL90" s="431">
        <f t="shared" si="32"/>
        <v>0</v>
      </c>
      <c r="AM90" s="383"/>
    </row>
    <row r="91" spans="1:39" ht="24.75" customHeight="1">
      <c r="A91" s="423"/>
      <c r="B91" s="362"/>
      <c r="C91" s="363">
        <f t="shared" si="18"/>
        <v>0</v>
      </c>
      <c r="D91" s="423"/>
      <c r="E91" s="367">
        <f t="shared" si="19"/>
        <v>0</v>
      </c>
      <c r="F91" s="368">
        <f t="shared" si="20"/>
        <v>0</v>
      </c>
      <c r="G91" s="424">
        <f t="shared" si="21"/>
        <v>0</v>
      </c>
      <c r="H91" s="425"/>
      <c r="I91" s="371" t="str">
        <f>IFERROR(VLOOKUP(H91,countrygrouping!A:B,2,0)," ")</f>
        <v xml:space="preserve"> </v>
      </c>
      <c r="J91" s="372" t="str">
        <f t="shared" si="22"/>
        <v xml:space="preserve"> </v>
      </c>
      <c r="K91" s="373">
        <f t="shared" si="23"/>
        <v>0</v>
      </c>
      <c r="L91" s="372">
        <f t="shared" si="24"/>
        <v>0</v>
      </c>
      <c r="M91" s="372">
        <f t="shared" si="25"/>
        <v>0</v>
      </c>
      <c r="N91" s="372">
        <f t="shared" si="26"/>
        <v>0</v>
      </c>
      <c r="O91" s="426">
        <f t="shared" si="27"/>
        <v>0</v>
      </c>
      <c r="P91" s="374">
        <f>IFERROR(VLOOKUP(J91,rates!A:M,2,0)*K91,0)</f>
        <v>0</v>
      </c>
      <c r="Q91" s="375">
        <f>IFERROR(VLOOKUP(J91,rates!A:M,3,0)*M91,0)</f>
        <v>0</v>
      </c>
      <c r="R91" s="375">
        <f>IFERROR(VLOOKUP(J91,rates!A:M,4,0)*O91,0)</f>
        <v>0</v>
      </c>
      <c r="S91" s="376">
        <f t="shared" si="28"/>
        <v>0</v>
      </c>
      <c r="T91" s="377">
        <f>IFERROR(VLOOKUP(J91,rates!A:M,5,0)*K91,0)</f>
        <v>0</v>
      </c>
      <c r="U91" s="377">
        <f>IFERROR(VLOOKUP(J91,rates!A:M,6,0)*M91,0)</f>
        <v>0</v>
      </c>
      <c r="V91" s="377">
        <f>IFERROR(VLOOKUP(J91,rates!A:M,7,0)*O91,0)</f>
        <v>0</v>
      </c>
      <c r="W91" s="377">
        <f t="shared" si="29"/>
        <v>0</v>
      </c>
      <c r="X91" s="377">
        <f>IFERROR(VLOOKUP(J91,rates!A:M,8,0)*K91,0)</f>
        <v>0</v>
      </c>
      <c r="Y91" s="377">
        <f>IFERROR(VLOOKUP(J91,rates!A:M,9,0)*M91,0)</f>
        <v>0</v>
      </c>
      <c r="Z91" s="377">
        <f>IFERROR(VLOOKUP(J91,rates!A:M,10,0)*O91,0)</f>
        <v>0</v>
      </c>
      <c r="AA91" s="377">
        <f t="shared" si="30"/>
        <v>0</v>
      </c>
      <c r="AB91" s="377">
        <f>IF(Information!$C$4="School",S91,IF(Information!$C$4="HE",AA91,IF(Information!$C$4="FE - VET",W91,IF(Information!$C$4="AE",W91,IF(Information!$C$4="Youth",S91, IF(Information!$C$4="RE", 0))))))</f>
        <v>0</v>
      </c>
      <c r="AC91" s="432">
        <f>IFERROR(VLOOKUP(J91,rates!A:M,11,0)*K91,0)</f>
        <v>0</v>
      </c>
      <c r="AD91" s="432">
        <f>IFERROR(VLOOKUP(J91,rates!A:M,12,0)*M91,0)</f>
        <v>0</v>
      </c>
      <c r="AE91" s="378">
        <f>IFERROR(VLOOKUP(J91,rates!A:M,13,0)*O91,0)</f>
        <v>0</v>
      </c>
      <c r="AF91" s="378">
        <f>IFERROR(IF(Information!$C$4="HE",SUM(AC91:AE91),0),0)</f>
        <v>0</v>
      </c>
      <c r="AG91" s="433">
        <f t="shared" si="31"/>
        <v>0</v>
      </c>
      <c r="AH91" s="623">
        <f t="shared" si="17"/>
        <v>0</v>
      </c>
      <c r="AI91" s="434" t="str">
        <f>IFERROR(VLOOKUP(H91,countrygrouping!A:C,3,0)," ")</f>
        <v xml:space="preserve"> </v>
      </c>
      <c r="AJ91" s="391" t="str">
        <f>IFERROR(VLOOKUP(AI91,distancebands!A:C,2,0)," ")</f>
        <v xml:space="preserve"> </v>
      </c>
      <c r="AK91" s="381">
        <f>IFERROR(IF(Information!$C$4="HE",VLOOKUP(AI91,distancebands!A:L,6,0),0),0)</f>
        <v>0</v>
      </c>
      <c r="AL91" s="431">
        <f t="shared" si="32"/>
        <v>0</v>
      </c>
      <c r="AM91" s="383"/>
    </row>
    <row r="92" spans="1:39" ht="24.75" customHeight="1">
      <c r="A92" s="423"/>
      <c r="B92" s="362"/>
      <c r="C92" s="363">
        <f t="shared" si="18"/>
        <v>0</v>
      </c>
      <c r="D92" s="423"/>
      <c r="E92" s="367">
        <f t="shared" si="19"/>
        <v>0</v>
      </c>
      <c r="F92" s="368">
        <f t="shared" si="20"/>
        <v>0</v>
      </c>
      <c r="G92" s="424">
        <f t="shared" si="21"/>
        <v>0</v>
      </c>
      <c r="H92" s="425"/>
      <c r="I92" s="371" t="str">
        <f>IFERROR(VLOOKUP(H92,countrygrouping!A:B,2,0)," ")</f>
        <v xml:space="preserve"> </v>
      </c>
      <c r="J92" s="372" t="str">
        <f t="shared" si="22"/>
        <v xml:space="preserve"> </v>
      </c>
      <c r="K92" s="373">
        <f t="shared" si="23"/>
        <v>0</v>
      </c>
      <c r="L92" s="372">
        <f t="shared" si="24"/>
        <v>0</v>
      </c>
      <c r="M92" s="372">
        <f t="shared" si="25"/>
        <v>0</v>
      </c>
      <c r="N92" s="372">
        <f t="shared" si="26"/>
        <v>0</v>
      </c>
      <c r="O92" s="426">
        <f t="shared" si="27"/>
        <v>0</v>
      </c>
      <c r="P92" s="374">
        <f>IFERROR(VLOOKUP(J92,rates!A:M,2,0)*K92,0)</f>
        <v>0</v>
      </c>
      <c r="Q92" s="375">
        <f>IFERROR(VLOOKUP(J92,rates!A:M,3,0)*M92,0)</f>
        <v>0</v>
      </c>
      <c r="R92" s="375">
        <f>IFERROR(VLOOKUP(J92,rates!A:M,4,0)*O92,0)</f>
        <v>0</v>
      </c>
      <c r="S92" s="376">
        <f t="shared" si="28"/>
        <v>0</v>
      </c>
      <c r="T92" s="377">
        <f>IFERROR(VLOOKUP(J92,rates!A:M,5,0)*K92,0)</f>
        <v>0</v>
      </c>
      <c r="U92" s="377">
        <f>IFERROR(VLOOKUP(J92,rates!A:M,6,0)*M92,0)</f>
        <v>0</v>
      </c>
      <c r="V92" s="377">
        <f>IFERROR(VLOOKUP(J92,rates!A:M,7,0)*O92,0)</f>
        <v>0</v>
      </c>
      <c r="W92" s="377">
        <f t="shared" si="29"/>
        <v>0</v>
      </c>
      <c r="X92" s="377">
        <f>IFERROR(VLOOKUP(J92,rates!A:M,8,0)*K92,0)</f>
        <v>0</v>
      </c>
      <c r="Y92" s="377">
        <f>IFERROR(VLOOKUP(J92,rates!A:M,9,0)*M92,0)</f>
        <v>0</v>
      </c>
      <c r="Z92" s="377">
        <f>IFERROR(VLOOKUP(J92,rates!A:M,10,0)*O92,0)</f>
        <v>0</v>
      </c>
      <c r="AA92" s="377">
        <f t="shared" si="30"/>
        <v>0</v>
      </c>
      <c r="AB92" s="377">
        <f>IF(Information!$C$4="School",S92,IF(Information!$C$4="HE",AA92,IF(Information!$C$4="FE - VET",W92,IF(Information!$C$4="AE",W92,IF(Information!$C$4="Youth",S92, IF(Information!$C$4="RE", 0))))))</f>
        <v>0</v>
      </c>
      <c r="AC92" s="432">
        <f>IFERROR(VLOOKUP(J92,rates!A:M,11,0)*K92,0)</f>
        <v>0</v>
      </c>
      <c r="AD92" s="432">
        <f>IFERROR(VLOOKUP(J92,rates!A:M,12,0)*M92,0)</f>
        <v>0</v>
      </c>
      <c r="AE92" s="378">
        <f>IFERROR(VLOOKUP(J92,rates!A:M,13,0)*O92,0)</f>
        <v>0</v>
      </c>
      <c r="AF92" s="378">
        <f>IFERROR(IF(Information!$C$4="HE",SUM(AC92:AE92),0),0)</f>
        <v>0</v>
      </c>
      <c r="AG92" s="433">
        <f t="shared" si="31"/>
        <v>0</v>
      </c>
      <c r="AH92" s="623">
        <f t="shared" si="17"/>
        <v>0</v>
      </c>
      <c r="AI92" s="434" t="str">
        <f>IFERROR(VLOOKUP(H92,countrygrouping!A:C,3,0)," ")</f>
        <v xml:space="preserve"> </v>
      </c>
      <c r="AJ92" s="391" t="str">
        <f>IFERROR(VLOOKUP(AI92,distancebands!A:C,2,0)," ")</f>
        <v xml:space="preserve"> </v>
      </c>
      <c r="AK92" s="381">
        <f>IFERROR(IF(Information!$C$4="HE",VLOOKUP(AI92,distancebands!A:L,6,0),0),0)</f>
        <v>0</v>
      </c>
      <c r="AL92" s="431">
        <f t="shared" si="32"/>
        <v>0</v>
      </c>
      <c r="AM92" s="383"/>
    </row>
    <row r="93" spans="1:39" ht="24.75" customHeight="1">
      <c r="A93" s="423"/>
      <c r="B93" s="362"/>
      <c r="C93" s="363">
        <f t="shared" si="18"/>
        <v>0</v>
      </c>
      <c r="D93" s="423"/>
      <c r="E93" s="367">
        <f t="shared" si="19"/>
        <v>0</v>
      </c>
      <c r="F93" s="368">
        <f t="shared" si="20"/>
        <v>0</v>
      </c>
      <c r="G93" s="424">
        <f t="shared" si="21"/>
        <v>0</v>
      </c>
      <c r="H93" s="425"/>
      <c r="I93" s="371" t="str">
        <f>IFERROR(VLOOKUP(H93,countrygrouping!A:B,2,0)," ")</f>
        <v xml:space="preserve"> </v>
      </c>
      <c r="J93" s="372" t="str">
        <f t="shared" si="22"/>
        <v xml:space="preserve"> </v>
      </c>
      <c r="K93" s="373">
        <f t="shared" si="23"/>
        <v>0</v>
      </c>
      <c r="L93" s="372">
        <f t="shared" si="24"/>
        <v>0</v>
      </c>
      <c r="M93" s="372">
        <f t="shared" si="25"/>
        <v>0</v>
      </c>
      <c r="N93" s="372">
        <f t="shared" si="26"/>
        <v>0</v>
      </c>
      <c r="O93" s="426">
        <f t="shared" si="27"/>
        <v>0</v>
      </c>
      <c r="P93" s="374">
        <f>IFERROR(VLOOKUP(J93,rates!A:M,2,0)*K93,0)</f>
        <v>0</v>
      </c>
      <c r="Q93" s="375">
        <f>IFERROR(VLOOKUP(J93,rates!A:M,3,0)*M93,0)</f>
        <v>0</v>
      </c>
      <c r="R93" s="375">
        <f>IFERROR(VLOOKUP(J93,rates!A:M,4,0)*O93,0)</f>
        <v>0</v>
      </c>
      <c r="S93" s="376">
        <f t="shared" si="28"/>
        <v>0</v>
      </c>
      <c r="T93" s="377">
        <f>IFERROR(VLOOKUP(J93,rates!A:M,5,0)*K93,0)</f>
        <v>0</v>
      </c>
      <c r="U93" s="377">
        <f>IFERROR(VLOOKUP(J93,rates!A:M,6,0)*M93,0)</f>
        <v>0</v>
      </c>
      <c r="V93" s="377">
        <f>IFERROR(VLOOKUP(J93,rates!A:M,7,0)*O93,0)</f>
        <v>0</v>
      </c>
      <c r="W93" s="377">
        <f t="shared" si="29"/>
        <v>0</v>
      </c>
      <c r="X93" s="377">
        <f>IFERROR(VLOOKUP(J93,rates!A:M,8,0)*K93,0)</f>
        <v>0</v>
      </c>
      <c r="Y93" s="377">
        <f>IFERROR(VLOOKUP(J93,rates!A:M,9,0)*M93,0)</f>
        <v>0</v>
      </c>
      <c r="Z93" s="377">
        <f>IFERROR(VLOOKUP(J93,rates!A:M,10,0)*O93,0)</f>
        <v>0</v>
      </c>
      <c r="AA93" s="377">
        <f t="shared" si="30"/>
        <v>0</v>
      </c>
      <c r="AB93" s="377">
        <f>IF(Information!$C$4="School",S93,IF(Information!$C$4="HE",AA93,IF(Information!$C$4="FE - VET",W93,IF(Information!$C$4="AE",W93,IF(Information!$C$4="Youth",S93, IF(Information!$C$4="RE", 0))))))</f>
        <v>0</v>
      </c>
      <c r="AC93" s="432">
        <f>IFERROR(VLOOKUP(J93,rates!A:M,11,0)*K93,0)</f>
        <v>0</v>
      </c>
      <c r="AD93" s="432">
        <f>IFERROR(VLOOKUP(J93,rates!A:M,12,0)*M93,0)</f>
        <v>0</v>
      </c>
      <c r="AE93" s="378">
        <f>IFERROR(VLOOKUP(J93,rates!A:M,13,0)*O93,0)</f>
        <v>0</v>
      </c>
      <c r="AF93" s="378">
        <f>IFERROR(IF(Information!$C$4="HE",SUM(AC93:AE93),0),0)</f>
        <v>0</v>
      </c>
      <c r="AG93" s="433">
        <f t="shared" si="31"/>
        <v>0</v>
      </c>
      <c r="AH93" s="623">
        <f t="shared" si="17"/>
        <v>0</v>
      </c>
      <c r="AI93" s="434" t="str">
        <f>IFERROR(VLOOKUP(H93,countrygrouping!A:C,3,0)," ")</f>
        <v xml:space="preserve"> </v>
      </c>
      <c r="AJ93" s="391" t="str">
        <f>IFERROR(VLOOKUP(AI93,distancebands!A:C,2,0)," ")</f>
        <v xml:space="preserve"> </v>
      </c>
      <c r="AK93" s="381">
        <f>IFERROR(IF(Information!$C$4="HE",VLOOKUP(AI93,distancebands!A:L,6,0),0),0)</f>
        <v>0</v>
      </c>
      <c r="AL93" s="431">
        <f t="shared" si="32"/>
        <v>0</v>
      </c>
      <c r="AM93" s="383"/>
    </row>
    <row r="94" spans="1:39" ht="24.75" customHeight="1">
      <c r="A94" s="423"/>
      <c r="B94" s="362"/>
      <c r="C94" s="363">
        <f t="shared" si="18"/>
        <v>0</v>
      </c>
      <c r="D94" s="423"/>
      <c r="E94" s="367">
        <f t="shared" si="19"/>
        <v>0</v>
      </c>
      <c r="F94" s="368">
        <f t="shared" si="20"/>
        <v>0</v>
      </c>
      <c r="G94" s="424">
        <f t="shared" si="21"/>
        <v>0</v>
      </c>
      <c r="H94" s="425"/>
      <c r="I94" s="371" t="str">
        <f>IFERROR(VLOOKUP(H94,countrygrouping!A:B,2,0)," ")</f>
        <v xml:space="preserve"> </v>
      </c>
      <c r="J94" s="372" t="str">
        <f t="shared" si="22"/>
        <v xml:space="preserve"> </v>
      </c>
      <c r="K94" s="373">
        <f t="shared" si="23"/>
        <v>0</v>
      </c>
      <c r="L94" s="372">
        <f t="shared" si="24"/>
        <v>0</v>
      </c>
      <c r="M94" s="372">
        <f t="shared" si="25"/>
        <v>0</v>
      </c>
      <c r="N94" s="372">
        <f t="shared" si="26"/>
        <v>0</v>
      </c>
      <c r="O94" s="426">
        <f t="shared" si="27"/>
        <v>0</v>
      </c>
      <c r="P94" s="374">
        <f>IFERROR(VLOOKUP(J94,rates!A:M,2,0)*K94,0)</f>
        <v>0</v>
      </c>
      <c r="Q94" s="375">
        <f>IFERROR(VLOOKUP(J94,rates!A:M,3,0)*M94,0)</f>
        <v>0</v>
      </c>
      <c r="R94" s="375">
        <f>IFERROR(VLOOKUP(J94,rates!A:M,4,0)*O94,0)</f>
        <v>0</v>
      </c>
      <c r="S94" s="376">
        <f t="shared" si="28"/>
        <v>0</v>
      </c>
      <c r="T94" s="377">
        <f>IFERROR(VLOOKUP(J94,rates!A:M,5,0)*K94,0)</f>
        <v>0</v>
      </c>
      <c r="U94" s="377">
        <f>IFERROR(VLOOKUP(J94,rates!A:M,6,0)*M94,0)</f>
        <v>0</v>
      </c>
      <c r="V94" s="377">
        <f>IFERROR(VLOOKUP(J94,rates!A:M,7,0)*O94,0)</f>
        <v>0</v>
      </c>
      <c r="W94" s="377">
        <f t="shared" si="29"/>
        <v>0</v>
      </c>
      <c r="X94" s="377">
        <f>IFERROR(VLOOKUP(J94,rates!A:M,8,0)*K94,0)</f>
        <v>0</v>
      </c>
      <c r="Y94" s="377">
        <f>IFERROR(VLOOKUP(J94,rates!A:M,9,0)*M94,0)</f>
        <v>0</v>
      </c>
      <c r="Z94" s="377">
        <f>IFERROR(VLOOKUP(J94,rates!A:M,10,0)*O94,0)</f>
        <v>0</v>
      </c>
      <c r="AA94" s="377">
        <f t="shared" si="30"/>
        <v>0</v>
      </c>
      <c r="AB94" s="377">
        <f>IF(Information!$C$4="School",S94,IF(Information!$C$4="HE",AA94,IF(Information!$C$4="FE - VET",W94,IF(Information!$C$4="AE",W94,IF(Information!$C$4="Youth",S94, IF(Information!$C$4="RE", 0))))))</f>
        <v>0</v>
      </c>
      <c r="AC94" s="432">
        <f>IFERROR(VLOOKUP(J94,rates!A:M,11,0)*K94,0)</f>
        <v>0</v>
      </c>
      <c r="AD94" s="432">
        <f>IFERROR(VLOOKUP(J94,rates!A:M,12,0)*M94,0)</f>
        <v>0</v>
      </c>
      <c r="AE94" s="378">
        <f>IFERROR(VLOOKUP(J94,rates!A:M,13,0)*O94,0)</f>
        <v>0</v>
      </c>
      <c r="AF94" s="378">
        <f>IFERROR(IF(Information!$C$4="HE",SUM(AC94:AE94),0),0)</f>
        <v>0</v>
      </c>
      <c r="AG94" s="433">
        <f t="shared" si="31"/>
        <v>0</v>
      </c>
      <c r="AH94" s="623">
        <f t="shared" si="17"/>
        <v>0</v>
      </c>
      <c r="AI94" s="434" t="str">
        <f>IFERROR(VLOOKUP(H94,countrygrouping!A:C,3,0)," ")</f>
        <v xml:space="preserve"> </v>
      </c>
      <c r="AJ94" s="391" t="str">
        <f>IFERROR(VLOOKUP(AI94,distancebands!A:C,2,0)," ")</f>
        <v xml:space="preserve"> </v>
      </c>
      <c r="AK94" s="381">
        <f>IFERROR(IF(Information!$C$4="HE",VLOOKUP(AI94,distancebands!A:L,6,0),0),0)</f>
        <v>0</v>
      </c>
      <c r="AL94" s="431">
        <f t="shared" si="32"/>
        <v>0</v>
      </c>
      <c r="AM94" s="383"/>
    </row>
    <row r="95" spans="1:39" ht="24.75" customHeight="1">
      <c r="A95" s="423"/>
      <c r="B95" s="362"/>
      <c r="C95" s="363">
        <f t="shared" si="18"/>
        <v>0</v>
      </c>
      <c r="D95" s="423"/>
      <c r="E95" s="367">
        <f t="shared" si="19"/>
        <v>0</v>
      </c>
      <c r="F95" s="368">
        <f t="shared" si="20"/>
        <v>0</v>
      </c>
      <c r="G95" s="424">
        <f t="shared" si="21"/>
        <v>0</v>
      </c>
      <c r="H95" s="425"/>
      <c r="I95" s="371" t="str">
        <f>IFERROR(VLOOKUP(H95,countrygrouping!A:B,2,0)," ")</f>
        <v xml:space="preserve"> </v>
      </c>
      <c r="J95" s="372" t="str">
        <f t="shared" si="22"/>
        <v xml:space="preserve"> </v>
      </c>
      <c r="K95" s="373">
        <f t="shared" si="23"/>
        <v>0</v>
      </c>
      <c r="L95" s="372">
        <f t="shared" si="24"/>
        <v>0</v>
      </c>
      <c r="M95" s="372">
        <f t="shared" si="25"/>
        <v>0</v>
      </c>
      <c r="N95" s="372">
        <f t="shared" si="26"/>
        <v>0</v>
      </c>
      <c r="O95" s="426">
        <f t="shared" si="27"/>
        <v>0</v>
      </c>
      <c r="P95" s="374">
        <f>IFERROR(VLOOKUP(J95,rates!A:M,2,0)*K95,0)</f>
        <v>0</v>
      </c>
      <c r="Q95" s="375">
        <f>IFERROR(VLOOKUP(J95,rates!A:M,3,0)*M95,0)</f>
        <v>0</v>
      </c>
      <c r="R95" s="375">
        <f>IFERROR(VLOOKUP(J95,rates!A:M,4,0)*O95,0)</f>
        <v>0</v>
      </c>
      <c r="S95" s="376">
        <f t="shared" si="28"/>
        <v>0</v>
      </c>
      <c r="T95" s="377">
        <f>IFERROR(VLOOKUP(J95,rates!A:M,5,0)*K95,0)</f>
        <v>0</v>
      </c>
      <c r="U95" s="377">
        <f>IFERROR(VLOOKUP(J95,rates!A:M,6,0)*M95,0)</f>
        <v>0</v>
      </c>
      <c r="V95" s="377">
        <f>IFERROR(VLOOKUP(J95,rates!A:M,7,0)*O95,0)</f>
        <v>0</v>
      </c>
      <c r="W95" s="377">
        <f t="shared" si="29"/>
        <v>0</v>
      </c>
      <c r="X95" s="377">
        <f>IFERROR(VLOOKUP(J95,rates!A:M,8,0)*K95,0)</f>
        <v>0</v>
      </c>
      <c r="Y95" s="377">
        <f>IFERROR(VLOOKUP(J95,rates!A:M,9,0)*M95,0)</f>
        <v>0</v>
      </c>
      <c r="Z95" s="377">
        <f>IFERROR(VLOOKUP(J95,rates!A:M,10,0)*O95,0)</f>
        <v>0</v>
      </c>
      <c r="AA95" s="377">
        <f t="shared" si="30"/>
        <v>0</v>
      </c>
      <c r="AB95" s="377">
        <f>IF(Information!$C$4="School",S95,IF(Information!$C$4="HE",AA95,IF(Information!$C$4="FE - VET",W95,IF(Information!$C$4="AE",W95,IF(Information!$C$4="Youth",S95, IF(Information!$C$4="RE", 0))))))</f>
        <v>0</v>
      </c>
      <c r="AC95" s="432">
        <f>IFERROR(VLOOKUP(J95,rates!A:M,11,0)*K95,0)</f>
        <v>0</v>
      </c>
      <c r="AD95" s="432">
        <f>IFERROR(VLOOKUP(J95,rates!A:M,12,0)*M95,0)</f>
        <v>0</v>
      </c>
      <c r="AE95" s="378">
        <f>IFERROR(VLOOKUP(J95,rates!A:M,13,0)*O95,0)</f>
        <v>0</v>
      </c>
      <c r="AF95" s="378">
        <f>IFERROR(IF(Information!$C$4="HE",SUM(AC95:AE95),0),0)</f>
        <v>0</v>
      </c>
      <c r="AG95" s="433">
        <f t="shared" si="31"/>
        <v>0</v>
      </c>
      <c r="AH95" s="623">
        <f t="shared" si="17"/>
        <v>0</v>
      </c>
      <c r="AI95" s="434" t="str">
        <f>IFERROR(VLOOKUP(H95,countrygrouping!A:C,3,0)," ")</f>
        <v xml:space="preserve"> </v>
      </c>
      <c r="AJ95" s="391" t="str">
        <f>IFERROR(VLOOKUP(AI95,distancebands!A:C,2,0)," ")</f>
        <v xml:space="preserve"> </v>
      </c>
      <c r="AK95" s="381">
        <f>IFERROR(IF(Information!$C$4="HE",VLOOKUP(AI95,distancebands!A:L,6,0),0),0)</f>
        <v>0</v>
      </c>
      <c r="AL95" s="431">
        <f t="shared" si="32"/>
        <v>0</v>
      </c>
      <c r="AM95" s="383"/>
    </row>
    <row r="96" spans="1:39" ht="24.75" customHeight="1">
      <c r="A96" s="423"/>
      <c r="B96" s="362"/>
      <c r="C96" s="363">
        <f t="shared" si="18"/>
        <v>0</v>
      </c>
      <c r="D96" s="423"/>
      <c r="E96" s="367">
        <f t="shared" si="19"/>
        <v>0</v>
      </c>
      <c r="F96" s="368">
        <f t="shared" si="20"/>
        <v>0</v>
      </c>
      <c r="G96" s="424">
        <f t="shared" si="21"/>
        <v>0</v>
      </c>
      <c r="H96" s="425"/>
      <c r="I96" s="371" t="str">
        <f>IFERROR(VLOOKUP(H96,countrygrouping!A:B,2,0)," ")</f>
        <v xml:space="preserve"> </v>
      </c>
      <c r="J96" s="372" t="str">
        <f t="shared" si="22"/>
        <v xml:space="preserve"> </v>
      </c>
      <c r="K96" s="373">
        <f t="shared" si="23"/>
        <v>0</v>
      </c>
      <c r="L96" s="372">
        <f t="shared" si="24"/>
        <v>0</v>
      </c>
      <c r="M96" s="372">
        <f t="shared" si="25"/>
        <v>0</v>
      </c>
      <c r="N96" s="372">
        <f t="shared" si="26"/>
        <v>0</v>
      </c>
      <c r="O96" s="426">
        <f t="shared" si="27"/>
        <v>0</v>
      </c>
      <c r="P96" s="374">
        <f>IFERROR(VLOOKUP(J96,rates!A:M,2,0)*K96,0)</f>
        <v>0</v>
      </c>
      <c r="Q96" s="375">
        <f>IFERROR(VLOOKUP(J96,rates!A:M,3,0)*M96,0)</f>
        <v>0</v>
      </c>
      <c r="R96" s="375">
        <f>IFERROR(VLOOKUP(J96,rates!A:M,4,0)*O96,0)</f>
        <v>0</v>
      </c>
      <c r="S96" s="376">
        <f t="shared" si="28"/>
        <v>0</v>
      </c>
      <c r="T96" s="377">
        <f>IFERROR(VLOOKUP(J96,rates!A:M,5,0)*K96,0)</f>
        <v>0</v>
      </c>
      <c r="U96" s="377">
        <f>IFERROR(VLOOKUP(J96,rates!A:M,6,0)*M96,0)</f>
        <v>0</v>
      </c>
      <c r="V96" s="377">
        <f>IFERROR(VLOOKUP(J96,rates!A:M,7,0)*O96,0)</f>
        <v>0</v>
      </c>
      <c r="W96" s="377">
        <f t="shared" si="29"/>
        <v>0</v>
      </c>
      <c r="X96" s="377">
        <f>IFERROR(VLOOKUP(J96,rates!A:M,8,0)*K96,0)</f>
        <v>0</v>
      </c>
      <c r="Y96" s="377">
        <f>IFERROR(VLOOKUP(J96,rates!A:M,9,0)*M96,0)</f>
        <v>0</v>
      </c>
      <c r="Z96" s="377">
        <f>IFERROR(VLOOKUP(J96,rates!A:M,10,0)*O96,0)</f>
        <v>0</v>
      </c>
      <c r="AA96" s="377">
        <f t="shared" si="30"/>
        <v>0</v>
      </c>
      <c r="AB96" s="377">
        <f>IF(Information!$C$4="School",S96,IF(Information!$C$4="HE",AA96,IF(Information!$C$4="FE - VET",W96,IF(Information!$C$4="AE",W96,IF(Information!$C$4="Youth",S96, IF(Information!$C$4="RE", 0))))))</f>
        <v>0</v>
      </c>
      <c r="AC96" s="432">
        <f>IFERROR(VLOOKUP(J96,rates!A:M,11,0)*K96,0)</f>
        <v>0</v>
      </c>
      <c r="AD96" s="432">
        <f>IFERROR(VLOOKUP(J96,rates!A:M,12,0)*M96,0)</f>
        <v>0</v>
      </c>
      <c r="AE96" s="378">
        <f>IFERROR(VLOOKUP(J96,rates!A:M,13,0)*O96,0)</f>
        <v>0</v>
      </c>
      <c r="AF96" s="378">
        <f>IFERROR(IF(Information!$C$4="HE",SUM(AC96:AE96),0),0)</f>
        <v>0</v>
      </c>
      <c r="AG96" s="433">
        <f t="shared" si="31"/>
        <v>0</v>
      </c>
      <c r="AH96" s="623">
        <f t="shared" si="17"/>
        <v>0</v>
      </c>
      <c r="AI96" s="434" t="str">
        <f>IFERROR(VLOOKUP(H96,countrygrouping!A:C,3,0)," ")</f>
        <v xml:space="preserve"> </v>
      </c>
      <c r="AJ96" s="391" t="str">
        <f>IFERROR(VLOOKUP(AI96,distancebands!A:C,2,0)," ")</f>
        <v xml:space="preserve"> </v>
      </c>
      <c r="AK96" s="381">
        <f>IFERROR(IF(Information!$C$4="HE",VLOOKUP(AI96,distancebands!A:L,6,0),0),0)</f>
        <v>0</v>
      </c>
      <c r="AL96" s="431">
        <f t="shared" si="32"/>
        <v>0</v>
      </c>
      <c r="AM96" s="383"/>
    </row>
    <row r="97" spans="1:39" ht="24.75" customHeight="1">
      <c r="A97" s="423"/>
      <c r="B97" s="362"/>
      <c r="C97" s="363">
        <f t="shared" si="18"/>
        <v>0</v>
      </c>
      <c r="D97" s="423"/>
      <c r="E97" s="367">
        <f t="shared" si="19"/>
        <v>0</v>
      </c>
      <c r="F97" s="368">
        <f t="shared" si="20"/>
        <v>0</v>
      </c>
      <c r="G97" s="424">
        <f t="shared" si="21"/>
        <v>0</v>
      </c>
      <c r="H97" s="425"/>
      <c r="I97" s="371" t="str">
        <f>IFERROR(VLOOKUP(H97,countrygrouping!A:B,2,0)," ")</f>
        <v xml:space="preserve"> </v>
      </c>
      <c r="J97" s="372" t="str">
        <f t="shared" si="22"/>
        <v xml:space="preserve"> </v>
      </c>
      <c r="K97" s="373">
        <f t="shared" si="23"/>
        <v>0</v>
      </c>
      <c r="L97" s="372">
        <f t="shared" si="24"/>
        <v>0</v>
      </c>
      <c r="M97" s="372">
        <f t="shared" si="25"/>
        <v>0</v>
      </c>
      <c r="N97" s="372">
        <f t="shared" si="26"/>
        <v>0</v>
      </c>
      <c r="O97" s="426">
        <f t="shared" si="27"/>
        <v>0</v>
      </c>
      <c r="P97" s="374">
        <f>IFERROR(VLOOKUP(J97,rates!A:M,2,0)*K97,0)</f>
        <v>0</v>
      </c>
      <c r="Q97" s="375">
        <f>IFERROR(VLOOKUP(J97,rates!A:M,3,0)*M97,0)</f>
        <v>0</v>
      </c>
      <c r="R97" s="375">
        <f>IFERROR(VLOOKUP(J97,rates!A:M,4,0)*O97,0)</f>
        <v>0</v>
      </c>
      <c r="S97" s="376">
        <f t="shared" si="28"/>
        <v>0</v>
      </c>
      <c r="T97" s="377">
        <f>IFERROR(VLOOKUP(J97,rates!A:M,5,0)*K97,0)</f>
        <v>0</v>
      </c>
      <c r="U97" s="377">
        <f>IFERROR(VLOOKUP(J97,rates!A:M,6,0)*M97,0)</f>
        <v>0</v>
      </c>
      <c r="V97" s="377">
        <f>IFERROR(VLOOKUP(J97,rates!A:M,7,0)*O97,0)</f>
        <v>0</v>
      </c>
      <c r="W97" s="377">
        <f t="shared" si="29"/>
        <v>0</v>
      </c>
      <c r="X97" s="377">
        <f>IFERROR(VLOOKUP(J97,rates!A:M,8,0)*K97,0)</f>
        <v>0</v>
      </c>
      <c r="Y97" s="377">
        <f>IFERROR(VLOOKUP(J97,rates!A:M,9,0)*M97,0)</f>
        <v>0</v>
      </c>
      <c r="Z97" s="377">
        <f>IFERROR(VLOOKUP(J97,rates!A:M,10,0)*O97,0)</f>
        <v>0</v>
      </c>
      <c r="AA97" s="377">
        <f t="shared" si="30"/>
        <v>0</v>
      </c>
      <c r="AB97" s="377">
        <f>IF(Information!$C$4="School",S97,IF(Information!$C$4="HE",AA97,IF(Information!$C$4="FE - VET",W97,IF(Information!$C$4="AE",W97,IF(Information!$C$4="Youth",S97, IF(Information!$C$4="RE", 0))))))</f>
        <v>0</v>
      </c>
      <c r="AC97" s="432">
        <f>IFERROR(VLOOKUP(J97,rates!A:M,11,0)*K97,0)</f>
        <v>0</v>
      </c>
      <c r="AD97" s="432">
        <f>IFERROR(VLOOKUP(J97,rates!A:M,12,0)*M97,0)</f>
        <v>0</v>
      </c>
      <c r="AE97" s="378">
        <f>IFERROR(VLOOKUP(J97,rates!A:M,13,0)*O97,0)</f>
        <v>0</v>
      </c>
      <c r="AF97" s="378">
        <f>IFERROR(IF(Information!$C$4="HE",SUM(AC97:AE97),0),0)</f>
        <v>0</v>
      </c>
      <c r="AG97" s="433">
        <f t="shared" si="31"/>
        <v>0</v>
      </c>
      <c r="AH97" s="623">
        <f t="shared" si="17"/>
        <v>0</v>
      </c>
      <c r="AI97" s="434" t="str">
        <f>IFERROR(VLOOKUP(H97,countrygrouping!A:C,3,0)," ")</f>
        <v xml:space="preserve"> </v>
      </c>
      <c r="AJ97" s="391" t="str">
        <f>IFERROR(VLOOKUP(AI97,distancebands!A:C,2,0)," ")</f>
        <v xml:space="preserve"> </v>
      </c>
      <c r="AK97" s="381">
        <f>IFERROR(IF(Information!$C$4="HE",VLOOKUP(AI97,distancebands!A:L,6,0),0),0)</f>
        <v>0</v>
      </c>
      <c r="AL97" s="431">
        <f t="shared" si="32"/>
        <v>0</v>
      </c>
      <c r="AM97" s="383"/>
    </row>
    <row r="98" spans="1:39" ht="24.75" customHeight="1">
      <c r="A98" s="423"/>
      <c r="B98" s="362"/>
      <c r="C98" s="363">
        <f t="shared" si="18"/>
        <v>0</v>
      </c>
      <c r="D98" s="423"/>
      <c r="E98" s="367">
        <f t="shared" si="19"/>
        <v>0</v>
      </c>
      <c r="F98" s="368">
        <f t="shared" si="20"/>
        <v>0</v>
      </c>
      <c r="G98" s="424">
        <f t="shared" si="21"/>
        <v>0</v>
      </c>
      <c r="H98" s="425"/>
      <c r="I98" s="371" t="str">
        <f>IFERROR(VLOOKUP(H98,countrygrouping!A:B,2,0)," ")</f>
        <v xml:space="preserve"> </v>
      </c>
      <c r="J98" s="372" t="str">
        <f t="shared" si="22"/>
        <v xml:space="preserve"> </v>
      </c>
      <c r="K98" s="373">
        <f t="shared" si="23"/>
        <v>0</v>
      </c>
      <c r="L98" s="372">
        <f t="shared" si="24"/>
        <v>0</v>
      </c>
      <c r="M98" s="372">
        <f t="shared" si="25"/>
        <v>0</v>
      </c>
      <c r="N98" s="372">
        <f t="shared" si="26"/>
        <v>0</v>
      </c>
      <c r="O98" s="426">
        <f t="shared" si="27"/>
        <v>0</v>
      </c>
      <c r="P98" s="374">
        <f>IFERROR(VLOOKUP(J98,rates!A:M,2,0)*K98,0)</f>
        <v>0</v>
      </c>
      <c r="Q98" s="375">
        <f>IFERROR(VLOOKUP(J98,rates!A:M,3,0)*M98,0)</f>
        <v>0</v>
      </c>
      <c r="R98" s="375">
        <f>IFERROR(VLOOKUP(J98,rates!A:M,4,0)*O98,0)</f>
        <v>0</v>
      </c>
      <c r="S98" s="376">
        <f t="shared" si="28"/>
        <v>0</v>
      </c>
      <c r="T98" s="377">
        <f>IFERROR(VLOOKUP(J98,rates!A:M,5,0)*K98,0)</f>
        <v>0</v>
      </c>
      <c r="U98" s="377">
        <f>IFERROR(VLOOKUP(J98,rates!A:M,6,0)*M98,0)</f>
        <v>0</v>
      </c>
      <c r="V98" s="377">
        <f>IFERROR(VLOOKUP(J98,rates!A:M,7,0)*O98,0)</f>
        <v>0</v>
      </c>
      <c r="W98" s="377">
        <f t="shared" si="29"/>
        <v>0</v>
      </c>
      <c r="X98" s="377">
        <f>IFERROR(VLOOKUP(J98,rates!A:M,8,0)*K98,0)</f>
        <v>0</v>
      </c>
      <c r="Y98" s="377">
        <f>IFERROR(VLOOKUP(J98,rates!A:M,9,0)*M98,0)</f>
        <v>0</v>
      </c>
      <c r="Z98" s="377">
        <f>IFERROR(VLOOKUP(J98,rates!A:M,10,0)*O98,0)</f>
        <v>0</v>
      </c>
      <c r="AA98" s="377">
        <f t="shared" si="30"/>
        <v>0</v>
      </c>
      <c r="AB98" s="377">
        <f>IF(Information!$C$4="School",S98,IF(Information!$C$4="HE",AA98,IF(Information!$C$4="FE - VET",W98,IF(Information!$C$4="AE",W98,IF(Information!$C$4="Youth",S98, IF(Information!$C$4="RE", 0))))))</f>
        <v>0</v>
      </c>
      <c r="AC98" s="432">
        <f>IFERROR(VLOOKUP(J98,rates!A:M,11,0)*K98,0)</f>
        <v>0</v>
      </c>
      <c r="AD98" s="432">
        <f>IFERROR(VLOOKUP(J98,rates!A:M,12,0)*M98,0)</f>
        <v>0</v>
      </c>
      <c r="AE98" s="378">
        <f>IFERROR(VLOOKUP(J98,rates!A:M,13,0)*O98,0)</f>
        <v>0</v>
      </c>
      <c r="AF98" s="378">
        <f>IFERROR(IF(Information!$C$4="HE",SUM(AC98:AE98),0),0)</f>
        <v>0</v>
      </c>
      <c r="AG98" s="433">
        <f t="shared" si="31"/>
        <v>0</v>
      </c>
      <c r="AH98" s="623">
        <f t="shared" si="17"/>
        <v>0</v>
      </c>
      <c r="AI98" s="434" t="str">
        <f>IFERROR(VLOOKUP(H98,countrygrouping!A:C,3,0)," ")</f>
        <v xml:space="preserve"> </v>
      </c>
      <c r="AJ98" s="391" t="str">
        <f>IFERROR(VLOOKUP(AI98,distancebands!A:C,2,0)," ")</f>
        <v xml:space="preserve"> </v>
      </c>
      <c r="AK98" s="381">
        <f>IFERROR(IF(Information!$C$4="HE",VLOOKUP(AI98,distancebands!A:L,6,0),0),0)</f>
        <v>0</v>
      </c>
      <c r="AL98" s="431">
        <f t="shared" si="32"/>
        <v>0</v>
      </c>
      <c r="AM98" s="383"/>
    </row>
    <row r="99" spans="1:39" ht="24.75" customHeight="1">
      <c r="A99" s="423"/>
      <c r="B99" s="362"/>
      <c r="C99" s="363">
        <f t="shared" si="18"/>
        <v>0</v>
      </c>
      <c r="D99" s="423"/>
      <c r="E99" s="367">
        <f t="shared" si="19"/>
        <v>0</v>
      </c>
      <c r="F99" s="368">
        <f t="shared" si="20"/>
        <v>0</v>
      </c>
      <c r="G99" s="424">
        <f t="shared" si="21"/>
        <v>0</v>
      </c>
      <c r="H99" s="425"/>
      <c r="I99" s="371" t="str">
        <f>IFERROR(VLOOKUP(H99,countrygrouping!A:B,2,0)," ")</f>
        <v xml:space="preserve"> </v>
      </c>
      <c r="J99" s="372" t="str">
        <f t="shared" si="22"/>
        <v xml:space="preserve"> </v>
      </c>
      <c r="K99" s="373">
        <f t="shared" si="23"/>
        <v>0</v>
      </c>
      <c r="L99" s="372">
        <f t="shared" si="24"/>
        <v>0</v>
      </c>
      <c r="M99" s="372">
        <f t="shared" si="25"/>
        <v>0</v>
      </c>
      <c r="N99" s="372">
        <f t="shared" si="26"/>
        <v>0</v>
      </c>
      <c r="O99" s="426">
        <f t="shared" si="27"/>
        <v>0</v>
      </c>
      <c r="P99" s="374">
        <f>IFERROR(VLOOKUP(J99,rates!A:M,2,0)*K99,0)</f>
        <v>0</v>
      </c>
      <c r="Q99" s="375">
        <f>IFERROR(VLOOKUP(J99,rates!A:M,3,0)*M99,0)</f>
        <v>0</v>
      </c>
      <c r="R99" s="375">
        <f>IFERROR(VLOOKUP(J99,rates!A:M,4,0)*O99,0)</f>
        <v>0</v>
      </c>
      <c r="S99" s="376">
        <f t="shared" si="28"/>
        <v>0</v>
      </c>
      <c r="T99" s="377">
        <f>IFERROR(VLOOKUP(J99,rates!A:M,5,0)*K99,0)</f>
        <v>0</v>
      </c>
      <c r="U99" s="377">
        <f>IFERROR(VLOOKUP(J99,rates!A:M,6,0)*M99,0)</f>
        <v>0</v>
      </c>
      <c r="V99" s="377">
        <f>IFERROR(VLOOKUP(J99,rates!A:M,7,0)*O99,0)</f>
        <v>0</v>
      </c>
      <c r="W99" s="377">
        <f t="shared" si="29"/>
        <v>0</v>
      </c>
      <c r="X99" s="377">
        <f>IFERROR(VLOOKUP(J99,rates!A:M,8,0)*K99,0)</f>
        <v>0</v>
      </c>
      <c r="Y99" s="377">
        <f>IFERROR(VLOOKUP(J99,rates!A:M,9,0)*M99,0)</f>
        <v>0</v>
      </c>
      <c r="Z99" s="377">
        <f>IFERROR(VLOOKUP(J99,rates!A:M,10,0)*O99,0)</f>
        <v>0</v>
      </c>
      <c r="AA99" s="377">
        <f t="shared" si="30"/>
        <v>0</v>
      </c>
      <c r="AB99" s="377">
        <f>IF(Information!$C$4="School",S99,IF(Information!$C$4="HE",AA99,IF(Information!$C$4="FE - VET",W99,IF(Information!$C$4="AE",W99,IF(Information!$C$4="Youth",S99, IF(Information!$C$4="RE", 0))))))</f>
        <v>0</v>
      </c>
      <c r="AC99" s="432">
        <f>IFERROR(VLOOKUP(J99,rates!A:M,11,0)*K99,0)</f>
        <v>0</v>
      </c>
      <c r="AD99" s="432">
        <f>IFERROR(VLOOKUP(J99,rates!A:M,12,0)*M99,0)</f>
        <v>0</v>
      </c>
      <c r="AE99" s="378">
        <f>IFERROR(VLOOKUP(J99,rates!A:M,13,0)*O99,0)</f>
        <v>0</v>
      </c>
      <c r="AF99" s="378">
        <f>IFERROR(IF(Information!$C$4="HE",SUM(AC99:AE99),0),0)</f>
        <v>0</v>
      </c>
      <c r="AG99" s="433">
        <f t="shared" si="31"/>
        <v>0</v>
      </c>
      <c r="AH99" s="623">
        <f t="shared" si="17"/>
        <v>0</v>
      </c>
      <c r="AI99" s="434" t="str">
        <f>IFERROR(VLOOKUP(H99,countrygrouping!A:C,3,0)," ")</f>
        <v xml:space="preserve"> </v>
      </c>
      <c r="AJ99" s="391" t="str">
        <f>IFERROR(VLOOKUP(AI99,distancebands!A:C,2,0)," ")</f>
        <v xml:space="preserve"> </v>
      </c>
      <c r="AK99" s="381">
        <f>IFERROR(IF(Information!$C$4="HE",VLOOKUP(AI99,distancebands!A:L,6,0),0),0)</f>
        <v>0</v>
      </c>
      <c r="AL99" s="431">
        <f t="shared" si="32"/>
        <v>0</v>
      </c>
      <c r="AM99" s="383"/>
    </row>
    <row r="100" spans="1:39" ht="24.75" customHeight="1">
      <c r="A100" s="423"/>
      <c r="B100" s="362"/>
      <c r="C100" s="363">
        <f t="shared" si="18"/>
        <v>0</v>
      </c>
      <c r="D100" s="423"/>
      <c r="E100" s="367">
        <f t="shared" si="19"/>
        <v>0</v>
      </c>
      <c r="F100" s="368">
        <f t="shared" si="20"/>
        <v>0</v>
      </c>
      <c r="G100" s="424">
        <f t="shared" si="21"/>
        <v>0</v>
      </c>
      <c r="H100" s="425"/>
      <c r="I100" s="371" t="str">
        <f>IFERROR(VLOOKUP(H100,countrygrouping!A:B,2,0)," ")</f>
        <v xml:space="preserve"> </v>
      </c>
      <c r="J100" s="372" t="str">
        <f t="shared" si="22"/>
        <v xml:space="preserve"> </v>
      </c>
      <c r="K100" s="373">
        <f t="shared" si="23"/>
        <v>0</v>
      </c>
      <c r="L100" s="372">
        <f t="shared" si="24"/>
        <v>0</v>
      </c>
      <c r="M100" s="372">
        <f t="shared" si="25"/>
        <v>0</v>
      </c>
      <c r="N100" s="372">
        <f t="shared" si="26"/>
        <v>0</v>
      </c>
      <c r="O100" s="426">
        <f t="shared" si="27"/>
        <v>0</v>
      </c>
      <c r="P100" s="374">
        <f>IFERROR(VLOOKUP(J100,rates!A:M,2,0)*K100,0)</f>
        <v>0</v>
      </c>
      <c r="Q100" s="375">
        <f>IFERROR(VLOOKUP(J100,rates!A:M,3,0)*M100,0)</f>
        <v>0</v>
      </c>
      <c r="R100" s="375">
        <f>IFERROR(VLOOKUP(J100,rates!A:M,4,0)*O100,0)</f>
        <v>0</v>
      </c>
      <c r="S100" s="376">
        <f t="shared" si="28"/>
        <v>0</v>
      </c>
      <c r="T100" s="377">
        <f>IFERROR(VLOOKUP(J100,rates!A:M,5,0)*K100,0)</f>
        <v>0</v>
      </c>
      <c r="U100" s="377">
        <f>IFERROR(VLOOKUP(J100,rates!A:M,6,0)*M100,0)</f>
        <v>0</v>
      </c>
      <c r="V100" s="377">
        <f>IFERROR(VLOOKUP(J100,rates!A:M,7,0)*O100,0)</f>
        <v>0</v>
      </c>
      <c r="W100" s="377">
        <f t="shared" si="29"/>
        <v>0</v>
      </c>
      <c r="X100" s="377">
        <f>IFERROR(VLOOKUP(J100,rates!A:M,8,0)*K100,0)</f>
        <v>0</v>
      </c>
      <c r="Y100" s="377">
        <f>IFERROR(VLOOKUP(J100,rates!A:M,9,0)*M100,0)</f>
        <v>0</v>
      </c>
      <c r="Z100" s="377">
        <f>IFERROR(VLOOKUP(J100,rates!A:M,10,0)*O100,0)</f>
        <v>0</v>
      </c>
      <c r="AA100" s="377">
        <f t="shared" si="30"/>
        <v>0</v>
      </c>
      <c r="AB100" s="377">
        <f>IF(Information!$C$4="School",S100,IF(Information!$C$4="HE",AA100,IF(Information!$C$4="FE - VET",W100,IF(Information!$C$4="AE",W100,IF(Information!$C$4="Youth",S100, IF(Information!$C$4="RE", 0))))))</f>
        <v>0</v>
      </c>
      <c r="AC100" s="432">
        <f>IFERROR(VLOOKUP(J100,rates!A:M,11,0)*K100,0)</f>
        <v>0</v>
      </c>
      <c r="AD100" s="432">
        <f>IFERROR(VLOOKUP(J100,rates!A:M,12,0)*M100,0)</f>
        <v>0</v>
      </c>
      <c r="AE100" s="378">
        <f>IFERROR(VLOOKUP(J100,rates!A:M,13,0)*O100,0)</f>
        <v>0</v>
      </c>
      <c r="AF100" s="378">
        <f>IFERROR(IF(Information!$C$4="HE",SUM(AC100:AE100),0),0)</f>
        <v>0</v>
      </c>
      <c r="AG100" s="433">
        <f t="shared" si="31"/>
        <v>0</v>
      </c>
      <c r="AH100" s="623">
        <f t="shared" ref="AH100:AH102" si="33">IFERROR((AB100*A100)+AG100,0)</f>
        <v>0</v>
      </c>
      <c r="AI100" s="434" t="str">
        <f>IFERROR(VLOOKUP(H100,countrygrouping!A:C,3,0)," ")</f>
        <v xml:space="preserve"> </v>
      </c>
      <c r="AJ100" s="391" t="str">
        <f>IFERROR(VLOOKUP(AI100,distancebands!A:C,2,0)," ")</f>
        <v xml:space="preserve"> </v>
      </c>
      <c r="AK100" s="381">
        <f>IFERROR(IF(Information!$C$4="HE",VLOOKUP(AI100,distancebands!A:L,6,0),0),0)</f>
        <v>0</v>
      </c>
      <c r="AL100" s="431">
        <f t="shared" si="32"/>
        <v>0</v>
      </c>
      <c r="AM100" s="383"/>
    </row>
    <row r="101" spans="1:39" ht="24.75" customHeight="1">
      <c r="A101" s="423"/>
      <c r="B101" s="362"/>
      <c r="C101" s="363">
        <f t="shared" si="18"/>
        <v>0</v>
      </c>
      <c r="D101" s="423"/>
      <c r="E101" s="367">
        <f t="shared" si="19"/>
        <v>0</v>
      </c>
      <c r="F101" s="368">
        <f t="shared" si="20"/>
        <v>0</v>
      </c>
      <c r="G101" s="424">
        <f t="shared" si="21"/>
        <v>0</v>
      </c>
      <c r="H101" s="425"/>
      <c r="I101" s="371" t="str">
        <f>IFERROR(VLOOKUP(H101,countrygrouping!A:B,2,0)," ")</f>
        <v xml:space="preserve"> </v>
      </c>
      <c r="J101" s="372" t="str">
        <f t="shared" si="22"/>
        <v xml:space="preserve"> </v>
      </c>
      <c r="K101" s="373">
        <f t="shared" si="23"/>
        <v>0</v>
      </c>
      <c r="L101" s="372">
        <f t="shared" si="24"/>
        <v>0</v>
      </c>
      <c r="M101" s="372">
        <f t="shared" si="25"/>
        <v>0</v>
      </c>
      <c r="N101" s="372">
        <f t="shared" si="26"/>
        <v>0</v>
      </c>
      <c r="O101" s="426">
        <f t="shared" si="27"/>
        <v>0</v>
      </c>
      <c r="P101" s="374">
        <f>IFERROR(VLOOKUP(J101,rates!A:M,2,0)*K101,0)</f>
        <v>0</v>
      </c>
      <c r="Q101" s="375">
        <f>IFERROR(VLOOKUP(J101,rates!A:M,3,0)*M101,0)</f>
        <v>0</v>
      </c>
      <c r="R101" s="375">
        <f>IFERROR(VLOOKUP(J101,rates!A:M,4,0)*O101,0)</f>
        <v>0</v>
      </c>
      <c r="S101" s="376">
        <f t="shared" si="28"/>
        <v>0</v>
      </c>
      <c r="T101" s="377">
        <f>IFERROR(VLOOKUP(J101,rates!A:M,5,0)*K101,0)</f>
        <v>0</v>
      </c>
      <c r="U101" s="377">
        <f>IFERROR(VLOOKUP(J101,rates!A:M,6,0)*M101,0)</f>
        <v>0</v>
      </c>
      <c r="V101" s="377">
        <f>IFERROR(VLOOKUP(J101,rates!A:M,7,0)*O101,0)</f>
        <v>0</v>
      </c>
      <c r="W101" s="377">
        <f t="shared" si="29"/>
        <v>0</v>
      </c>
      <c r="X101" s="377">
        <f>IFERROR(VLOOKUP(J101,rates!A:M,8,0)*K101,0)</f>
        <v>0</v>
      </c>
      <c r="Y101" s="377">
        <f>IFERROR(VLOOKUP(J101,rates!A:M,9,0)*M101,0)</f>
        <v>0</v>
      </c>
      <c r="Z101" s="377">
        <f>IFERROR(VLOOKUP(J101,rates!A:M,10,0)*O101,0)</f>
        <v>0</v>
      </c>
      <c r="AA101" s="377">
        <f t="shared" si="30"/>
        <v>0</v>
      </c>
      <c r="AB101" s="377">
        <f>IF(Information!$C$4="School",S101,IF(Information!$C$4="HE",AA101,IF(Information!$C$4="FE - VET",W101,IF(Information!$C$4="AE",W101,IF(Information!$C$4="Youth",S101, IF(Information!$C$4="RE", 0))))))</f>
        <v>0</v>
      </c>
      <c r="AC101" s="432">
        <f>IFERROR(VLOOKUP(J101,rates!A:M,11,0)*K101,0)</f>
        <v>0</v>
      </c>
      <c r="AD101" s="432">
        <f>IFERROR(VLOOKUP(J101,rates!A:M,12,0)*M101,0)</f>
        <v>0</v>
      </c>
      <c r="AE101" s="378">
        <f>IFERROR(VLOOKUP(J101,rates!A:M,13,0)*O101,0)</f>
        <v>0</v>
      </c>
      <c r="AF101" s="378">
        <f>IFERROR(IF(Information!$C$4="HE",SUM(AC101:AE101),0),0)</f>
        <v>0</v>
      </c>
      <c r="AG101" s="433">
        <f t="shared" si="31"/>
        <v>0</v>
      </c>
      <c r="AH101" s="623">
        <f t="shared" si="33"/>
        <v>0</v>
      </c>
      <c r="AI101" s="434" t="str">
        <f>IFERROR(VLOOKUP(H101,countrygrouping!A:C,3,0)," ")</f>
        <v xml:space="preserve"> </v>
      </c>
      <c r="AJ101" s="391" t="str">
        <f>IFERROR(VLOOKUP(AI101,distancebands!A:C,2,0)," ")</f>
        <v xml:space="preserve"> </v>
      </c>
      <c r="AK101" s="381">
        <f>IFERROR(IF(Information!$C$4="HE",VLOOKUP(AI101,distancebands!A:L,6,0),0),0)</f>
        <v>0</v>
      </c>
      <c r="AL101" s="431">
        <f t="shared" si="32"/>
        <v>0</v>
      </c>
      <c r="AM101" s="383"/>
    </row>
    <row r="102" spans="1:39" ht="24.75" customHeight="1" thickBot="1">
      <c r="A102" s="423"/>
      <c r="B102" s="362"/>
      <c r="C102" s="363">
        <f t="shared" si="18"/>
        <v>0</v>
      </c>
      <c r="D102" s="423"/>
      <c r="E102" s="367">
        <f t="shared" si="19"/>
        <v>0</v>
      </c>
      <c r="F102" s="368">
        <f t="shared" si="20"/>
        <v>0</v>
      </c>
      <c r="G102" s="424">
        <f t="shared" si="21"/>
        <v>0</v>
      </c>
      <c r="H102" s="425"/>
      <c r="I102" s="371" t="str">
        <f>IFERROR(VLOOKUP(H102,countrygrouping!A:B,2,0)," ")</f>
        <v xml:space="preserve"> </v>
      </c>
      <c r="J102" s="372" t="str">
        <f t="shared" si="22"/>
        <v xml:space="preserve"> </v>
      </c>
      <c r="K102" s="373">
        <f t="shared" si="23"/>
        <v>0</v>
      </c>
      <c r="L102" s="372">
        <f t="shared" si="24"/>
        <v>0</v>
      </c>
      <c r="M102" s="372">
        <f t="shared" si="25"/>
        <v>0</v>
      </c>
      <c r="N102" s="372">
        <f t="shared" si="26"/>
        <v>0</v>
      </c>
      <c r="O102" s="426">
        <f t="shared" si="27"/>
        <v>0</v>
      </c>
      <c r="P102" s="374">
        <f>IFERROR(VLOOKUP(J102,rates!A:M,2,0)*K102,0)</f>
        <v>0</v>
      </c>
      <c r="Q102" s="375">
        <f>IFERROR(VLOOKUP(J102,rates!A:M,3,0)*M102,0)</f>
        <v>0</v>
      </c>
      <c r="R102" s="375">
        <f>IFERROR(VLOOKUP(J102,rates!A:M,4,0)*O102,0)</f>
        <v>0</v>
      </c>
      <c r="S102" s="376">
        <f t="shared" si="28"/>
        <v>0</v>
      </c>
      <c r="T102" s="377">
        <f>IFERROR(VLOOKUP(J102,rates!A:M,5,0)*K102,0)</f>
        <v>0</v>
      </c>
      <c r="U102" s="377">
        <f>IFERROR(VLOOKUP(J102,rates!A:M,6,0)*M102,0)</f>
        <v>0</v>
      </c>
      <c r="V102" s="377">
        <f>IFERROR(VLOOKUP(J102,rates!A:M,7,0)*O102,0)</f>
        <v>0</v>
      </c>
      <c r="W102" s="377">
        <f t="shared" si="29"/>
        <v>0</v>
      </c>
      <c r="X102" s="377">
        <f>IFERROR(VLOOKUP(J102,rates!A:M,8,0)*K102,0)</f>
        <v>0</v>
      </c>
      <c r="Y102" s="377">
        <f>IFERROR(VLOOKUP(J102,rates!A:M,9,0)*M102,0)</f>
        <v>0</v>
      </c>
      <c r="Z102" s="377">
        <f>IFERROR(VLOOKUP(J102,rates!A:M,10,0)*O102,0)</f>
        <v>0</v>
      </c>
      <c r="AA102" s="377">
        <f t="shared" si="30"/>
        <v>0</v>
      </c>
      <c r="AB102" s="377">
        <f>IF(Information!$C$4="School",S102,IF(Information!$C$4="HE",AA102,IF(Information!$C$4="FE - VET",W102,IF(Information!$C$4="AE",W102,IF(Information!$C$4="Youth",S102, IF(Information!$C$4="RE", 0))))))</f>
        <v>0</v>
      </c>
      <c r="AC102" s="435">
        <f>IFERROR(VLOOKUP(J102,rates!A:M,11,0)*K102,0)</f>
        <v>0</v>
      </c>
      <c r="AD102" s="435">
        <f>IFERROR(VLOOKUP(J102,rates!A:M,12,0)*M102,0)</f>
        <v>0</v>
      </c>
      <c r="AE102" s="378">
        <f>IFERROR(VLOOKUP(J102,rates!A:M,13,0)*O102,0)</f>
        <v>0</v>
      </c>
      <c r="AF102" s="378">
        <f>IFERROR(IF(Information!$C$4="HE",SUM(AC102:AE102),0),0)</f>
        <v>0</v>
      </c>
      <c r="AG102" s="436">
        <f t="shared" si="31"/>
        <v>0</v>
      </c>
      <c r="AH102" s="623">
        <f t="shared" si="33"/>
        <v>0</v>
      </c>
      <c r="AI102" s="434" t="str">
        <f>IFERROR(VLOOKUP(H102,countrygrouping!A:C,3,0)," ")</f>
        <v xml:space="preserve"> </v>
      </c>
      <c r="AJ102" s="391" t="str">
        <f>IFERROR(VLOOKUP(AI102,distancebands!A:C,2,0)," ")</f>
        <v xml:space="preserve"> </v>
      </c>
      <c r="AK102" s="381">
        <f>IFERROR(IF(Information!$C$4="HE",VLOOKUP(AI102,distancebands!A:L,6,0),0),0)</f>
        <v>0</v>
      </c>
      <c r="AL102" s="431">
        <f t="shared" si="32"/>
        <v>0</v>
      </c>
      <c r="AM102" s="383"/>
    </row>
    <row r="103" spans="1:39" ht="24.75" customHeight="1" thickBot="1">
      <c r="A103" s="405">
        <f>SUM(A4:A53)</f>
        <v>0</v>
      </c>
      <c r="B103" s="405"/>
      <c r="C103" s="405">
        <f>SUM(C4:C53)</f>
        <v>0</v>
      </c>
      <c r="D103" s="406"/>
      <c r="E103" s="406">
        <f>SUM(E4:E53)</f>
        <v>0</v>
      </c>
      <c r="F103" s="406">
        <f>SUM(F4:F53)</f>
        <v>0</v>
      </c>
      <c r="G103" s="406"/>
      <c r="H103" s="406"/>
      <c r="I103" s="407"/>
      <c r="J103" s="406">
        <f>SUM(J4:J53)</f>
        <v>0</v>
      </c>
      <c r="K103" s="405"/>
      <c r="L103" s="406"/>
      <c r="M103" s="406"/>
      <c r="N103" s="406"/>
      <c r="O103" s="437"/>
      <c r="P103" s="408">
        <f t="shared" ref="P103:AH103" si="34">SUM(P4:P102)</f>
        <v>0</v>
      </c>
      <c r="Q103" s="408">
        <f t="shared" si="34"/>
        <v>0</v>
      </c>
      <c r="R103" s="408">
        <f t="shared" si="34"/>
        <v>0</v>
      </c>
      <c r="S103" s="408">
        <f t="shared" si="34"/>
        <v>0</v>
      </c>
      <c r="T103" s="408">
        <f t="shared" si="34"/>
        <v>0</v>
      </c>
      <c r="U103" s="408">
        <f t="shared" si="34"/>
        <v>0</v>
      </c>
      <c r="V103" s="408">
        <f t="shared" si="34"/>
        <v>0</v>
      </c>
      <c r="W103" s="408">
        <f t="shared" si="34"/>
        <v>0</v>
      </c>
      <c r="X103" s="408">
        <f t="shared" si="34"/>
        <v>0</v>
      </c>
      <c r="Y103" s="408">
        <f t="shared" si="34"/>
        <v>0</v>
      </c>
      <c r="Z103" s="408">
        <f t="shared" si="34"/>
        <v>0</v>
      </c>
      <c r="AA103" s="408">
        <f t="shared" si="34"/>
        <v>0</v>
      </c>
      <c r="AB103" s="408">
        <f t="shared" si="34"/>
        <v>0</v>
      </c>
      <c r="AC103" s="438">
        <f t="shared" si="34"/>
        <v>0</v>
      </c>
      <c r="AD103" s="438">
        <f t="shared" si="34"/>
        <v>0</v>
      </c>
      <c r="AE103" s="408">
        <f t="shared" si="34"/>
        <v>0</v>
      </c>
      <c r="AF103" s="408">
        <f t="shared" si="34"/>
        <v>0</v>
      </c>
      <c r="AG103" s="408">
        <f t="shared" si="34"/>
        <v>0</v>
      </c>
      <c r="AH103" s="408">
        <f t="shared" si="34"/>
        <v>0</v>
      </c>
      <c r="AI103" s="408"/>
      <c r="AJ103" s="408">
        <f t="shared" ref="AJ103" si="35">SUM(AJ4:AJ102)</f>
        <v>0</v>
      </c>
      <c r="AK103" s="408">
        <f>SUM(AK4:AK102)</f>
        <v>0</v>
      </c>
      <c r="AL103" s="408">
        <f>SUM(AL4:AL102)</f>
        <v>0</v>
      </c>
      <c r="AM103" s="439"/>
    </row>
    <row r="104" spans="1:39" ht="24.75" customHeight="1">
      <c r="A104" s="440"/>
      <c r="B104" s="441"/>
      <c r="C104" s="441"/>
      <c r="D104" s="440"/>
      <c r="E104" s="442"/>
      <c r="F104" s="443"/>
      <c r="G104" s="441"/>
      <c r="H104" s="444"/>
      <c r="I104" s="445"/>
      <c r="J104" s="443"/>
      <c r="K104" s="443"/>
      <c r="L104" s="443"/>
      <c r="M104" s="443"/>
      <c r="N104" s="443"/>
      <c r="O104" s="443"/>
      <c r="P104" s="443"/>
      <c r="Q104" s="443"/>
      <c r="R104" s="443"/>
      <c r="S104" s="443"/>
      <c r="T104" s="443"/>
      <c r="U104" s="443"/>
      <c r="V104" s="443"/>
      <c r="W104" s="443"/>
      <c r="X104" s="443"/>
      <c r="Y104" s="443"/>
      <c r="Z104" s="443"/>
      <c r="AA104" s="443"/>
      <c r="AB104" s="443"/>
      <c r="AC104" s="443"/>
      <c r="AD104" s="443"/>
      <c r="AE104" s="443"/>
      <c r="AF104" s="443"/>
      <c r="AG104" s="443"/>
      <c r="AH104" s="441"/>
      <c r="AI104" s="443"/>
      <c r="AJ104" s="443"/>
      <c r="AK104" s="325"/>
      <c r="AL104" s="443"/>
      <c r="AM104" s="443"/>
    </row>
    <row r="105" spans="1:39" ht="24.75" customHeight="1">
      <c r="A105" s="440"/>
      <c r="B105" s="441"/>
      <c r="C105" s="441"/>
      <c r="D105" s="440"/>
      <c r="E105" s="442"/>
      <c r="F105" s="443"/>
      <c r="G105" s="441"/>
      <c r="H105" s="444"/>
      <c r="I105" s="445"/>
      <c r="J105" s="443"/>
      <c r="K105" s="443"/>
      <c r="L105" s="443"/>
      <c r="M105" s="443"/>
      <c r="N105" s="443"/>
      <c r="O105" s="443"/>
      <c r="P105" s="443"/>
      <c r="Q105" s="443"/>
      <c r="R105" s="443"/>
      <c r="S105" s="443"/>
      <c r="T105" s="443"/>
      <c r="U105" s="443"/>
      <c r="V105" s="443"/>
      <c r="W105" s="443"/>
      <c r="X105" s="443"/>
      <c r="Y105" s="443"/>
      <c r="Z105" s="443"/>
      <c r="AA105" s="443"/>
      <c r="AB105" s="443"/>
      <c r="AC105" s="443"/>
      <c r="AD105" s="443"/>
      <c r="AE105" s="443"/>
      <c r="AF105" s="443"/>
      <c r="AG105" s="443"/>
      <c r="AH105" s="441"/>
      <c r="AI105" s="443"/>
      <c r="AJ105" s="443"/>
      <c r="AK105" s="325"/>
      <c r="AL105" s="443"/>
      <c r="AM105" s="443"/>
    </row>
    <row r="106" spans="1:39" ht="24.75" customHeight="1">
      <c r="A106" s="440"/>
      <c r="B106" s="441"/>
      <c r="C106" s="441"/>
      <c r="D106" s="440"/>
      <c r="E106" s="442"/>
      <c r="F106" s="443"/>
      <c r="G106" s="441"/>
      <c r="H106" s="444"/>
      <c r="I106" s="445"/>
      <c r="J106" s="443"/>
      <c r="K106" s="443"/>
      <c r="L106" s="443"/>
      <c r="M106" s="443"/>
      <c r="N106" s="443"/>
      <c r="O106" s="443"/>
      <c r="P106" s="443"/>
      <c r="Q106" s="443"/>
      <c r="R106" s="443"/>
      <c r="S106" s="443"/>
      <c r="T106" s="443"/>
      <c r="U106" s="443"/>
      <c r="V106" s="443"/>
      <c r="W106" s="443"/>
      <c r="X106" s="443"/>
      <c r="Y106" s="443"/>
      <c r="Z106" s="443"/>
      <c r="AA106" s="443"/>
      <c r="AB106" s="443"/>
      <c r="AC106" s="443"/>
      <c r="AD106" s="443"/>
      <c r="AE106" s="443"/>
      <c r="AF106" s="443"/>
      <c r="AG106" s="443"/>
      <c r="AH106" s="441"/>
      <c r="AI106" s="443"/>
      <c r="AJ106" s="443"/>
      <c r="AK106" s="325"/>
      <c r="AL106" s="443"/>
      <c r="AM106" s="443"/>
    </row>
    <row r="107" spans="1:39" ht="24.75" customHeight="1">
      <c r="A107" s="440"/>
      <c r="B107" s="441"/>
      <c r="C107" s="441"/>
      <c r="D107" s="440"/>
      <c r="E107" s="442"/>
      <c r="F107" s="443"/>
      <c r="G107" s="441"/>
      <c r="H107" s="444"/>
      <c r="I107" s="445"/>
      <c r="J107" s="443"/>
      <c r="K107" s="443"/>
      <c r="L107" s="443"/>
      <c r="M107" s="443"/>
      <c r="N107" s="443"/>
      <c r="O107" s="443"/>
      <c r="P107" s="443"/>
      <c r="Q107" s="443"/>
      <c r="R107" s="443"/>
      <c r="S107" s="443"/>
      <c r="T107" s="443"/>
      <c r="U107" s="443"/>
      <c r="V107" s="443"/>
      <c r="W107" s="443"/>
      <c r="X107" s="443"/>
      <c r="Y107" s="443"/>
      <c r="Z107" s="443"/>
      <c r="AA107" s="443"/>
      <c r="AB107" s="443"/>
      <c r="AC107" s="443"/>
      <c r="AD107" s="443"/>
      <c r="AE107" s="443"/>
      <c r="AF107" s="443"/>
      <c r="AG107" s="443"/>
      <c r="AH107" s="441"/>
      <c r="AI107" s="443"/>
      <c r="AJ107" s="443"/>
      <c r="AK107" s="325"/>
      <c r="AL107" s="443"/>
      <c r="AM107" s="443"/>
    </row>
    <row r="108" spans="1:39" ht="24.75" customHeight="1">
      <c r="A108" s="440"/>
      <c r="B108" s="441"/>
      <c r="C108" s="441"/>
      <c r="D108" s="440"/>
      <c r="E108" s="442"/>
      <c r="F108" s="443"/>
      <c r="G108" s="441"/>
      <c r="H108" s="444"/>
      <c r="I108" s="445"/>
      <c r="J108" s="443"/>
      <c r="K108" s="443"/>
      <c r="L108" s="443"/>
      <c r="M108" s="443"/>
      <c r="N108" s="443"/>
      <c r="O108" s="443"/>
      <c r="P108" s="443"/>
      <c r="Q108" s="443"/>
      <c r="R108" s="443"/>
      <c r="S108" s="443"/>
      <c r="T108" s="443"/>
      <c r="U108" s="443"/>
      <c r="V108" s="443"/>
      <c r="W108" s="443"/>
      <c r="X108" s="443"/>
      <c r="Y108" s="443"/>
      <c r="Z108" s="443"/>
      <c r="AA108" s="443"/>
      <c r="AB108" s="443"/>
      <c r="AC108" s="443"/>
      <c r="AD108" s="443"/>
      <c r="AE108" s="443"/>
      <c r="AF108" s="443"/>
      <c r="AG108" s="443"/>
      <c r="AH108" s="441"/>
      <c r="AI108" s="443"/>
      <c r="AJ108" s="443"/>
      <c r="AK108" s="325"/>
      <c r="AL108" s="443"/>
      <c r="AM108" s="443"/>
    </row>
    <row r="109" spans="1:39" ht="24.75" customHeight="1">
      <c r="A109" s="440"/>
      <c r="B109" s="441"/>
      <c r="C109" s="441"/>
      <c r="D109" s="440"/>
      <c r="E109" s="442"/>
      <c r="F109" s="443"/>
      <c r="G109" s="441"/>
      <c r="H109" s="444"/>
      <c r="I109" s="445"/>
      <c r="J109" s="443"/>
      <c r="K109" s="443"/>
      <c r="L109" s="443"/>
      <c r="M109" s="443"/>
      <c r="N109" s="443"/>
      <c r="O109" s="443"/>
      <c r="P109" s="443"/>
      <c r="Q109" s="443"/>
      <c r="R109" s="443"/>
      <c r="S109" s="443"/>
      <c r="T109" s="443"/>
      <c r="U109" s="443"/>
      <c r="V109" s="443"/>
      <c r="W109" s="443"/>
      <c r="X109" s="443"/>
      <c r="Y109" s="443"/>
      <c r="Z109" s="443"/>
      <c r="AA109" s="443"/>
      <c r="AB109" s="443"/>
      <c r="AC109" s="443"/>
      <c r="AD109" s="443"/>
      <c r="AE109" s="443"/>
      <c r="AF109" s="443"/>
      <c r="AG109" s="443"/>
      <c r="AH109" s="441"/>
      <c r="AI109" s="443"/>
      <c r="AJ109" s="443"/>
      <c r="AK109" s="325"/>
      <c r="AL109" s="443"/>
      <c r="AM109" s="443"/>
    </row>
    <row r="110" spans="1:39" ht="24.75" customHeight="1">
      <c r="A110" s="440"/>
      <c r="B110" s="441"/>
      <c r="C110" s="441"/>
      <c r="D110" s="440"/>
      <c r="E110" s="442"/>
      <c r="F110" s="443"/>
      <c r="G110" s="441"/>
      <c r="H110" s="444"/>
      <c r="I110" s="445"/>
      <c r="J110" s="443"/>
      <c r="K110" s="443"/>
      <c r="L110" s="443"/>
      <c r="M110" s="443"/>
      <c r="N110" s="443"/>
      <c r="O110" s="443"/>
      <c r="P110" s="443"/>
      <c r="Q110" s="443"/>
      <c r="R110" s="443"/>
      <c r="S110" s="443"/>
      <c r="T110" s="443"/>
      <c r="U110" s="443"/>
      <c r="V110" s="443"/>
      <c r="W110" s="443"/>
      <c r="X110" s="443"/>
      <c r="Y110" s="443"/>
      <c r="Z110" s="443"/>
      <c r="AA110" s="443"/>
      <c r="AB110" s="443"/>
      <c r="AC110" s="443"/>
      <c r="AD110" s="443"/>
      <c r="AE110" s="443"/>
      <c r="AF110" s="443"/>
      <c r="AG110" s="443"/>
      <c r="AH110" s="441"/>
      <c r="AI110" s="443"/>
      <c r="AJ110" s="443"/>
      <c r="AK110" s="325"/>
      <c r="AL110" s="443"/>
      <c r="AM110" s="443"/>
    </row>
    <row r="111" spans="1:39" ht="24.75" customHeight="1">
      <c r="A111" s="440"/>
      <c r="B111" s="441"/>
      <c r="C111" s="441"/>
      <c r="D111" s="440"/>
      <c r="E111" s="442"/>
      <c r="F111" s="443"/>
      <c r="G111" s="441"/>
      <c r="H111" s="444"/>
      <c r="I111" s="445"/>
      <c r="J111" s="443"/>
      <c r="K111" s="443"/>
      <c r="L111" s="443"/>
      <c r="M111" s="443"/>
      <c r="N111" s="443"/>
      <c r="O111" s="443"/>
      <c r="P111" s="443"/>
      <c r="Q111" s="443"/>
      <c r="R111" s="443"/>
      <c r="S111" s="443"/>
      <c r="T111" s="443"/>
      <c r="U111" s="443"/>
      <c r="V111" s="443"/>
      <c r="W111" s="443"/>
      <c r="X111" s="443"/>
      <c r="Y111" s="443"/>
      <c r="Z111" s="443"/>
      <c r="AA111" s="443"/>
      <c r="AB111" s="443"/>
      <c r="AC111" s="443"/>
      <c r="AD111" s="443"/>
      <c r="AE111" s="443"/>
      <c r="AF111" s="443"/>
      <c r="AG111" s="443"/>
      <c r="AH111" s="441"/>
      <c r="AI111" s="443"/>
      <c r="AJ111" s="443"/>
      <c r="AK111" s="325"/>
      <c r="AL111" s="443"/>
      <c r="AM111" s="443"/>
    </row>
    <row r="112" spans="1:39" ht="24.75" customHeight="1">
      <c r="A112" s="440"/>
      <c r="B112" s="441"/>
      <c r="C112" s="441"/>
      <c r="D112" s="440"/>
      <c r="E112" s="442"/>
      <c r="F112" s="443"/>
      <c r="G112" s="441"/>
      <c r="H112" s="444"/>
      <c r="I112" s="445"/>
      <c r="J112" s="443"/>
      <c r="K112" s="443"/>
      <c r="L112" s="443"/>
      <c r="M112" s="443"/>
      <c r="N112" s="443"/>
      <c r="O112" s="443"/>
      <c r="P112" s="443"/>
      <c r="Q112" s="443"/>
      <c r="R112" s="443"/>
      <c r="S112" s="443"/>
      <c r="T112" s="443"/>
      <c r="U112" s="443"/>
      <c r="V112" s="443"/>
      <c r="W112" s="443"/>
      <c r="X112" s="443"/>
      <c r="Y112" s="443"/>
      <c r="Z112" s="443"/>
      <c r="AA112" s="443"/>
      <c r="AB112" s="443"/>
      <c r="AC112" s="443"/>
      <c r="AD112" s="443"/>
      <c r="AE112" s="443"/>
      <c r="AF112" s="443"/>
      <c r="AG112" s="443"/>
      <c r="AH112" s="441"/>
      <c r="AI112" s="443"/>
      <c r="AJ112" s="443"/>
      <c r="AK112" s="325"/>
      <c r="AL112" s="443"/>
      <c r="AM112" s="443"/>
    </row>
    <row r="113" spans="1:39" ht="24.75" customHeight="1">
      <c r="A113" s="440"/>
      <c r="B113" s="441"/>
      <c r="C113" s="441"/>
      <c r="D113" s="440"/>
      <c r="E113" s="442"/>
      <c r="F113" s="443"/>
      <c r="G113" s="441"/>
      <c r="H113" s="444"/>
      <c r="I113" s="445"/>
      <c r="J113" s="443"/>
      <c r="K113" s="443"/>
      <c r="L113" s="443"/>
      <c r="M113" s="443"/>
      <c r="N113" s="443"/>
      <c r="O113" s="443"/>
      <c r="P113" s="443"/>
      <c r="Q113" s="443"/>
      <c r="R113" s="443"/>
      <c r="S113" s="443"/>
      <c r="T113" s="443"/>
      <c r="U113" s="443"/>
      <c r="V113" s="443"/>
      <c r="W113" s="443"/>
      <c r="X113" s="443"/>
      <c r="Y113" s="443"/>
      <c r="Z113" s="443"/>
      <c r="AA113" s="443"/>
      <c r="AB113" s="443"/>
      <c r="AC113" s="443"/>
      <c r="AD113" s="443"/>
      <c r="AE113" s="443"/>
      <c r="AF113" s="443"/>
      <c r="AG113" s="443"/>
      <c r="AH113" s="441"/>
      <c r="AI113" s="443"/>
      <c r="AJ113" s="443"/>
      <c r="AK113" s="325"/>
      <c r="AL113" s="443"/>
      <c r="AM113" s="443"/>
    </row>
    <row r="114" spans="1:39" ht="24.75" customHeight="1">
      <c r="A114" s="440"/>
      <c r="B114" s="441"/>
      <c r="C114" s="441"/>
      <c r="D114" s="440"/>
      <c r="E114" s="442"/>
      <c r="F114" s="443"/>
      <c r="G114" s="441"/>
      <c r="H114" s="444"/>
      <c r="I114" s="445"/>
      <c r="J114" s="443"/>
      <c r="K114" s="443"/>
      <c r="L114" s="443"/>
      <c r="M114" s="443"/>
      <c r="N114" s="443"/>
      <c r="O114" s="443"/>
      <c r="P114" s="443"/>
      <c r="Q114" s="443"/>
      <c r="R114" s="443"/>
      <c r="S114" s="443"/>
      <c r="T114" s="443"/>
      <c r="U114" s="443"/>
      <c r="V114" s="443"/>
      <c r="W114" s="443"/>
      <c r="X114" s="443"/>
      <c r="Y114" s="443"/>
      <c r="Z114" s="443"/>
      <c r="AA114" s="443"/>
      <c r="AB114" s="443"/>
      <c r="AC114" s="443"/>
      <c r="AD114" s="443"/>
      <c r="AE114" s="443"/>
      <c r="AF114" s="443"/>
      <c r="AG114" s="443"/>
      <c r="AH114" s="441"/>
      <c r="AI114" s="443"/>
      <c r="AJ114" s="443"/>
      <c r="AK114" s="325"/>
      <c r="AL114" s="443"/>
      <c r="AM114" s="443"/>
    </row>
    <row r="115" spans="1:39" ht="24.75" customHeight="1">
      <c r="A115" s="440"/>
      <c r="B115" s="441"/>
      <c r="C115" s="441"/>
      <c r="D115" s="440"/>
      <c r="E115" s="442"/>
      <c r="F115" s="443"/>
      <c r="G115" s="441"/>
      <c r="H115" s="444"/>
      <c r="I115" s="445"/>
      <c r="J115" s="443"/>
      <c r="K115" s="443"/>
      <c r="L115" s="443"/>
      <c r="M115" s="443"/>
      <c r="N115" s="443"/>
      <c r="O115" s="443"/>
      <c r="P115" s="443"/>
      <c r="Q115" s="443"/>
      <c r="R115" s="443"/>
      <c r="S115" s="443"/>
      <c r="T115" s="443"/>
      <c r="U115" s="443"/>
      <c r="V115" s="443"/>
      <c r="W115" s="443"/>
      <c r="X115" s="443"/>
      <c r="Y115" s="443"/>
      <c r="Z115" s="443"/>
      <c r="AA115" s="443"/>
      <c r="AB115" s="443"/>
      <c r="AC115" s="443"/>
      <c r="AD115" s="443"/>
      <c r="AE115" s="443"/>
      <c r="AF115" s="443"/>
      <c r="AG115" s="443"/>
      <c r="AH115" s="441"/>
      <c r="AI115" s="443"/>
      <c r="AJ115" s="443"/>
      <c r="AK115" s="325"/>
      <c r="AL115" s="443"/>
      <c r="AM115" s="443"/>
    </row>
    <row r="116" spans="1:39" ht="24.75" customHeight="1">
      <c r="A116" s="440"/>
      <c r="B116" s="441"/>
      <c r="C116" s="441"/>
      <c r="D116" s="440"/>
      <c r="E116" s="442"/>
      <c r="F116" s="443"/>
      <c r="G116" s="441"/>
      <c r="H116" s="444"/>
      <c r="I116" s="445"/>
      <c r="J116" s="443"/>
      <c r="K116" s="443"/>
      <c r="L116" s="443"/>
      <c r="M116" s="443"/>
      <c r="N116" s="443"/>
      <c r="O116" s="443"/>
      <c r="P116" s="443"/>
      <c r="Q116" s="443"/>
      <c r="R116" s="443"/>
      <c r="S116" s="443"/>
      <c r="T116" s="443"/>
      <c r="U116" s="443"/>
      <c r="V116" s="443"/>
      <c r="W116" s="443"/>
      <c r="X116" s="443"/>
      <c r="Y116" s="443"/>
      <c r="Z116" s="443"/>
      <c r="AA116" s="443"/>
      <c r="AB116" s="443"/>
      <c r="AC116" s="443"/>
      <c r="AD116" s="443"/>
      <c r="AE116" s="443"/>
      <c r="AF116" s="443"/>
      <c r="AG116" s="443"/>
      <c r="AH116" s="441"/>
      <c r="AI116" s="443"/>
      <c r="AJ116" s="443"/>
      <c r="AK116" s="325"/>
      <c r="AL116" s="443"/>
      <c r="AM116" s="443"/>
    </row>
    <row r="117" spans="1:39" ht="24.75" customHeight="1">
      <c r="A117" s="440"/>
      <c r="B117" s="441"/>
      <c r="C117" s="441"/>
      <c r="D117" s="440"/>
      <c r="E117" s="442"/>
      <c r="F117" s="443"/>
      <c r="G117" s="441"/>
      <c r="H117" s="444"/>
      <c r="I117" s="445"/>
      <c r="J117" s="443"/>
      <c r="K117" s="443"/>
      <c r="L117" s="443"/>
      <c r="M117" s="443"/>
      <c r="N117" s="443"/>
      <c r="O117" s="443"/>
      <c r="P117" s="443"/>
      <c r="Q117" s="443"/>
      <c r="R117" s="443"/>
      <c r="S117" s="443"/>
      <c r="T117" s="443"/>
      <c r="U117" s="443"/>
      <c r="V117" s="443"/>
      <c r="W117" s="443"/>
      <c r="X117" s="443"/>
      <c r="Y117" s="443"/>
      <c r="Z117" s="443"/>
      <c r="AA117" s="443"/>
      <c r="AB117" s="443"/>
      <c r="AC117" s="443"/>
      <c r="AD117" s="443"/>
      <c r="AE117" s="443"/>
      <c r="AF117" s="443"/>
      <c r="AG117" s="443"/>
      <c r="AH117" s="441"/>
      <c r="AI117" s="443"/>
      <c r="AJ117" s="443"/>
      <c r="AK117" s="325"/>
      <c r="AL117" s="443"/>
      <c r="AM117" s="443"/>
    </row>
    <row r="118" spans="1:39" ht="24.75" customHeight="1">
      <c r="A118" s="440"/>
      <c r="B118" s="441"/>
      <c r="C118" s="441"/>
      <c r="D118" s="440"/>
      <c r="E118" s="442"/>
      <c r="F118" s="443"/>
      <c r="G118" s="441"/>
      <c r="H118" s="444"/>
      <c r="I118" s="445"/>
      <c r="J118" s="443"/>
      <c r="K118" s="443"/>
      <c r="L118" s="443"/>
      <c r="M118" s="443"/>
      <c r="N118" s="443"/>
      <c r="O118" s="443"/>
      <c r="P118" s="443"/>
      <c r="Q118" s="443"/>
      <c r="R118" s="443"/>
      <c r="S118" s="443"/>
      <c r="T118" s="443"/>
      <c r="U118" s="443"/>
      <c r="V118" s="443"/>
      <c r="W118" s="443"/>
      <c r="X118" s="443"/>
      <c r="Y118" s="443"/>
      <c r="Z118" s="443"/>
      <c r="AA118" s="443"/>
      <c r="AB118" s="443"/>
      <c r="AC118" s="443"/>
      <c r="AD118" s="443"/>
      <c r="AE118" s="443"/>
      <c r="AF118" s="443"/>
      <c r="AG118" s="443"/>
      <c r="AH118" s="441"/>
      <c r="AI118" s="443"/>
      <c r="AJ118" s="443"/>
      <c r="AK118" s="325"/>
      <c r="AL118" s="443"/>
      <c r="AM118" s="443"/>
    </row>
    <row r="119" spans="1:39" ht="24.75" customHeight="1">
      <c r="A119" s="440"/>
      <c r="B119" s="441"/>
      <c r="C119" s="441"/>
      <c r="D119" s="440"/>
      <c r="E119" s="442"/>
      <c r="F119" s="443"/>
      <c r="G119" s="441"/>
      <c r="H119" s="444"/>
      <c r="I119" s="445"/>
      <c r="J119" s="443"/>
      <c r="K119" s="443"/>
      <c r="L119" s="443"/>
      <c r="M119" s="443"/>
      <c r="N119" s="443"/>
      <c r="O119" s="443"/>
      <c r="P119" s="443"/>
      <c r="Q119" s="443"/>
      <c r="R119" s="443"/>
      <c r="S119" s="443"/>
      <c r="T119" s="443"/>
      <c r="U119" s="443"/>
      <c r="V119" s="443"/>
      <c r="W119" s="443"/>
      <c r="X119" s="443"/>
      <c r="Y119" s="443"/>
      <c r="Z119" s="443"/>
      <c r="AA119" s="443"/>
      <c r="AB119" s="443"/>
      <c r="AC119" s="443"/>
      <c r="AD119" s="443"/>
      <c r="AE119" s="443"/>
      <c r="AF119" s="443"/>
      <c r="AG119" s="443"/>
      <c r="AH119" s="441"/>
      <c r="AI119" s="443"/>
      <c r="AJ119" s="443"/>
      <c r="AK119" s="325"/>
      <c r="AL119" s="443"/>
      <c r="AM119" s="443"/>
    </row>
    <row r="120" spans="1:39" ht="24.75" customHeight="1">
      <c r="A120" s="440"/>
      <c r="B120" s="441"/>
      <c r="C120" s="441"/>
      <c r="D120" s="440"/>
      <c r="E120" s="442"/>
      <c r="F120" s="443"/>
      <c r="G120" s="441"/>
      <c r="H120" s="444"/>
      <c r="I120" s="445"/>
      <c r="J120" s="443"/>
      <c r="K120" s="443"/>
      <c r="L120" s="443"/>
      <c r="M120" s="443"/>
      <c r="N120" s="443"/>
      <c r="O120" s="443"/>
      <c r="P120" s="443"/>
      <c r="Q120" s="443"/>
      <c r="R120" s="443"/>
      <c r="S120" s="443"/>
      <c r="T120" s="443"/>
      <c r="U120" s="443"/>
      <c r="V120" s="443"/>
      <c r="W120" s="443"/>
      <c r="X120" s="443"/>
      <c r="Y120" s="443"/>
      <c r="Z120" s="443"/>
      <c r="AA120" s="443"/>
      <c r="AB120" s="443"/>
      <c r="AC120" s="443"/>
      <c r="AD120" s="443"/>
      <c r="AE120" s="443"/>
      <c r="AF120" s="443"/>
      <c r="AG120" s="443"/>
      <c r="AH120" s="441"/>
      <c r="AI120" s="443"/>
      <c r="AJ120" s="443"/>
      <c r="AK120" s="325"/>
      <c r="AL120" s="443"/>
      <c r="AM120" s="443"/>
    </row>
    <row r="121" spans="1:39" ht="24.75" customHeight="1">
      <c r="A121" s="440"/>
      <c r="B121" s="441"/>
      <c r="C121" s="441"/>
      <c r="D121" s="440"/>
      <c r="E121" s="442"/>
      <c r="F121" s="443"/>
      <c r="G121" s="441"/>
      <c r="H121" s="444"/>
      <c r="I121" s="445"/>
      <c r="J121" s="443"/>
      <c r="K121" s="443"/>
      <c r="L121" s="443"/>
      <c r="M121" s="443"/>
      <c r="N121" s="443"/>
      <c r="O121" s="443"/>
      <c r="P121" s="443"/>
      <c r="Q121" s="443"/>
      <c r="R121" s="443"/>
      <c r="S121" s="443"/>
      <c r="T121" s="443"/>
      <c r="U121" s="443"/>
      <c r="V121" s="443"/>
      <c r="W121" s="443"/>
      <c r="X121" s="443"/>
      <c r="Y121" s="443"/>
      <c r="Z121" s="443"/>
      <c r="AA121" s="443"/>
      <c r="AB121" s="443"/>
      <c r="AC121" s="443"/>
      <c r="AD121" s="443"/>
      <c r="AE121" s="443"/>
      <c r="AF121" s="443"/>
      <c r="AG121" s="443"/>
      <c r="AH121" s="441"/>
      <c r="AI121" s="443"/>
      <c r="AJ121" s="443"/>
      <c r="AK121" s="325"/>
      <c r="AL121" s="443"/>
      <c r="AM121" s="443"/>
    </row>
    <row r="122" spans="1:39" ht="24.75" customHeight="1">
      <c r="A122" s="440"/>
      <c r="B122" s="441"/>
      <c r="C122" s="441"/>
      <c r="D122" s="440"/>
      <c r="E122" s="442"/>
      <c r="F122" s="443"/>
      <c r="G122" s="441"/>
      <c r="H122" s="444"/>
      <c r="I122" s="445"/>
      <c r="J122" s="443"/>
      <c r="K122" s="443"/>
      <c r="L122" s="443"/>
      <c r="M122" s="443"/>
      <c r="N122" s="443"/>
      <c r="O122" s="443"/>
      <c r="P122" s="443"/>
      <c r="Q122" s="443"/>
      <c r="R122" s="443"/>
      <c r="S122" s="443"/>
      <c r="T122" s="443"/>
      <c r="U122" s="443"/>
      <c r="V122" s="443"/>
      <c r="W122" s="443"/>
      <c r="X122" s="443"/>
      <c r="Y122" s="443"/>
      <c r="Z122" s="443"/>
      <c r="AA122" s="443"/>
      <c r="AB122" s="443"/>
      <c r="AC122" s="443"/>
      <c r="AD122" s="443"/>
      <c r="AE122" s="443"/>
      <c r="AF122" s="443"/>
      <c r="AG122" s="443"/>
      <c r="AH122" s="441"/>
      <c r="AI122" s="443"/>
      <c r="AJ122" s="443"/>
      <c r="AK122" s="325"/>
      <c r="AL122" s="443"/>
      <c r="AM122" s="443"/>
    </row>
    <row r="123" spans="1:39" ht="24.75" customHeight="1">
      <c r="A123" s="440"/>
      <c r="B123" s="441"/>
      <c r="C123" s="441"/>
      <c r="D123" s="440"/>
      <c r="E123" s="442"/>
      <c r="F123" s="443"/>
      <c r="G123" s="441"/>
      <c r="H123" s="444"/>
      <c r="I123" s="445"/>
      <c r="J123" s="443"/>
      <c r="K123" s="443"/>
      <c r="L123" s="443"/>
      <c r="M123" s="443"/>
      <c r="N123" s="443"/>
      <c r="O123" s="443"/>
      <c r="P123" s="443"/>
      <c r="Q123" s="443"/>
      <c r="R123" s="443"/>
      <c r="S123" s="443"/>
      <c r="T123" s="443"/>
      <c r="U123" s="443"/>
      <c r="V123" s="443"/>
      <c r="W123" s="443"/>
      <c r="X123" s="443"/>
      <c r="Y123" s="443"/>
      <c r="Z123" s="443"/>
      <c r="AA123" s="443"/>
      <c r="AB123" s="443"/>
      <c r="AC123" s="443"/>
      <c r="AD123" s="443"/>
      <c r="AE123" s="443"/>
      <c r="AF123" s="443"/>
      <c r="AG123" s="443"/>
      <c r="AH123" s="441"/>
      <c r="AI123" s="443"/>
      <c r="AJ123" s="443"/>
      <c r="AK123" s="325"/>
      <c r="AL123" s="443"/>
      <c r="AM123" s="443"/>
    </row>
    <row r="124" spans="1:39" ht="24.75" customHeight="1">
      <c r="A124" s="440"/>
      <c r="B124" s="441"/>
      <c r="C124" s="441"/>
      <c r="D124" s="440"/>
      <c r="E124" s="442"/>
      <c r="F124" s="443"/>
      <c r="G124" s="441"/>
      <c r="H124" s="444"/>
      <c r="I124" s="445"/>
      <c r="J124" s="443"/>
      <c r="K124" s="443"/>
      <c r="L124" s="443"/>
      <c r="M124" s="443"/>
      <c r="N124" s="443"/>
      <c r="O124" s="443"/>
      <c r="P124" s="443"/>
      <c r="Q124" s="443"/>
      <c r="R124" s="443"/>
      <c r="S124" s="443"/>
      <c r="T124" s="443"/>
      <c r="U124" s="443"/>
      <c r="V124" s="443"/>
      <c r="W124" s="443"/>
      <c r="X124" s="443"/>
      <c r="Y124" s="443"/>
      <c r="Z124" s="443"/>
      <c r="AA124" s="443"/>
      <c r="AB124" s="443"/>
      <c r="AC124" s="443"/>
      <c r="AD124" s="443"/>
      <c r="AE124" s="443"/>
      <c r="AF124" s="443"/>
      <c r="AG124" s="443"/>
      <c r="AH124" s="441"/>
      <c r="AI124" s="443"/>
      <c r="AJ124" s="443"/>
      <c r="AK124" s="325"/>
      <c r="AL124" s="443"/>
      <c r="AM124" s="443"/>
    </row>
    <row r="125" spans="1:39" ht="24.75" customHeight="1">
      <c r="A125" s="440"/>
      <c r="B125" s="441"/>
      <c r="C125" s="441"/>
      <c r="D125" s="440"/>
      <c r="E125" s="442"/>
      <c r="F125" s="443"/>
      <c r="G125" s="441"/>
      <c r="H125" s="444"/>
      <c r="I125" s="445"/>
      <c r="J125" s="443"/>
      <c r="K125" s="443"/>
      <c r="L125" s="443"/>
      <c r="M125" s="443"/>
      <c r="N125" s="443"/>
      <c r="O125" s="443"/>
      <c r="P125" s="443"/>
      <c r="Q125" s="443"/>
      <c r="R125" s="443"/>
      <c r="S125" s="443"/>
      <c r="T125" s="443"/>
      <c r="U125" s="443"/>
      <c r="V125" s="443"/>
      <c r="W125" s="443"/>
      <c r="X125" s="443"/>
      <c r="Y125" s="443"/>
      <c r="Z125" s="443"/>
      <c r="AA125" s="443"/>
      <c r="AB125" s="443"/>
      <c r="AC125" s="443"/>
      <c r="AD125" s="443"/>
      <c r="AE125" s="443"/>
      <c r="AF125" s="443"/>
      <c r="AG125" s="443"/>
      <c r="AH125" s="441"/>
      <c r="AI125" s="443"/>
      <c r="AJ125" s="443"/>
      <c r="AK125" s="325"/>
      <c r="AL125" s="443"/>
      <c r="AM125" s="443"/>
    </row>
    <row r="126" spans="1:39" ht="24.75" customHeight="1">
      <c r="A126" s="440"/>
      <c r="B126" s="441"/>
      <c r="C126" s="441"/>
      <c r="D126" s="440"/>
      <c r="E126" s="442"/>
      <c r="F126" s="443"/>
      <c r="G126" s="441"/>
      <c r="H126" s="444"/>
      <c r="I126" s="445"/>
      <c r="J126" s="443"/>
      <c r="K126" s="443"/>
      <c r="L126" s="443"/>
      <c r="M126" s="443"/>
      <c r="N126" s="443"/>
      <c r="O126" s="443"/>
      <c r="P126" s="443"/>
      <c r="Q126" s="443"/>
      <c r="R126" s="443"/>
      <c r="S126" s="443"/>
      <c r="T126" s="443"/>
      <c r="U126" s="443"/>
      <c r="V126" s="443"/>
      <c r="W126" s="443"/>
      <c r="X126" s="443"/>
      <c r="Y126" s="443"/>
      <c r="Z126" s="443"/>
      <c r="AA126" s="443"/>
      <c r="AB126" s="443"/>
      <c r="AC126" s="443"/>
      <c r="AD126" s="443"/>
      <c r="AE126" s="443"/>
      <c r="AF126" s="443"/>
      <c r="AG126" s="443"/>
      <c r="AH126" s="441"/>
      <c r="AI126" s="443"/>
      <c r="AJ126" s="443"/>
      <c r="AK126" s="325"/>
      <c r="AL126" s="443"/>
      <c r="AM126" s="443"/>
    </row>
    <row r="127" spans="1:39" ht="24.75" customHeight="1">
      <c r="A127" s="440"/>
      <c r="B127" s="441"/>
      <c r="C127" s="441"/>
      <c r="D127" s="440"/>
      <c r="E127" s="442"/>
      <c r="F127" s="443"/>
      <c r="G127" s="441"/>
      <c r="H127" s="444"/>
      <c r="I127" s="445"/>
      <c r="J127" s="443"/>
      <c r="K127" s="443"/>
      <c r="L127" s="443"/>
      <c r="M127" s="443"/>
      <c r="N127" s="443"/>
      <c r="O127" s="443"/>
      <c r="P127" s="443"/>
      <c r="Q127" s="443"/>
      <c r="R127" s="443"/>
      <c r="S127" s="443"/>
      <c r="T127" s="443"/>
      <c r="U127" s="443"/>
      <c r="V127" s="443"/>
      <c r="W127" s="443"/>
      <c r="X127" s="443"/>
      <c r="Y127" s="443"/>
      <c r="Z127" s="443"/>
      <c r="AA127" s="443"/>
      <c r="AB127" s="443"/>
      <c r="AC127" s="443"/>
      <c r="AD127" s="443"/>
      <c r="AE127" s="443"/>
      <c r="AF127" s="443"/>
      <c r="AG127" s="443"/>
      <c r="AH127" s="441"/>
      <c r="AI127" s="443"/>
      <c r="AJ127" s="443"/>
      <c r="AK127" s="325"/>
      <c r="AL127" s="443"/>
      <c r="AM127" s="443"/>
    </row>
    <row r="128" spans="1:39" ht="24.75" customHeight="1">
      <c r="A128" s="440"/>
      <c r="B128" s="441"/>
      <c r="C128" s="441"/>
      <c r="D128" s="440"/>
      <c r="E128" s="442"/>
      <c r="F128" s="443"/>
      <c r="G128" s="441"/>
      <c r="H128" s="444"/>
      <c r="I128" s="445"/>
      <c r="J128" s="443"/>
      <c r="K128" s="443"/>
      <c r="L128" s="443"/>
      <c r="M128" s="443"/>
      <c r="N128" s="443"/>
      <c r="O128" s="443"/>
      <c r="P128" s="443"/>
      <c r="Q128" s="443"/>
      <c r="R128" s="443"/>
      <c r="S128" s="443"/>
      <c r="T128" s="443"/>
      <c r="U128" s="443"/>
      <c r="V128" s="443"/>
      <c r="W128" s="443"/>
      <c r="X128" s="443"/>
      <c r="Y128" s="443"/>
      <c r="Z128" s="443"/>
      <c r="AA128" s="443"/>
      <c r="AB128" s="443"/>
      <c r="AC128" s="443"/>
      <c r="AD128" s="443"/>
      <c r="AE128" s="443"/>
      <c r="AF128" s="443"/>
      <c r="AG128" s="443"/>
      <c r="AH128" s="441"/>
      <c r="AI128" s="443"/>
      <c r="AJ128" s="443"/>
      <c r="AK128" s="325"/>
      <c r="AL128" s="443"/>
      <c r="AM128" s="443"/>
    </row>
    <row r="129" spans="1:39" ht="24.75" customHeight="1">
      <c r="A129" s="440"/>
      <c r="B129" s="441"/>
      <c r="C129" s="441"/>
      <c r="D129" s="440"/>
      <c r="E129" s="442"/>
      <c r="F129" s="443"/>
      <c r="G129" s="441"/>
      <c r="H129" s="444"/>
      <c r="I129" s="445"/>
      <c r="J129" s="443"/>
      <c r="K129" s="443"/>
      <c r="L129" s="443"/>
      <c r="M129" s="443"/>
      <c r="N129" s="443"/>
      <c r="O129" s="443"/>
      <c r="P129" s="443"/>
      <c r="Q129" s="443"/>
      <c r="R129" s="443"/>
      <c r="S129" s="443"/>
      <c r="T129" s="443"/>
      <c r="U129" s="443"/>
      <c r="V129" s="443"/>
      <c r="W129" s="443"/>
      <c r="X129" s="443"/>
      <c r="Y129" s="443"/>
      <c r="Z129" s="443"/>
      <c r="AA129" s="443"/>
      <c r="AB129" s="443"/>
      <c r="AC129" s="443"/>
      <c r="AD129" s="443"/>
      <c r="AE129" s="443"/>
      <c r="AF129" s="443"/>
      <c r="AG129" s="443"/>
      <c r="AH129" s="441"/>
      <c r="AI129" s="443"/>
      <c r="AJ129" s="443"/>
      <c r="AK129" s="325"/>
      <c r="AL129" s="443"/>
      <c r="AM129" s="443"/>
    </row>
    <row r="130" spans="1:39" ht="24.75" customHeight="1">
      <c r="A130" s="440"/>
      <c r="B130" s="441"/>
      <c r="C130" s="441"/>
      <c r="D130" s="440"/>
      <c r="E130" s="442"/>
      <c r="F130" s="443"/>
      <c r="G130" s="441"/>
      <c r="H130" s="444"/>
      <c r="I130" s="445"/>
      <c r="J130" s="443"/>
      <c r="K130" s="443"/>
      <c r="L130" s="443"/>
      <c r="M130" s="443"/>
      <c r="N130" s="443"/>
      <c r="O130" s="443"/>
      <c r="P130" s="443"/>
      <c r="Q130" s="443"/>
      <c r="R130" s="443"/>
      <c r="S130" s="443"/>
      <c r="T130" s="443"/>
      <c r="U130" s="443"/>
      <c r="V130" s="443"/>
      <c r="W130" s="443"/>
      <c r="X130" s="443"/>
      <c r="Y130" s="443"/>
      <c r="Z130" s="443"/>
      <c r="AA130" s="443"/>
      <c r="AB130" s="443"/>
      <c r="AC130" s="443"/>
      <c r="AD130" s="443"/>
      <c r="AE130" s="443"/>
      <c r="AF130" s="443"/>
      <c r="AG130" s="443"/>
      <c r="AH130" s="441"/>
      <c r="AI130" s="443"/>
      <c r="AJ130" s="443"/>
      <c r="AK130" s="325"/>
      <c r="AL130" s="443"/>
      <c r="AM130" s="443"/>
    </row>
    <row r="131" spans="1:39" ht="24.75" customHeight="1">
      <c r="A131" s="440"/>
      <c r="B131" s="441"/>
      <c r="C131" s="441"/>
      <c r="D131" s="440"/>
      <c r="E131" s="442"/>
      <c r="F131" s="443"/>
      <c r="G131" s="441"/>
      <c r="H131" s="444"/>
      <c r="I131" s="445"/>
      <c r="J131" s="443"/>
      <c r="K131" s="443"/>
      <c r="L131" s="443"/>
      <c r="M131" s="443"/>
      <c r="N131" s="443"/>
      <c r="O131" s="443"/>
      <c r="P131" s="443"/>
      <c r="Q131" s="443"/>
      <c r="R131" s="443"/>
      <c r="S131" s="443"/>
      <c r="T131" s="443"/>
      <c r="U131" s="443"/>
      <c r="V131" s="443"/>
      <c r="W131" s="443"/>
      <c r="X131" s="443"/>
      <c r="Y131" s="443"/>
      <c r="Z131" s="443"/>
      <c r="AA131" s="443"/>
      <c r="AB131" s="443"/>
      <c r="AC131" s="443"/>
      <c r="AD131" s="443"/>
      <c r="AE131" s="443"/>
      <c r="AF131" s="443"/>
      <c r="AG131" s="443"/>
      <c r="AH131" s="441"/>
      <c r="AI131" s="443"/>
      <c r="AJ131" s="443"/>
      <c r="AK131" s="325"/>
      <c r="AL131" s="443"/>
      <c r="AM131" s="443"/>
    </row>
    <row r="132" spans="1:39" ht="24.75" customHeight="1">
      <c r="A132" s="440"/>
      <c r="B132" s="441"/>
      <c r="C132" s="441"/>
      <c r="D132" s="440"/>
      <c r="E132" s="442"/>
      <c r="F132" s="443"/>
      <c r="G132" s="441"/>
      <c r="H132" s="444"/>
      <c r="I132" s="445"/>
      <c r="J132" s="443"/>
      <c r="K132" s="443"/>
      <c r="L132" s="443"/>
      <c r="M132" s="443"/>
      <c r="N132" s="443"/>
      <c r="O132" s="443"/>
      <c r="P132" s="443"/>
      <c r="Q132" s="443"/>
      <c r="R132" s="443"/>
      <c r="S132" s="443"/>
      <c r="T132" s="443"/>
      <c r="U132" s="443"/>
      <c r="V132" s="443"/>
      <c r="W132" s="443"/>
      <c r="X132" s="443"/>
      <c r="Y132" s="443"/>
      <c r="Z132" s="443"/>
      <c r="AA132" s="443"/>
      <c r="AB132" s="443"/>
      <c r="AC132" s="443"/>
      <c r="AD132" s="443"/>
      <c r="AE132" s="443"/>
      <c r="AF132" s="443"/>
      <c r="AG132" s="443"/>
      <c r="AH132" s="441"/>
      <c r="AI132" s="443"/>
      <c r="AJ132" s="443"/>
      <c r="AK132" s="325"/>
      <c r="AL132" s="443"/>
      <c r="AM132" s="443"/>
    </row>
    <row r="133" spans="1:39" ht="24.75" customHeight="1">
      <c r="A133" s="440"/>
      <c r="B133" s="441"/>
      <c r="C133" s="441"/>
      <c r="D133" s="440"/>
      <c r="E133" s="442"/>
      <c r="F133" s="443"/>
      <c r="G133" s="441"/>
      <c r="H133" s="444"/>
      <c r="I133" s="445"/>
      <c r="J133" s="443"/>
      <c r="K133" s="443"/>
      <c r="L133" s="443"/>
      <c r="M133" s="443"/>
      <c r="N133" s="443"/>
      <c r="O133" s="443"/>
      <c r="P133" s="443"/>
      <c r="Q133" s="443"/>
      <c r="R133" s="443"/>
      <c r="S133" s="443"/>
      <c r="T133" s="443"/>
      <c r="U133" s="443"/>
      <c r="V133" s="443"/>
      <c r="W133" s="443"/>
      <c r="X133" s="443"/>
      <c r="Y133" s="443"/>
      <c r="Z133" s="443"/>
      <c r="AA133" s="443"/>
      <c r="AB133" s="443"/>
      <c r="AC133" s="443"/>
      <c r="AD133" s="443"/>
      <c r="AE133" s="443"/>
      <c r="AF133" s="443"/>
      <c r="AG133" s="443"/>
      <c r="AH133" s="441"/>
      <c r="AI133" s="443"/>
      <c r="AJ133" s="443"/>
      <c r="AK133" s="325"/>
      <c r="AL133" s="443"/>
      <c r="AM133" s="443"/>
    </row>
    <row r="134" spans="1:39" ht="24.75" customHeight="1">
      <c r="A134" s="440"/>
      <c r="B134" s="441"/>
      <c r="C134" s="441"/>
      <c r="D134" s="440"/>
      <c r="E134" s="442"/>
      <c r="F134" s="443"/>
      <c r="G134" s="441"/>
      <c r="H134" s="444"/>
      <c r="I134" s="445"/>
      <c r="J134" s="443"/>
      <c r="K134" s="443"/>
      <c r="L134" s="443"/>
      <c r="M134" s="443"/>
      <c r="N134" s="443"/>
      <c r="O134" s="443"/>
      <c r="P134" s="443"/>
      <c r="Q134" s="443"/>
      <c r="R134" s="443"/>
      <c r="S134" s="443"/>
      <c r="T134" s="443"/>
      <c r="U134" s="443"/>
      <c r="V134" s="443"/>
      <c r="W134" s="443"/>
      <c r="X134" s="443"/>
      <c r="Y134" s="443"/>
      <c r="Z134" s="443"/>
      <c r="AA134" s="443"/>
      <c r="AB134" s="443"/>
      <c r="AC134" s="443"/>
      <c r="AD134" s="443"/>
      <c r="AE134" s="443"/>
      <c r="AF134" s="443"/>
      <c r="AG134" s="443"/>
      <c r="AH134" s="441"/>
      <c r="AI134" s="443"/>
      <c r="AJ134" s="443"/>
      <c r="AK134" s="325"/>
      <c r="AL134" s="443"/>
      <c r="AM134" s="443"/>
    </row>
    <row r="135" spans="1:39" ht="24.75" customHeight="1">
      <c r="A135" s="440"/>
      <c r="B135" s="441"/>
      <c r="C135" s="441"/>
      <c r="D135" s="440"/>
      <c r="E135" s="442"/>
      <c r="F135" s="443"/>
      <c r="G135" s="441"/>
      <c r="H135" s="444"/>
      <c r="I135" s="445"/>
      <c r="J135" s="443"/>
      <c r="K135" s="443"/>
      <c r="L135" s="443"/>
      <c r="M135" s="443"/>
      <c r="N135" s="443"/>
      <c r="O135" s="443"/>
      <c r="P135" s="443"/>
      <c r="Q135" s="443"/>
      <c r="R135" s="443"/>
      <c r="S135" s="443"/>
      <c r="T135" s="443"/>
      <c r="U135" s="443"/>
      <c r="V135" s="443"/>
      <c r="W135" s="443"/>
      <c r="X135" s="443"/>
      <c r="Y135" s="443"/>
      <c r="Z135" s="443"/>
      <c r="AA135" s="443"/>
      <c r="AB135" s="443"/>
      <c r="AC135" s="443"/>
      <c r="AD135" s="443"/>
      <c r="AE135" s="443"/>
      <c r="AF135" s="443"/>
      <c r="AG135" s="443"/>
      <c r="AH135" s="441"/>
      <c r="AI135" s="443"/>
      <c r="AJ135" s="443"/>
      <c r="AK135" s="325"/>
      <c r="AL135" s="443"/>
      <c r="AM135" s="443"/>
    </row>
    <row r="136" spans="1:39" ht="24.75" customHeight="1">
      <c r="A136" s="440"/>
      <c r="B136" s="441"/>
      <c r="C136" s="441"/>
      <c r="D136" s="440"/>
      <c r="E136" s="442"/>
      <c r="F136" s="443"/>
      <c r="G136" s="441"/>
      <c r="H136" s="444"/>
      <c r="I136" s="445"/>
      <c r="J136" s="443"/>
      <c r="K136" s="443"/>
      <c r="L136" s="443"/>
      <c r="M136" s="443"/>
      <c r="N136" s="443"/>
      <c r="O136" s="443"/>
      <c r="P136" s="443"/>
      <c r="Q136" s="443"/>
      <c r="R136" s="443"/>
      <c r="S136" s="443"/>
      <c r="T136" s="443"/>
      <c r="U136" s="443"/>
      <c r="V136" s="443"/>
      <c r="W136" s="443"/>
      <c r="X136" s="443"/>
      <c r="Y136" s="443"/>
      <c r="Z136" s="443"/>
      <c r="AA136" s="443"/>
      <c r="AB136" s="443"/>
      <c r="AC136" s="443"/>
      <c r="AD136" s="443"/>
      <c r="AE136" s="443"/>
      <c r="AF136" s="443"/>
      <c r="AG136" s="443"/>
      <c r="AH136" s="441"/>
      <c r="AI136" s="443"/>
      <c r="AJ136" s="443"/>
      <c r="AK136" s="325"/>
      <c r="AL136" s="443"/>
      <c r="AM136" s="443"/>
    </row>
    <row r="137" spans="1:39" ht="24.75" customHeight="1">
      <c r="A137" s="440"/>
      <c r="B137" s="441"/>
      <c r="C137" s="441"/>
      <c r="D137" s="440"/>
      <c r="E137" s="442"/>
      <c r="F137" s="443"/>
      <c r="G137" s="441"/>
      <c r="H137" s="444"/>
      <c r="I137" s="445"/>
      <c r="J137" s="443"/>
      <c r="K137" s="443"/>
      <c r="L137" s="443"/>
      <c r="M137" s="443"/>
      <c r="N137" s="443"/>
      <c r="O137" s="443"/>
      <c r="P137" s="443"/>
      <c r="Q137" s="443"/>
      <c r="R137" s="443"/>
      <c r="S137" s="443"/>
      <c r="T137" s="443"/>
      <c r="U137" s="443"/>
      <c r="V137" s="443"/>
      <c r="W137" s="443"/>
      <c r="X137" s="443"/>
      <c r="Y137" s="443"/>
      <c r="Z137" s="443"/>
      <c r="AA137" s="443"/>
      <c r="AB137" s="443"/>
      <c r="AC137" s="443"/>
      <c r="AD137" s="443"/>
      <c r="AE137" s="443"/>
      <c r="AF137" s="443"/>
      <c r="AG137" s="443"/>
      <c r="AH137" s="441"/>
      <c r="AI137" s="443"/>
      <c r="AJ137" s="443"/>
      <c r="AK137" s="325"/>
      <c r="AL137" s="443"/>
      <c r="AM137" s="443"/>
    </row>
    <row r="138" spans="1:39" ht="24.75" customHeight="1">
      <c r="A138" s="440"/>
      <c r="B138" s="441"/>
      <c r="C138" s="441"/>
      <c r="D138" s="440"/>
      <c r="E138" s="442"/>
      <c r="F138" s="443"/>
      <c r="G138" s="441"/>
      <c r="H138" s="444"/>
      <c r="I138" s="445"/>
      <c r="J138" s="443"/>
      <c r="K138" s="443"/>
      <c r="L138" s="443"/>
      <c r="M138" s="443"/>
      <c r="N138" s="443"/>
      <c r="O138" s="443"/>
      <c r="P138" s="443"/>
      <c r="Q138" s="443"/>
      <c r="R138" s="443"/>
      <c r="S138" s="443"/>
      <c r="T138" s="443"/>
      <c r="U138" s="443"/>
      <c r="V138" s="443"/>
      <c r="W138" s="443"/>
      <c r="X138" s="443"/>
      <c r="Y138" s="443"/>
      <c r="Z138" s="443"/>
      <c r="AA138" s="443"/>
      <c r="AB138" s="443"/>
      <c r="AC138" s="443"/>
      <c r="AD138" s="443"/>
      <c r="AE138" s="443"/>
      <c r="AF138" s="443"/>
      <c r="AG138" s="443"/>
      <c r="AH138" s="441"/>
      <c r="AI138" s="443"/>
      <c r="AJ138" s="443"/>
      <c r="AK138" s="325"/>
      <c r="AL138" s="443"/>
      <c r="AM138" s="443"/>
    </row>
    <row r="139" spans="1:39" ht="24.75" customHeight="1">
      <c r="A139" s="440"/>
      <c r="B139" s="441"/>
      <c r="C139" s="441"/>
      <c r="D139" s="440"/>
      <c r="E139" s="442"/>
      <c r="F139" s="443"/>
      <c r="G139" s="441"/>
      <c r="H139" s="444"/>
      <c r="I139" s="445"/>
      <c r="J139" s="443"/>
      <c r="K139" s="443"/>
      <c r="L139" s="443"/>
      <c r="M139" s="443"/>
      <c r="N139" s="443"/>
      <c r="O139" s="443"/>
      <c r="P139" s="443"/>
      <c r="Q139" s="443"/>
      <c r="R139" s="443"/>
      <c r="S139" s="443"/>
      <c r="T139" s="443"/>
      <c r="U139" s="443"/>
      <c r="V139" s="443"/>
      <c r="W139" s="443"/>
      <c r="X139" s="443"/>
      <c r="Y139" s="443"/>
      <c r="Z139" s="443"/>
      <c r="AA139" s="443"/>
      <c r="AB139" s="443"/>
      <c r="AC139" s="443"/>
      <c r="AD139" s="443"/>
      <c r="AE139" s="443"/>
      <c r="AF139" s="443"/>
      <c r="AG139" s="443"/>
      <c r="AH139" s="441"/>
      <c r="AI139" s="443"/>
      <c r="AJ139" s="443"/>
      <c r="AK139" s="325"/>
      <c r="AL139" s="443"/>
      <c r="AM139" s="443"/>
    </row>
    <row r="140" spans="1:39" ht="24.75" customHeight="1">
      <c r="A140" s="440"/>
      <c r="B140" s="441"/>
      <c r="C140" s="441"/>
      <c r="D140" s="440"/>
      <c r="E140" s="442"/>
      <c r="F140" s="443"/>
      <c r="G140" s="441"/>
      <c r="H140" s="444"/>
      <c r="I140" s="445"/>
      <c r="J140" s="443"/>
      <c r="K140" s="443"/>
      <c r="L140" s="443"/>
      <c r="M140" s="443"/>
      <c r="N140" s="443"/>
      <c r="O140" s="443"/>
      <c r="P140" s="443"/>
      <c r="Q140" s="443"/>
      <c r="R140" s="443"/>
      <c r="S140" s="443"/>
      <c r="T140" s="443"/>
      <c r="U140" s="443"/>
      <c r="V140" s="443"/>
      <c r="W140" s="443"/>
      <c r="X140" s="443"/>
      <c r="Y140" s="443"/>
      <c r="Z140" s="443"/>
      <c r="AA140" s="443"/>
      <c r="AB140" s="443"/>
      <c r="AC140" s="443"/>
      <c r="AD140" s="443"/>
      <c r="AE140" s="443"/>
      <c r="AF140" s="443"/>
      <c r="AG140" s="443"/>
      <c r="AH140" s="441"/>
      <c r="AI140" s="443"/>
      <c r="AJ140" s="443"/>
      <c r="AK140" s="325"/>
      <c r="AL140" s="443"/>
      <c r="AM140" s="443"/>
    </row>
    <row r="141" spans="1:39" ht="24.75" customHeight="1">
      <c r="A141" s="440"/>
      <c r="B141" s="441"/>
      <c r="C141" s="441"/>
      <c r="D141" s="440"/>
      <c r="E141" s="442"/>
      <c r="F141" s="443"/>
      <c r="G141" s="441"/>
      <c r="H141" s="444"/>
      <c r="I141" s="445"/>
      <c r="J141" s="443"/>
      <c r="K141" s="443"/>
      <c r="L141" s="443"/>
      <c r="M141" s="443"/>
      <c r="N141" s="443"/>
      <c r="O141" s="443"/>
      <c r="P141" s="443"/>
      <c r="Q141" s="443"/>
      <c r="R141" s="443"/>
      <c r="S141" s="443"/>
      <c r="T141" s="443"/>
      <c r="U141" s="443"/>
      <c r="V141" s="443"/>
      <c r="W141" s="443"/>
      <c r="X141" s="443"/>
      <c r="Y141" s="443"/>
      <c r="Z141" s="443"/>
      <c r="AA141" s="443"/>
      <c r="AB141" s="443"/>
      <c r="AC141" s="443"/>
      <c r="AD141" s="443"/>
      <c r="AE141" s="443"/>
      <c r="AF141" s="443"/>
      <c r="AG141" s="443"/>
      <c r="AH141" s="441"/>
      <c r="AI141" s="443"/>
      <c r="AJ141" s="443"/>
      <c r="AK141" s="325"/>
      <c r="AL141" s="443"/>
      <c r="AM141" s="443"/>
    </row>
    <row r="142" spans="1:39" ht="24.75" customHeight="1">
      <c r="A142" s="440"/>
      <c r="B142" s="441"/>
      <c r="C142" s="441"/>
      <c r="D142" s="440"/>
      <c r="E142" s="442"/>
      <c r="F142" s="443"/>
      <c r="G142" s="441"/>
      <c r="H142" s="444"/>
      <c r="I142" s="445"/>
      <c r="J142" s="443"/>
      <c r="K142" s="443"/>
      <c r="L142" s="443"/>
      <c r="M142" s="443"/>
      <c r="N142" s="443"/>
      <c r="O142" s="443"/>
      <c r="P142" s="443"/>
      <c r="Q142" s="443"/>
      <c r="R142" s="443"/>
      <c r="S142" s="443"/>
      <c r="T142" s="443"/>
      <c r="U142" s="443"/>
      <c r="V142" s="443"/>
      <c r="W142" s="443"/>
      <c r="X142" s="443"/>
      <c r="Y142" s="443"/>
      <c r="Z142" s="443"/>
      <c r="AA142" s="443"/>
      <c r="AB142" s="443"/>
      <c r="AC142" s="443"/>
      <c r="AD142" s="443"/>
      <c r="AE142" s="443"/>
      <c r="AF142" s="443"/>
      <c r="AG142" s="443"/>
      <c r="AH142" s="441"/>
      <c r="AI142" s="443"/>
      <c r="AJ142" s="443"/>
      <c r="AK142" s="325"/>
      <c r="AL142" s="443"/>
      <c r="AM142" s="443"/>
    </row>
    <row r="143" spans="1:39" ht="24.75" customHeight="1">
      <c r="A143" s="440"/>
      <c r="B143" s="441"/>
      <c r="C143" s="441"/>
      <c r="D143" s="440"/>
      <c r="E143" s="442"/>
      <c r="F143" s="443"/>
      <c r="G143" s="441"/>
      <c r="H143" s="444"/>
      <c r="I143" s="445"/>
      <c r="J143" s="443"/>
      <c r="K143" s="443"/>
      <c r="L143" s="443"/>
      <c r="M143" s="443"/>
      <c r="N143" s="443"/>
      <c r="O143" s="443"/>
      <c r="P143" s="443"/>
      <c r="Q143" s="443"/>
      <c r="R143" s="443"/>
      <c r="S143" s="443"/>
      <c r="T143" s="443"/>
      <c r="U143" s="443"/>
      <c r="V143" s="443"/>
      <c r="W143" s="443"/>
      <c r="X143" s="443"/>
      <c r="Y143" s="443"/>
      <c r="Z143" s="443"/>
      <c r="AA143" s="443"/>
      <c r="AB143" s="443"/>
      <c r="AC143" s="443"/>
      <c r="AD143" s="443"/>
      <c r="AE143" s="443"/>
      <c r="AF143" s="443"/>
      <c r="AG143" s="443"/>
      <c r="AH143" s="441"/>
      <c r="AI143" s="443"/>
      <c r="AJ143" s="443"/>
      <c r="AK143" s="325"/>
      <c r="AL143" s="443"/>
      <c r="AM143" s="443"/>
    </row>
    <row r="144" spans="1:39" ht="24.75" customHeight="1">
      <c r="A144" s="440"/>
      <c r="B144" s="441"/>
      <c r="C144" s="441"/>
      <c r="D144" s="440"/>
      <c r="E144" s="442"/>
      <c r="F144" s="443"/>
      <c r="G144" s="441"/>
      <c r="H144" s="444"/>
      <c r="I144" s="445"/>
      <c r="J144" s="443"/>
      <c r="K144" s="443"/>
      <c r="L144" s="443"/>
      <c r="M144" s="443"/>
      <c r="N144" s="443"/>
      <c r="O144" s="443"/>
      <c r="P144" s="443"/>
      <c r="Q144" s="443"/>
      <c r="R144" s="443"/>
      <c r="S144" s="443"/>
      <c r="T144" s="443"/>
      <c r="U144" s="443"/>
      <c r="V144" s="443"/>
      <c r="W144" s="443"/>
      <c r="X144" s="443"/>
      <c r="Y144" s="443"/>
      <c r="Z144" s="443"/>
      <c r="AA144" s="443"/>
      <c r="AB144" s="443"/>
      <c r="AC144" s="443"/>
      <c r="AD144" s="443"/>
      <c r="AE144" s="443"/>
      <c r="AF144" s="443"/>
      <c r="AG144" s="443"/>
      <c r="AH144" s="441"/>
      <c r="AI144" s="443"/>
      <c r="AJ144" s="443"/>
      <c r="AK144" s="325"/>
      <c r="AL144" s="443"/>
      <c r="AM144" s="443"/>
    </row>
    <row r="145" spans="1:39" ht="24.75" customHeight="1">
      <c r="A145" s="440"/>
      <c r="B145" s="441"/>
      <c r="C145" s="441"/>
      <c r="D145" s="440"/>
      <c r="E145" s="442"/>
      <c r="F145" s="443"/>
      <c r="G145" s="441"/>
      <c r="H145" s="444"/>
      <c r="I145" s="445"/>
      <c r="J145" s="443"/>
      <c r="K145" s="443"/>
      <c r="L145" s="443"/>
      <c r="M145" s="443"/>
      <c r="N145" s="443"/>
      <c r="O145" s="443"/>
      <c r="P145" s="443"/>
      <c r="Q145" s="443"/>
      <c r="R145" s="443"/>
      <c r="S145" s="443"/>
      <c r="T145" s="443"/>
      <c r="U145" s="443"/>
      <c r="V145" s="443"/>
      <c r="W145" s="443"/>
      <c r="X145" s="443"/>
      <c r="Y145" s="443"/>
      <c r="Z145" s="443"/>
      <c r="AA145" s="443"/>
      <c r="AB145" s="443"/>
      <c r="AC145" s="443"/>
      <c r="AD145" s="443"/>
      <c r="AE145" s="443"/>
      <c r="AF145" s="443"/>
      <c r="AG145" s="443"/>
      <c r="AH145" s="441"/>
      <c r="AI145" s="443"/>
      <c r="AJ145" s="443"/>
      <c r="AK145" s="325"/>
      <c r="AL145" s="443"/>
      <c r="AM145" s="443"/>
    </row>
    <row r="146" spans="1:39" ht="24.75" customHeight="1">
      <c r="A146" s="440"/>
      <c r="B146" s="441"/>
      <c r="C146" s="441"/>
      <c r="D146" s="440"/>
      <c r="E146" s="442"/>
      <c r="F146" s="443"/>
      <c r="G146" s="441"/>
      <c r="H146" s="444"/>
      <c r="I146" s="445"/>
      <c r="J146" s="443"/>
      <c r="K146" s="443"/>
      <c r="L146" s="443"/>
      <c r="M146" s="443"/>
      <c r="N146" s="443"/>
      <c r="O146" s="443"/>
      <c r="P146" s="443"/>
      <c r="Q146" s="443"/>
      <c r="R146" s="443"/>
      <c r="S146" s="443"/>
      <c r="T146" s="443"/>
      <c r="U146" s="443"/>
      <c r="V146" s="443"/>
      <c r="W146" s="443"/>
      <c r="X146" s="443"/>
      <c r="Y146" s="443"/>
      <c r="Z146" s="443"/>
      <c r="AA146" s="443"/>
      <c r="AB146" s="443"/>
      <c r="AC146" s="443"/>
      <c r="AD146" s="443"/>
      <c r="AE146" s="443"/>
      <c r="AF146" s="443"/>
      <c r="AG146" s="443"/>
      <c r="AH146" s="441"/>
      <c r="AI146" s="443"/>
      <c r="AJ146" s="443"/>
      <c r="AK146" s="325"/>
      <c r="AL146" s="443"/>
      <c r="AM146" s="443"/>
    </row>
    <row r="147" spans="1:39" ht="24.75" customHeight="1">
      <c r="A147" s="440"/>
      <c r="B147" s="441"/>
      <c r="C147" s="441"/>
      <c r="D147" s="440"/>
      <c r="E147" s="442"/>
      <c r="F147" s="443"/>
      <c r="G147" s="441"/>
      <c r="H147" s="444"/>
      <c r="I147" s="445"/>
      <c r="J147" s="443"/>
      <c r="K147" s="443"/>
      <c r="L147" s="443"/>
      <c r="M147" s="443"/>
      <c r="N147" s="443"/>
      <c r="O147" s="443"/>
      <c r="P147" s="443"/>
      <c r="Q147" s="443"/>
      <c r="R147" s="443"/>
      <c r="S147" s="443"/>
      <c r="T147" s="443"/>
      <c r="U147" s="443"/>
      <c r="V147" s="443"/>
      <c r="W147" s="443"/>
      <c r="X147" s="443"/>
      <c r="Y147" s="443"/>
      <c r="Z147" s="443"/>
      <c r="AA147" s="443"/>
      <c r="AB147" s="443"/>
      <c r="AC147" s="443"/>
      <c r="AD147" s="443"/>
      <c r="AE147" s="443"/>
      <c r="AF147" s="443"/>
      <c r="AG147" s="443"/>
      <c r="AH147" s="441"/>
      <c r="AI147" s="443"/>
      <c r="AJ147" s="443"/>
      <c r="AK147" s="325"/>
      <c r="AL147" s="443"/>
      <c r="AM147" s="443"/>
    </row>
    <row r="148" spans="1:39" ht="24.75" customHeight="1">
      <c r="A148" s="440"/>
      <c r="B148" s="441"/>
      <c r="C148" s="441"/>
      <c r="D148" s="440"/>
      <c r="E148" s="442"/>
      <c r="F148" s="443"/>
      <c r="G148" s="441"/>
      <c r="H148" s="444"/>
      <c r="I148" s="445"/>
      <c r="J148" s="443"/>
      <c r="K148" s="443"/>
      <c r="L148" s="443"/>
      <c r="M148" s="443"/>
      <c r="N148" s="443"/>
      <c r="O148" s="443"/>
      <c r="P148" s="443"/>
      <c r="Q148" s="443"/>
      <c r="R148" s="443"/>
      <c r="S148" s="443"/>
      <c r="T148" s="443"/>
      <c r="U148" s="443"/>
      <c r="V148" s="443"/>
      <c r="W148" s="443"/>
      <c r="X148" s="443"/>
      <c r="Y148" s="443"/>
      <c r="Z148" s="443"/>
      <c r="AA148" s="443"/>
      <c r="AB148" s="443"/>
      <c r="AC148" s="443"/>
      <c r="AD148" s="443"/>
      <c r="AE148" s="443"/>
      <c r="AF148" s="443"/>
      <c r="AG148" s="443"/>
      <c r="AH148" s="441"/>
      <c r="AI148" s="443"/>
      <c r="AJ148" s="443"/>
      <c r="AK148" s="325"/>
      <c r="AL148" s="443"/>
      <c r="AM148" s="443"/>
    </row>
    <row r="149" spans="1:39" ht="24.75" customHeight="1">
      <c r="A149" s="440"/>
      <c r="B149" s="441"/>
      <c r="C149" s="441"/>
      <c r="D149" s="440"/>
      <c r="E149" s="442"/>
      <c r="F149" s="443"/>
      <c r="G149" s="441"/>
      <c r="H149" s="444"/>
      <c r="I149" s="445"/>
      <c r="J149" s="443"/>
      <c r="K149" s="443"/>
      <c r="L149" s="443"/>
      <c r="M149" s="443"/>
      <c r="N149" s="443"/>
      <c r="O149" s="443"/>
      <c r="P149" s="443"/>
      <c r="Q149" s="443"/>
      <c r="R149" s="443"/>
      <c r="S149" s="443"/>
      <c r="T149" s="443"/>
      <c r="U149" s="443"/>
      <c r="V149" s="443"/>
      <c r="W149" s="443"/>
      <c r="X149" s="443"/>
      <c r="Y149" s="443"/>
      <c r="Z149" s="443"/>
      <c r="AA149" s="443"/>
      <c r="AB149" s="443"/>
      <c r="AC149" s="443"/>
      <c r="AD149" s="443"/>
      <c r="AE149" s="443"/>
      <c r="AF149" s="443"/>
      <c r="AG149" s="443"/>
      <c r="AH149" s="441"/>
      <c r="AI149" s="443"/>
      <c r="AJ149" s="443"/>
      <c r="AK149" s="325"/>
      <c r="AL149" s="443"/>
      <c r="AM149" s="443"/>
    </row>
    <row r="150" spans="1:39" ht="24.75" customHeight="1">
      <c r="A150" s="440"/>
      <c r="B150" s="441"/>
      <c r="C150" s="441"/>
      <c r="D150" s="440"/>
      <c r="E150" s="442"/>
      <c r="F150" s="443"/>
      <c r="G150" s="441"/>
      <c r="H150" s="444"/>
      <c r="I150" s="445"/>
      <c r="J150" s="443"/>
      <c r="K150" s="443"/>
      <c r="L150" s="443"/>
      <c r="M150" s="443"/>
      <c r="N150" s="443"/>
      <c r="O150" s="443"/>
      <c r="P150" s="443"/>
      <c r="Q150" s="443"/>
      <c r="R150" s="443"/>
      <c r="S150" s="443"/>
      <c r="T150" s="443"/>
      <c r="U150" s="443"/>
      <c r="V150" s="443"/>
      <c r="W150" s="443"/>
      <c r="X150" s="443"/>
      <c r="Y150" s="443"/>
      <c r="Z150" s="443"/>
      <c r="AA150" s="443"/>
      <c r="AB150" s="443"/>
      <c r="AC150" s="443"/>
      <c r="AD150" s="443"/>
      <c r="AE150" s="443"/>
      <c r="AF150" s="443"/>
      <c r="AG150" s="443"/>
      <c r="AH150" s="441"/>
      <c r="AI150" s="443"/>
      <c r="AJ150" s="443"/>
      <c r="AK150" s="325"/>
      <c r="AL150" s="443"/>
      <c r="AM150" s="443"/>
    </row>
    <row r="151" spans="1:39" ht="24.75" customHeight="1">
      <c r="A151" s="440"/>
      <c r="B151" s="441"/>
      <c r="C151" s="441"/>
      <c r="D151" s="440"/>
      <c r="E151" s="442"/>
      <c r="F151" s="443"/>
      <c r="G151" s="441"/>
      <c r="H151" s="444"/>
      <c r="I151" s="445"/>
      <c r="J151" s="443"/>
      <c r="K151" s="443"/>
      <c r="L151" s="443"/>
      <c r="M151" s="443"/>
      <c r="N151" s="443"/>
      <c r="O151" s="443"/>
      <c r="P151" s="443"/>
      <c r="Q151" s="443"/>
      <c r="R151" s="443"/>
      <c r="S151" s="443"/>
      <c r="T151" s="443"/>
      <c r="U151" s="443"/>
      <c r="V151" s="443"/>
      <c r="W151" s="443"/>
      <c r="X151" s="443"/>
      <c r="Y151" s="443"/>
      <c r="Z151" s="443"/>
      <c r="AA151" s="443"/>
      <c r="AB151" s="443"/>
      <c r="AC151" s="443"/>
      <c r="AD151" s="443"/>
      <c r="AE151" s="443"/>
      <c r="AF151" s="443"/>
      <c r="AG151" s="443"/>
      <c r="AH151" s="441"/>
      <c r="AI151" s="443"/>
      <c r="AJ151" s="443"/>
      <c r="AK151" s="325"/>
      <c r="AL151" s="443"/>
      <c r="AM151" s="443"/>
    </row>
    <row r="152" spans="1:39" ht="24.75" customHeight="1">
      <c r="A152" s="440"/>
      <c r="B152" s="441"/>
      <c r="C152" s="441"/>
      <c r="D152" s="440"/>
      <c r="E152" s="442"/>
      <c r="F152" s="443"/>
      <c r="G152" s="441"/>
      <c r="H152" s="444"/>
      <c r="I152" s="445"/>
      <c r="J152" s="443"/>
      <c r="K152" s="443"/>
      <c r="L152" s="443"/>
      <c r="M152" s="443"/>
      <c r="N152" s="443"/>
      <c r="O152" s="443"/>
      <c r="P152" s="443"/>
      <c r="Q152" s="443"/>
      <c r="R152" s="443"/>
      <c r="S152" s="443"/>
      <c r="T152" s="443"/>
      <c r="U152" s="443"/>
      <c r="V152" s="443"/>
      <c r="W152" s="443"/>
      <c r="X152" s="443"/>
      <c r="Y152" s="443"/>
      <c r="Z152" s="443"/>
      <c r="AA152" s="443"/>
      <c r="AB152" s="443"/>
      <c r="AC152" s="443"/>
      <c r="AD152" s="443"/>
      <c r="AE152" s="443"/>
      <c r="AF152" s="443"/>
      <c r="AG152" s="443"/>
      <c r="AH152" s="441"/>
      <c r="AI152" s="443"/>
      <c r="AJ152" s="443"/>
      <c r="AK152" s="325"/>
      <c r="AL152" s="443"/>
      <c r="AM152" s="443"/>
    </row>
    <row r="153" spans="1:39" ht="24.75" customHeight="1">
      <c r="A153" s="440"/>
      <c r="B153" s="441"/>
      <c r="C153" s="441"/>
      <c r="D153" s="440"/>
      <c r="E153" s="442"/>
      <c r="F153" s="443"/>
      <c r="G153" s="441"/>
      <c r="H153" s="444"/>
      <c r="I153" s="445"/>
      <c r="J153" s="443"/>
      <c r="K153" s="443"/>
      <c r="L153" s="443"/>
      <c r="M153" s="443"/>
      <c r="N153" s="443"/>
      <c r="O153" s="443"/>
      <c r="P153" s="443"/>
      <c r="Q153" s="443"/>
      <c r="R153" s="443"/>
      <c r="S153" s="443"/>
      <c r="T153" s="443"/>
      <c r="U153" s="443"/>
      <c r="V153" s="443"/>
      <c r="W153" s="443"/>
      <c r="X153" s="443"/>
      <c r="Y153" s="443"/>
      <c r="Z153" s="443"/>
      <c r="AA153" s="443"/>
      <c r="AB153" s="443"/>
      <c r="AC153" s="443"/>
      <c r="AD153" s="443"/>
      <c r="AE153" s="443"/>
      <c r="AF153" s="443"/>
      <c r="AG153" s="443"/>
      <c r="AH153" s="441"/>
      <c r="AI153" s="443"/>
      <c r="AJ153" s="443"/>
      <c r="AK153" s="325"/>
      <c r="AL153" s="443"/>
      <c r="AM153" s="443"/>
    </row>
    <row r="154" spans="1:39" ht="24.75" customHeight="1">
      <c r="A154" s="440"/>
      <c r="B154" s="441"/>
      <c r="C154" s="441"/>
      <c r="D154" s="440"/>
      <c r="E154" s="442"/>
      <c r="F154" s="443"/>
      <c r="G154" s="441"/>
      <c r="H154" s="444"/>
      <c r="I154" s="445"/>
      <c r="J154" s="443"/>
      <c r="K154" s="443"/>
      <c r="L154" s="443"/>
      <c r="M154" s="443"/>
      <c r="N154" s="443"/>
      <c r="O154" s="443"/>
      <c r="P154" s="443"/>
      <c r="Q154" s="443"/>
      <c r="R154" s="443"/>
      <c r="S154" s="443"/>
      <c r="T154" s="443"/>
      <c r="U154" s="443"/>
      <c r="V154" s="443"/>
      <c r="W154" s="443"/>
      <c r="X154" s="443"/>
      <c r="Y154" s="443"/>
      <c r="Z154" s="443"/>
      <c r="AA154" s="443"/>
      <c r="AB154" s="443"/>
      <c r="AC154" s="443"/>
      <c r="AD154" s="443"/>
      <c r="AE154" s="443"/>
      <c r="AF154" s="443"/>
      <c r="AG154" s="443"/>
      <c r="AH154" s="441"/>
      <c r="AI154" s="443"/>
      <c r="AJ154" s="443"/>
      <c r="AK154" s="325"/>
      <c r="AL154" s="443"/>
      <c r="AM154" s="443"/>
    </row>
    <row r="155" spans="1:39" ht="24.75" customHeight="1">
      <c r="A155" s="440"/>
      <c r="B155" s="441"/>
      <c r="C155" s="441"/>
      <c r="D155" s="440"/>
      <c r="E155" s="442"/>
      <c r="F155" s="443"/>
      <c r="G155" s="441"/>
      <c r="H155" s="444"/>
      <c r="I155" s="445"/>
      <c r="J155" s="443"/>
      <c r="K155" s="443"/>
      <c r="L155" s="443"/>
      <c r="M155" s="443"/>
      <c r="N155" s="443"/>
      <c r="O155" s="443"/>
      <c r="P155" s="443"/>
      <c r="Q155" s="443"/>
      <c r="R155" s="443"/>
      <c r="S155" s="443"/>
      <c r="T155" s="443"/>
      <c r="U155" s="443"/>
      <c r="V155" s="443"/>
      <c r="W155" s="443"/>
      <c r="X155" s="443"/>
      <c r="Y155" s="443"/>
      <c r="Z155" s="443"/>
      <c r="AA155" s="443"/>
      <c r="AB155" s="443"/>
      <c r="AC155" s="443"/>
      <c r="AD155" s="443"/>
      <c r="AE155" s="443"/>
      <c r="AF155" s="443"/>
      <c r="AG155" s="443"/>
      <c r="AH155" s="441"/>
      <c r="AI155" s="443"/>
      <c r="AJ155" s="443"/>
      <c r="AK155" s="325"/>
      <c r="AL155" s="443"/>
      <c r="AM155" s="443"/>
    </row>
    <row r="156" spans="1:39" ht="24.75" customHeight="1">
      <c r="A156" s="440"/>
      <c r="B156" s="441"/>
      <c r="C156" s="441"/>
      <c r="D156" s="440"/>
      <c r="E156" s="442"/>
      <c r="F156" s="443"/>
      <c r="G156" s="441"/>
      <c r="H156" s="444"/>
      <c r="I156" s="445"/>
      <c r="J156" s="443"/>
      <c r="K156" s="443"/>
      <c r="L156" s="443"/>
      <c r="M156" s="443"/>
      <c r="N156" s="443"/>
      <c r="O156" s="443"/>
      <c r="P156" s="443"/>
      <c r="Q156" s="443"/>
      <c r="R156" s="443"/>
      <c r="S156" s="443"/>
      <c r="T156" s="443"/>
      <c r="U156" s="443"/>
      <c r="V156" s="443"/>
      <c r="W156" s="443"/>
      <c r="X156" s="443"/>
      <c r="Y156" s="443"/>
      <c r="Z156" s="443"/>
      <c r="AA156" s="443"/>
      <c r="AB156" s="443"/>
      <c r="AC156" s="443"/>
      <c r="AD156" s="443"/>
      <c r="AE156" s="443"/>
      <c r="AF156" s="443"/>
      <c r="AG156" s="443"/>
      <c r="AH156" s="441"/>
      <c r="AI156" s="443"/>
      <c r="AJ156" s="443"/>
      <c r="AK156" s="325"/>
      <c r="AL156" s="443"/>
      <c r="AM156" s="443"/>
    </row>
    <row r="157" spans="1:39" ht="24.75" customHeight="1">
      <c r="A157" s="440"/>
      <c r="B157" s="441"/>
      <c r="C157" s="441"/>
      <c r="D157" s="440"/>
      <c r="E157" s="442"/>
      <c r="F157" s="443"/>
      <c r="G157" s="441"/>
      <c r="H157" s="444"/>
      <c r="I157" s="445"/>
      <c r="J157" s="443"/>
      <c r="K157" s="443"/>
      <c r="L157" s="443"/>
      <c r="M157" s="443"/>
      <c r="N157" s="443"/>
      <c r="O157" s="443"/>
      <c r="P157" s="443"/>
      <c r="Q157" s="443"/>
      <c r="R157" s="443"/>
      <c r="S157" s="443"/>
      <c r="T157" s="443"/>
      <c r="U157" s="443"/>
      <c r="V157" s="443"/>
      <c r="W157" s="443"/>
      <c r="X157" s="443"/>
      <c r="Y157" s="443"/>
      <c r="Z157" s="443"/>
      <c r="AA157" s="443"/>
      <c r="AB157" s="443"/>
      <c r="AC157" s="443"/>
      <c r="AD157" s="443"/>
      <c r="AE157" s="443"/>
      <c r="AF157" s="443"/>
      <c r="AG157" s="443"/>
      <c r="AH157" s="441"/>
      <c r="AI157" s="443"/>
      <c r="AJ157" s="443"/>
      <c r="AK157" s="325"/>
      <c r="AL157" s="443"/>
      <c r="AM157" s="443"/>
    </row>
    <row r="158" spans="1:39" ht="24.75" customHeight="1">
      <c r="A158" s="440"/>
      <c r="B158" s="441"/>
      <c r="C158" s="441"/>
      <c r="D158" s="440"/>
      <c r="E158" s="442"/>
      <c r="F158" s="443"/>
      <c r="G158" s="441"/>
      <c r="H158" s="444"/>
      <c r="I158" s="445"/>
      <c r="J158" s="443"/>
      <c r="K158" s="443"/>
      <c r="L158" s="443"/>
      <c r="M158" s="443"/>
      <c r="N158" s="443"/>
      <c r="O158" s="443"/>
      <c r="P158" s="443"/>
      <c r="Q158" s="443"/>
      <c r="R158" s="443"/>
      <c r="S158" s="443"/>
      <c r="T158" s="443"/>
      <c r="U158" s="443"/>
      <c r="V158" s="443"/>
      <c r="W158" s="443"/>
      <c r="X158" s="443"/>
      <c r="Y158" s="443"/>
      <c r="Z158" s="443"/>
      <c r="AA158" s="443"/>
      <c r="AB158" s="443"/>
      <c r="AC158" s="443"/>
      <c r="AD158" s="443"/>
      <c r="AE158" s="443"/>
      <c r="AF158" s="443"/>
      <c r="AG158" s="443"/>
      <c r="AH158" s="441"/>
      <c r="AI158" s="443"/>
      <c r="AJ158" s="443"/>
      <c r="AK158" s="325"/>
      <c r="AL158" s="443"/>
      <c r="AM158" s="443"/>
    </row>
    <row r="159" spans="1:39" ht="24.75" customHeight="1">
      <c r="A159" s="440"/>
      <c r="B159" s="441"/>
      <c r="C159" s="441"/>
      <c r="D159" s="440"/>
      <c r="E159" s="442"/>
      <c r="F159" s="443"/>
      <c r="G159" s="441"/>
      <c r="H159" s="444"/>
      <c r="I159" s="445"/>
      <c r="J159" s="443"/>
      <c r="K159" s="443"/>
      <c r="L159" s="443"/>
      <c r="M159" s="443"/>
      <c r="N159" s="443"/>
      <c r="O159" s="443"/>
      <c r="P159" s="443"/>
      <c r="Q159" s="443"/>
      <c r="R159" s="443"/>
      <c r="S159" s="443"/>
      <c r="T159" s="443"/>
      <c r="U159" s="443"/>
      <c r="V159" s="443"/>
      <c r="W159" s="443"/>
      <c r="X159" s="443"/>
      <c r="Y159" s="443"/>
      <c r="Z159" s="443"/>
      <c r="AA159" s="443"/>
      <c r="AB159" s="443"/>
      <c r="AC159" s="443"/>
      <c r="AD159" s="443"/>
      <c r="AE159" s="443"/>
      <c r="AF159" s="443"/>
      <c r="AG159" s="443"/>
      <c r="AH159" s="441"/>
      <c r="AI159" s="443"/>
      <c r="AJ159" s="443"/>
      <c r="AK159" s="325"/>
      <c r="AL159" s="443"/>
      <c r="AM159" s="443"/>
    </row>
    <row r="160" spans="1:39" ht="24.75" customHeight="1">
      <c r="A160" s="440"/>
      <c r="B160" s="441"/>
      <c r="C160" s="441"/>
      <c r="D160" s="440"/>
      <c r="E160" s="442"/>
      <c r="F160" s="443"/>
      <c r="G160" s="441"/>
      <c r="H160" s="444"/>
      <c r="I160" s="445"/>
      <c r="J160" s="443"/>
      <c r="K160" s="443"/>
      <c r="L160" s="443"/>
      <c r="M160" s="443"/>
      <c r="N160" s="443"/>
      <c r="O160" s="443"/>
      <c r="P160" s="443"/>
      <c r="Q160" s="443"/>
      <c r="R160" s="443"/>
      <c r="S160" s="443"/>
      <c r="T160" s="443"/>
      <c r="U160" s="443"/>
      <c r="V160" s="443"/>
      <c r="W160" s="443"/>
      <c r="X160" s="443"/>
      <c r="Y160" s="443"/>
      <c r="Z160" s="443"/>
      <c r="AA160" s="443"/>
      <c r="AB160" s="443"/>
      <c r="AC160" s="443"/>
      <c r="AD160" s="443"/>
      <c r="AE160" s="443"/>
      <c r="AF160" s="443"/>
      <c r="AG160" s="443"/>
      <c r="AH160" s="441"/>
      <c r="AI160" s="443"/>
      <c r="AJ160" s="443"/>
      <c r="AK160" s="325"/>
      <c r="AL160" s="443"/>
      <c r="AM160" s="443"/>
    </row>
    <row r="161" spans="1:39" ht="24.75" customHeight="1">
      <c r="A161" s="440"/>
      <c r="B161" s="441"/>
      <c r="C161" s="441"/>
      <c r="D161" s="440"/>
      <c r="E161" s="442"/>
      <c r="F161" s="443"/>
      <c r="G161" s="441"/>
      <c r="H161" s="444"/>
      <c r="I161" s="445"/>
      <c r="J161" s="443"/>
      <c r="K161" s="443"/>
      <c r="L161" s="443"/>
      <c r="M161" s="443"/>
      <c r="N161" s="443"/>
      <c r="O161" s="443"/>
      <c r="P161" s="443"/>
      <c r="Q161" s="443"/>
      <c r="R161" s="443"/>
      <c r="S161" s="443"/>
      <c r="T161" s="443"/>
      <c r="U161" s="443"/>
      <c r="V161" s="443"/>
      <c r="W161" s="443"/>
      <c r="X161" s="443"/>
      <c r="Y161" s="443"/>
      <c r="Z161" s="443"/>
      <c r="AA161" s="443"/>
      <c r="AB161" s="443"/>
      <c r="AC161" s="443"/>
      <c r="AD161" s="443"/>
      <c r="AE161" s="443"/>
      <c r="AF161" s="443"/>
      <c r="AG161" s="443"/>
      <c r="AH161" s="441"/>
      <c r="AI161" s="443"/>
      <c r="AJ161" s="443"/>
      <c r="AK161" s="325"/>
      <c r="AL161" s="443"/>
      <c r="AM161" s="443"/>
    </row>
    <row r="162" spans="1:39" ht="24.75" customHeight="1">
      <c r="A162" s="440"/>
      <c r="B162" s="441"/>
      <c r="C162" s="441"/>
      <c r="D162" s="440"/>
      <c r="E162" s="442"/>
      <c r="F162" s="443"/>
      <c r="G162" s="441"/>
      <c r="H162" s="444"/>
      <c r="I162" s="445"/>
      <c r="J162" s="443"/>
      <c r="K162" s="443"/>
      <c r="L162" s="443"/>
      <c r="M162" s="443"/>
      <c r="N162" s="443"/>
      <c r="O162" s="443"/>
      <c r="P162" s="443"/>
      <c r="Q162" s="443"/>
      <c r="R162" s="443"/>
      <c r="S162" s="443"/>
      <c r="T162" s="443"/>
      <c r="U162" s="443"/>
      <c r="V162" s="443"/>
      <c r="W162" s="443"/>
      <c r="X162" s="443"/>
      <c r="Y162" s="443"/>
      <c r="Z162" s="443"/>
      <c r="AA162" s="443"/>
      <c r="AB162" s="443"/>
      <c r="AC162" s="443"/>
      <c r="AD162" s="443"/>
      <c r="AE162" s="443"/>
      <c r="AF162" s="443"/>
      <c r="AG162" s="443"/>
      <c r="AH162" s="441"/>
      <c r="AI162" s="443"/>
      <c r="AJ162" s="443"/>
      <c r="AK162" s="325"/>
      <c r="AL162" s="443"/>
      <c r="AM162" s="443"/>
    </row>
    <row r="163" spans="1:39" ht="24.75" customHeight="1">
      <c r="A163" s="440"/>
      <c r="B163" s="441"/>
      <c r="C163" s="441"/>
      <c r="D163" s="440"/>
      <c r="E163" s="442"/>
      <c r="F163" s="443"/>
      <c r="G163" s="441"/>
      <c r="H163" s="444"/>
      <c r="I163" s="445"/>
      <c r="J163" s="443"/>
      <c r="K163" s="443"/>
      <c r="L163" s="443"/>
      <c r="M163" s="443"/>
      <c r="N163" s="443"/>
      <c r="O163" s="443"/>
      <c r="P163" s="443"/>
      <c r="Q163" s="443"/>
      <c r="R163" s="443"/>
      <c r="S163" s="443"/>
      <c r="T163" s="443"/>
      <c r="U163" s="443"/>
      <c r="V163" s="443"/>
      <c r="W163" s="443"/>
      <c r="X163" s="443"/>
      <c r="Y163" s="443"/>
      <c r="Z163" s="443"/>
      <c r="AA163" s="443"/>
      <c r="AB163" s="443"/>
      <c r="AC163" s="443"/>
      <c r="AD163" s="443"/>
      <c r="AE163" s="443"/>
      <c r="AF163" s="443"/>
      <c r="AG163" s="443"/>
      <c r="AH163" s="441"/>
      <c r="AI163" s="443"/>
      <c r="AJ163" s="443"/>
      <c r="AK163" s="325"/>
      <c r="AL163" s="443"/>
      <c r="AM163" s="443"/>
    </row>
    <row r="164" spans="1:39" ht="24.75" customHeight="1">
      <c r="A164" s="440"/>
      <c r="B164" s="441"/>
      <c r="C164" s="441"/>
      <c r="D164" s="440"/>
      <c r="E164" s="442"/>
      <c r="F164" s="443"/>
      <c r="G164" s="441"/>
      <c r="H164" s="444"/>
      <c r="I164" s="445"/>
      <c r="J164" s="443"/>
      <c r="K164" s="443"/>
      <c r="L164" s="443"/>
      <c r="M164" s="443"/>
      <c r="N164" s="443"/>
      <c r="O164" s="443"/>
      <c r="P164" s="443"/>
      <c r="Q164" s="443"/>
      <c r="R164" s="443"/>
      <c r="S164" s="443"/>
      <c r="T164" s="443"/>
      <c r="U164" s="443"/>
      <c r="V164" s="443"/>
      <c r="W164" s="443"/>
      <c r="X164" s="443"/>
      <c r="Y164" s="443"/>
      <c r="Z164" s="443"/>
      <c r="AA164" s="443"/>
      <c r="AB164" s="443"/>
      <c r="AC164" s="443"/>
      <c r="AD164" s="443"/>
      <c r="AE164" s="443"/>
      <c r="AF164" s="443"/>
      <c r="AG164" s="443"/>
      <c r="AH164" s="441"/>
      <c r="AI164" s="443"/>
      <c r="AJ164" s="443"/>
      <c r="AK164" s="325"/>
      <c r="AL164" s="443"/>
      <c r="AM164" s="443"/>
    </row>
    <row r="165" spans="1:39" ht="24.75" customHeight="1">
      <c r="A165" s="440"/>
      <c r="B165" s="441"/>
      <c r="C165" s="441"/>
      <c r="D165" s="440"/>
      <c r="E165" s="442"/>
      <c r="F165" s="443"/>
      <c r="G165" s="441"/>
      <c r="H165" s="444"/>
      <c r="I165" s="445"/>
      <c r="J165" s="443"/>
      <c r="K165" s="443"/>
      <c r="L165" s="443"/>
      <c r="M165" s="443"/>
      <c r="N165" s="443"/>
      <c r="O165" s="443"/>
      <c r="P165" s="443"/>
      <c r="Q165" s="443"/>
      <c r="R165" s="443"/>
      <c r="S165" s="443"/>
      <c r="T165" s="443"/>
      <c r="U165" s="443"/>
      <c r="V165" s="443"/>
      <c r="W165" s="443"/>
      <c r="X165" s="443"/>
      <c r="Y165" s="443"/>
      <c r="Z165" s="443"/>
      <c r="AA165" s="443"/>
      <c r="AB165" s="443"/>
      <c r="AC165" s="443"/>
      <c r="AD165" s="443"/>
      <c r="AE165" s="443"/>
      <c r="AF165" s="443"/>
      <c r="AG165" s="443"/>
      <c r="AH165" s="441"/>
      <c r="AI165" s="443"/>
      <c r="AJ165" s="443"/>
      <c r="AK165" s="325"/>
      <c r="AL165" s="443"/>
      <c r="AM165" s="443"/>
    </row>
    <row r="166" spans="1:39" ht="24.75" customHeight="1">
      <c r="A166" s="440"/>
      <c r="B166" s="441"/>
      <c r="C166" s="441"/>
      <c r="D166" s="440"/>
      <c r="E166" s="442"/>
      <c r="F166" s="443"/>
      <c r="G166" s="441"/>
      <c r="H166" s="444"/>
      <c r="I166" s="445"/>
      <c r="J166" s="443"/>
      <c r="K166" s="443"/>
      <c r="L166" s="443"/>
      <c r="M166" s="443"/>
      <c r="N166" s="443"/>
      <c r="O166" s="443"/>
      <c r="P166" s="443"/>
      <c r="Q166" s="443"/>
      <c r="R166" s="443"/>
      <c r="S166" s="443"/>
      <c r="T166" s="443"/>
      <c r="U166" s="443"/>
      <c r="V166" s="443"/>
      <c r="W166" s="443"/>
      <c r="X166" s="443"/>
      <c r="Y166" s="443"/>
      <c r="Z166" s="443"/>
      <c r="AA166" s="443"/>
      <c r="AB166" s="443"/>
      <c r="AC166" s="443"/>
      <c r="AD166" s="443"/>
      <c r="AE166" s="443"/>
      <c r="AF166" s="443"/>
      <c r="AG166" s="443"/>
      <c r="AH166" s="441"/>
      <c r="AI166" s="443"/>
      <c r="AJ166" s="443"/>
      <c r="AK166" s="325"/>
      <c r="AL166" s="443"/>
      <c r="AM166" s="443"/>
    </row>
    <row r="167" spans="1:39" ht="24.75" customHeight="1">
      <c r="A167" s="440"/>
      <c r="B167" s="441"/>
      <c r="C167" s="441"/>
      <c r="D167" s="440"/>
      <c r="E167" s="442"/>
      <c r="F167" s="443"/>
      <c r="G167" s="441"/>
      <c r="H167" s="444"/>
      <c r="I167" s="445"/>
      <c r="J167" s="443"/>
      <c r="K167" s="443"/>
      <c r="L167" s="443"/>
      <c r="M167" s="443"/>
      <c r="N167" s="443"/>
      <c r="O167" s="443"/>
      <c r="P167" s="443"/>
      <c r="Q167" s="443"/>
      <c r="R167" s="443"/>
      <c r="S167" s="443"/>
      <c r="T167" s="443"/>
      <c r="U167" s="443"/>
      <c r="V167" s="443"/>
      <c r="W167" s="443"/>
      <c r="X167" s="443"/>
      <c r="Y167" s="443"/>
      <c r="Z167" s="443"/>
      <c r="AA167" s="443"/>
      <c r="AB167" s="443"/>
      <c r="AC167" s="443"/>
      <c r="AD167" s="443"/>
      <c r="AE167" s="443"/>
      <c r="AF167" s="443"/>
      <c r="AG167" s="443"/>
      <c r="AH167" s="441"/>
      <c r="AI167" s="443"/>
      <c r="AJ167" s="443"/>
      <c r="AK167" s="325"/>
      <c r="AL167" s="443"/>
      <c r="AM167" s="443"/>
    </row>
    <row r="168" spans="1:39" ht="24.75" customHeight="1">
      <c r="A168" s="440"/>
      <c r="B168" s="441"/>
      <c r="C168" s="441"/>
      <c r="D168" s="440"/>
      <c r="E168" s="442"/>
      <c r="F168" s="443"/>
      <c r="G168" s="441"/>
      <c r="H168" s="444"/>
      <c r="I168" s="445"/>
      <c r="J168" s="443"/>
      <c r="K168" s="443"/>
      <c r="L168" s="443"/>
      <c r="M168" s="443"/>
      <c r="N168" s="443"/>
      <c r="O168" s="443"/>
      <c r="P168" s="443"/>
      <c r="Q168" s="443"/>
      <c r="R168" s="443"/>
      <c r="S168" s="443"/>
      <c r="T168" s="443"/>
      <c r="U168" s="443"/>
      <c r="V168" s="443"/>
      <c r="W168" s="443"/>
      <c r="X168" s="443"/>
      <c r="Y168" s="443"/>
      <c r="Z168" s="443"/>
      <c r="AA168" s="443"/>
      <c r="AB168" s="443"/>
      <c r="AC168" s="443"/>
      <c r="AD168" s="443"/>
      <c r="AE168" s="443"/>
      <c r="AF168" s="443"/>
      <c r="AG168" s="443"/>
      <c r="AH168" s="441"/>
      <c r="AI168" s="443"/>
      <c r="AJ168" s="443"/>
      <c r="AK168" s="325"/>
      <c r="AL168" s="443"/>
      <c r="AM168" s="443"/>
    </row>
    <row r="169" spans="1:39" ht="24.75" customHeight="1">
      <c r="A169" s="440"/>
      <c r="B169" s="441"/>
      <c r="C169" s="441"/>
      <c r="D169" s="440"/>
      <c r="E169" s="442"/>
      <c r="F169" s="443"/>
      <c r="G169" s="441"/>
      <c r="H169" s="444"/>
      <c r="I169" s="445"/>
      <c r="J169" s="443"/>
      <c r="K169" s="443"/>
      <c r="L169" s="443"/>
      <c r="M169" s="443"/>
      <c r="N169" s="443"/>
      <c r="O169" s="443"/>
      <c r="P169" s="443"/>
      <c r="Q169" s="443"/>
      <c r="R169" s="443"/>
      <c r="S169" s="443"/>
      <c r="T169" s="443"/>
      <c r="U169" s="443"/>
      <c r="V169" s="443"/>
      <c r="W169" s="443"/>
      <c r="X169" s="443"/>
      <c r="Y169" s="443"/>
      <c r="Z169" s="443"/>
      <c r="AA169" s="443"/>
      <c r="AB169" s="443"/>
      <c r="AC169" s="443"/>
      <c r="AD169" s="443"/>
      <c r="AE169" s="443"/>
      <c r="AF169" s="443"/>
      <c r="AG169" s="443"/>
      <c r="AH169" s="441"/>
      <c r="AI169" s="443"/>
      <c r="AJ169" s="443"/>
      <c r="AK169" s="325"/>
      <c r="AL169" s="443"/>
      <c r="AM169" s="443"/>
    </row>
    <row r="170" spans="1:39" ht="24.75" customHeight="1">
      <c r="A170" s="440"/>
      <c r="B170" s="441"/>
      <c r="C170" s="441"/>
      <c r="D170" s="440"/>
      <c r="E170" s="442"/>
      <c r="F170" s="443"/>
      <c r="G170" s="441"/>
      <c r="H170" s="444"/>
      <c r="I170" s="445"/>
      <c r="J170" s="443"/>
      <c r="K170" s="443"/>
      <c r="L170" s="443"/>
      <c r="M170" s="443"/>
      <c r="N170" s="443"/>
      <c r="O170" s="443"/>
      <c r="P170" s="443"/>
      <c r="Q170" s="443"/>
      <c r="R170" s="443"/>
      <c r="S170" s="443"/>
      <c r="T170" s="443"/>
      <c r="U170" s="443"/>
      <c r="V170" s="443"/>
      <c r="W170" s="443"/>
      <c r="X170" s="443"/>
      <c r="Y170" s="443"/>
      <c r="Z170" s="443"/>
      <c r="AA170" s="443"/>
      <c r="AB170" s="443"/>
      <c r="AC170" s="443"/>
      <c r="AD170" s="443"/>
      <c r="AE170" s="443"/>
      <c r="AF170" s="443"/>
      <c r="AG170" s="443"/>
      <c r="AH170" s="441"/>
      <c r="AI170" s="443"/>
      <c r="AJ170" s="443"/>
      <c r="AK170" s="325"/>
      <c r="AL170" s="443"/>
      <c r="AM170" s="443"/>
    </row>
    <row r="171" spans="1:39" ht="24.75" customHeight="1">
      <c r="A171" s="440"/>
      <c r="B171" s="441"/>
      <c r="C171" s="441"/>
      <c r="D171" s="440"/>
      <c r="E171" s="442"/>
      <c r="F171" s="443"/>
      <c r="G171" s="441"/>
      <c r="H171" s="444"/>
      <c r="I171" s="445"/>
      <c r="J171" s="443"/>
      <c r="K171" s="443"/>
      <c r="L171" s="443"/>
      <c r="M171" s="443"/>
      <c r="N171" s="443"/>
      <c r="O171" s="443"/>
      <c r="P171" s="443"/>
      <c r="Q171" s="443"/>
      <c r="R171" s="443"/>
      <c r="S171" s="443"/>
      <c r="T171" s="443"/>
      <c r="U171" s="443"/>
      <c r="V171" s="443"/>
      <c r="W171" s="443"/>
      <c r="X171" s="443"/>
      <c r="Y171" s="443"/>
      <c r="Z171" s="443"/>
      <c r="AA171" s="443"/>
      <c r="AB171" s="443"/>
      <c r="AC171" s="443"/>
      <c r="AD171" s="443"/>
      <c r="AE171" s="443"/>
      <c r="AF171" s="443"/>
      <c r="AG171" s="443"/>
      <c r="AH171" s="441"/>
      <c r="AI171" s="443"/>
      <c r="AJ171" s="443"/>
      <c r="AK171" s="325"/>
      <c r="AL171" s="443"/>
      <c r="AM171" s="443"/>
    </row>
    <row r="172" spans="1:39" ht="24.75" customHeight="1">
      <c r="A172" s="440"/>
      <c r="B172" s="441"/>
      <c r="C172" s="441"/>
      <c r="D172" s="440"/>
      <c r="E172" s="442"/>
      <c r="F172" s="443"/>
      <c r="G172" s="441"/>
      <c r="H172" s="444"/>
      <c r="I172" s="445"/>
      <c r="J172" s="443"/>
      <c r="K172" s="443"/>
      <c r="L172" s="443"/>
      <c r="M172" s="443"/>
      <c r="N172" s="443"/>
      <c r="O172" s="443"/>
      <c r="P172" s="443"/>
      <c r="Q172" s="443"/>
      <c r="R172" s="443"/>
      <c r="S172" s="443"/>
      <c r="T172" s="443"/>
      <c r="U172" s="443"/>
      <c r="V172" s="443"/>
      <c r="W172" s="443"/>
      <c r="X172" s="443"/>
      <c r="Y172" s="443"/>
      <c r="Z172" s="443"/>
      <c r="AA172" s="443"/>
      <c r="AB172" s="443"/>
      <c r="AC172" s="443"/>
      <c r="AD172" s="443"/>
      <c r="AE172" s="443"/>
      <c r="AF172" s="443"/>
      <c r="AG172" s="443"/>
      <c r="AH172" s="441"/>
      <c r="AI172" s="443"/>
      <c r="AJ172" s="443"/>
      <c r="AK172" s="325"/>
      <c r="AL172" s="443"/>
      <c r="AM172" s="443"/>
    </row>
    <row r="173" spans="1:39" ht="24.75" customHeight="1">
      <c r="A173" s="440"/>
      <c r="B173" s="441"/>
      <c r="C173" s="441"/>
      <c r="D173" s="440"/>
      <c r="E173" s="442"/>
      <c r="F173" s="443"/>
      <c r="G173" s="441"/>
      <c r="H173" s="444"/>
      <c r="I173" s="445"/>
      <c r="J173" s="443"/>
      <c r="K173" s="443"/>
      <c r="L173" s="443"/>
      <c r="M173" s="443"/>
      <c r="N173" s="443"/>
      <c r="O173" s="443"/>
      <c r="P173" s="443"/>
      <c r="Q173" s="443"/>
      <c r="R173" s="443"/>
      <c r="S173" s="443"/>
      <c r="T173" s="443"/>
      <c r="U173" s="443"/>
      <c r="V173" s="443"/>
      <c r="W173" s="443"/>
      <c r="X173" s="443"/>
      <c r="Y173" s="443"/>
      <c r="Z173" s="443"/>
      <c r="AA173" s="443"/>
      <c r="AB173" s="443"/>
      <c r="AC173" s="443"/>
      <c r="AD173" s="443"/>
      <c r="AE173" s="443"/>
      <c r="AF173" s="443"/>
      <c r="AG173" s="443"/>
      <c r="AH173" s="441"/>
      <c r="AI173" s="443"/>
      <c r="AJ173" s="443"/>
      <c r="AK173" s="325"/>
      <c r="AL173" s="443"/>
      <c r="AM173" s="443"/>
    </row>
    <row r="174" spans="1:39" ht="24.75" customHeight="1">
      <c r="A174" s="440"/>
      <c r="B174" s="441"/>
      <c r="C174" s="441"/>
      <c r="D174" s="440"/>
      <c r="E174" s="442"/>
      <c r="F174" s="443"/>
      <c r="G174" s="441"/>
      <c r="H174" s="444"/>
      <c r="I174" s="445"/>
      <c r="J174" s="443"/>
      <c r="K174" s="443"/>
      <c r="L174" s="443"/>
      <c r="M174" s="443"/>
      <c r="N174" s="443"/>
      <c r="O174" s="443"/>
      <c r="P174" s="443"/>
      <c r="Q174" s="443"/>
      <c r="R174" s="443"/>
      <c r="S174" s="443"/>
      <c r="T174" s="443"/>
      <c r="U174" s="443"/>
      <c r="V174" s="443"/>
      <c r="W174" s="443"/>
      <c r="X174" s="443"/>
      <c r="Y174" s="443"/>
      <c r="Z174" s="443"/>
      <c r="AA174" s="443"/>
      <c r="AB174" s="443"/>
      <c r="AC174" s="443"/>
      <c r="AD174" s="443"/>
      <c r="AE174" s="443"/>
      <c r="AF174" s="443"/>
      <c r="AG174" s="443"/>
      <c r="AH174" s="441"/>
      <c r="AI174" s="443"/>
      <c r="AJ174" s="443"/>
      <c r="AK174" s="325"/>
      <c r="AL174" s="443"/>
      <c r="AM174" s="443"/>
    </row>
    <row r="175" spans="1:39" ht="24.75" customHeight="1">
      <c r="A175" s="440"/>
      <c r="B175" s="441"/>
      <c r="C175" s="441"/>
      <c r="D175" s="440"/>
      <c r="E175" s="442"/>
      <c r="F175" s="443"/>
      <c r="G175" s="441"/>
      <c r="H175" s="444"/>
      <c r="I175" s="445"/>
      <c r="J175" s="443"/>
      <c r="K175" s="443"/>
      <c r="L175" s="443"/>
      <c r="M175" s="443"/>
      <c r="N175" s="443"/>
      <c r="O175" s="443"/>
      <c r="P175" s="443"/>
      <c r="Q175" s="443"/>
      <c r="R175" s="443"/>
      <c r="S175" s="443"/>
      <c r="T175" s="443"/>
      <c r="U175" s="443"/>
      <c r="V175" s="443"/>
      <c r="W175" s="443"/>
      <c r="X175" s="443"/>
      <c r="Y175" s="443"/>
      <c r="Z175" s="443"/>
      <c r="AA175" s="443"/>
      <c r="AB175" s="443"/>
      <c r="AC175" s="443"/>
      <c r="AD175" s="443"/>
      <c r="AE175" s="443"/>
      <c r="AF175" s="443"/>
      <c r="AG175" s="443"/>
      <c r="AH175" s="441"/>
      <c r="AI175" s="443"/>
      <c r="AJ175" s="443"/>
      <c r="AK175" s="325"/>
      <c r="AL175" s="443"/>
      <c r="AM175" s="443"/>
    </row>
    <row r="176" spans="1:39" ht="24.75" customHeight="1">
      <c r="A176" s="440"/>
      <c r="B176" s="441"/>
      <c r="C176" s="441"/>
      <c r="D176" s="440"/>
      <c r="E176" s="442"/>
      <c r="F176" s="443"/>
      <c r="G176" s="441"/>
      <c r="H176" s="444"/>
      <c r="I176" s="445"/>
      <c r="J176" s="443"/>
      <c r="K176" s="443"/>
      <c r="L176" s="443"/>
      <c r="M176" s="443"/>
      <c r="N176" s="443"/>
      <c r="O176" s="443"/>
      <c r="P176" s="443"/>
      <c r="Q176" s="443"/>
      <c r="R176" s="443"/>
      <c r="S176" s="443"/>
      <c r="T176" s="443"/>
      <c r="U176" s="443"/>
      <c r="V176" s="443"/>
      <c r="W176" s="443"/>
      <c r="X176" s="443"/>
      <c r="Y176" s="443"/>
      <c r="Z176" s="443"/>
      <c r="AA176" s="443"/>
      <c r="AB176" s="443"/>
      <c r="AC176" s="443"/>
      <c r="AD176" s="443"/>
      <c r="AE176" s="443"/>
      <c r="AF176" s="443"/>
      <c r="AG176" s="443"/>
      <c r="AH176" s="441"/>
      <c r="AI176" s="443"/>
      <c r="AJ176" s="443"/>
      <c r="AK176" s="325"/>
      <c r="AL176" s="443"/>
      <c r="AM176" s="443"/>
    </row>
    <row r="177" spans="1:39" ht="24.75" customHeight="1">
      <c r="A177" s="440"/>
      <c r="B177" s="441"/>
      <c r="C177" s="441"/>
      <c r="D177" s="440"/>
      <c r="E177" s="442"/>
      <c r="F177" s="443"/>
      <c r="G177" s="441"/>
      <c r="H177" s="444"/>
      <c r="I177" s="445"/>
      <c r="J177" s="443"/>
      <c r="K177" s="443"/>
      <c r="L177" s="443"/>
      <c r="M177" s="443"/>
      <c r="N177" s="443"/>
      <c r="O177" s="443"/>
      <c r="P177" s="443"/>
      <c r="Q177" s="443"/>
      <c r="R177" s="443"/>
      <c r="S177" s="443"/>
      <c r="T177" s="443"/>
      <c r="U177" s="443"/>
      <c r="V177" s="443"/>
      <c r="W177" s="443"/>
      <c r="X177" s="443"/>
      <c r="Y177" s="443"/>
      <c r="Z177" s="443"/>
      <c r="AA177" s="443"/>
      <c r="AB177" s="443"/>
      <c r="AC177" s="443"/>
      <c r="AD177" s="443"/>
      <c r="AE177" s="443"/>
      <c r="AF177" s="443"/>
      <c r="AG177" s="443"/>
      <c r="AH177" s="441"/>
      <c r="AI177" s="443"/>
      <c r="AJ177" s="443"/>
      <c r="AK177" s="325"/>
      <c r="AL177" s="443"/>
      <c r="AM177" s="443"/>
    </row>
    <row r="178" spans="1:39" ht="24.75" customHeight="1">
      <c r="A178" s="440"/>
      <c r="B178" s="441"/>
      <c r="C178" s="441"/>
      <c r="D178" s="440"/>
      <c r="E178" s="442"/>
      <c r="F178" s="443"/>
      <c r="G178" s="441"/>
      <c r="H178" s="444"/>
      <c r="I178" s="445"/>
      <c r="J178" s="443"/>
      <c r="K178" s="443"/>
      <c r="L178" s="443"/>
      <c r="M178" s="443"/>
      <c r="N178" s="443"/>
      <c r="O178" s="443"/>
      <c r="P178" s="443"/>
      <c r="Q178" s="443"/>
      <c r="R178" s="443"/>
      <c r="S178" s="443"/>
      <c r="T178" s="443"/>
      <c r="U178" s="443"/>
      <c r="V178" s="443"/>
      <c r="W178" s="443"/>
      <c r="X178" s="443"/>
      <c r="Y178" s="443"/>
      <c r="Z178" s="443"/>
      <c r="AA178" s="443"/>
      <c r="AB178" s="443"/>
      <c r="AC178" s="443"/>
      <c r="AD178" s="443"/>
      <c r="AE178" s="443"/>
      <c r="AF178" s="443"/>
      <c r="AG178" s="443"/>
      <c r="AH178" s="441"/>
      <c r="AI178" s="443"/>
      <c r="AJ178" s="443"/>
      <c r="AK178" s="325"/>
      <c r="AL178" s="443"/>
      <c r="AM178" s="443"/>
    </row>
    <row r="179" spans="1:39" ht="24.75" customHeight="1">
      <c r="A179" s="440"/>
      <c r="B179" s="441"/>
      <c r="C179" s="441"/>
      <c r="D179" s="440"/>
      <c r="E179" s="442"/>
      <c r="F179" s="443"/>
      <c r="G179" s="441"/>
      <c r="H179" s="444"/>
      <c r="I179" s="445"/>
      <c r="J179" s="443"/>
      <c r="K179" s="443"/>
      <c r="L179" s="443"/>
      <c r="M179" s="443"/>
      <c r="N179" s="443"/>
      <c r="O179" s="443"/>
      <c r="P179" s="443"/>
      <c r="Q179" s="443"/>
      <c r="R179" s="443"/>
      <c r="S179" s="443"/>
      <c r="T179" s="443"/>
      <c r="U179" s="443"/>
      <c r="V179" s="443"/>
      <c r="W179" s="443"/>
      <c r="X179" s="443"/>
      <c r="Y179" s="443"/>
      <c r="Z179" s="443"/>
      <c r="AA179" s="443"/>
      <c r="AB179" s="443"/>
      <c r="AC179" s="443"/>
      <c r="AD179" s="443"/>
      <c r="AE179" s="443"/>
      <c r="AF179" s="443"/>
      <c r="AG179" s="443"/>
      <c r="AH179" s="441"/>
      <c r="AI179" s="443"/>
      <c r="AJ179" s="443"/>
      <c r="AK179" s="325"/>
      <c r="AL179" s="443"/>
      <c r="AM179" s="443"/>
    </row>
    <row r="180" spans="1:39" ht="24.75" customHeight="1">
      <c r="A180" s="440"/>
      <c r="B180" s="441"/>
      <c r="C180" s="441"/>
      <c r="D180" s="440"/>
      <c r="E180" s="442"/>
      <c r="F180" s="443"/>
      <c r="G180" s="441"/>
      <c r="H180" s="444"/>
      <c r="I180" s="445"/>
      <c r="J180" s="443"/>
      <c r="K180" s="443"/>
      <c r="L180" s="443"/>
      <c r="M180" s="443"/>
      <c r="N180" s="443"/>
      <c r="O180" s="443"/>
      <c r="P180" s="443"/>
      <c r="Q180" s="443"/>
      <c r="R180" s="443"/>
      <c r="S180" s="443"/>
      <c r="T180" s="443"/>
      <c r="U180" s="443"/>
      <c r="V180" s="443"/>
      <c r="W180" s="443"/>
      <c r="X180" s="443"/>
      <c r="Y180" s="443"/>
      <c r="Z180" s="443"/>
      <c r="AA180" s="443"/>
      <c r="AB180" s="443"/>
      <c r="AC180" s="443"/>
      <c r="AD180" s="443"/>
      <c r="AE180" s="443"/>
      <c r="AF180" s="443"/>
      <c r="AG180" s="443"/>
      <c r="AH180" s="441"/>
      <c r="AI180" s="443"/>
      <c r="AJ180" s="443"/>
      <c r="AK180" s="325"/>
      <c r="AL180" s="443"/>
      <c r="AM180" s="443"/>
    </row>
    <row r="181" spans="1:39" ht="24.75" customHeight="1">
      <c r="A181" s="440"/>
      <c r="B181" s="441"/>
      <c r="C181" s="441"/>
      <c r="D181" s="440"/>
      <c r="E181" s="442"/>
      <c r="F181" s="443"/>
      <c r="G181" s="441"/>
      <c r="H181" s="444"/>
      <c r="I181" s="445"/>
      <c r="J181" s="443"/>
      <c r="K181" s="443"/>
      <c r="L181" s="443"/>
      <c r="M181" s="443"/>
      <c r="N181" s="443"/>
      <c r="O181" s="443"/>
      <c r="P181" s="443"/>
      <c r="Q181" s="443"/>
      <c r="R181" s="443"/>
      <c r="S181" s="443"/>
      <c r="T181" s="443"/>
      <c r="U181" s="443"/>
      <c r="V181" s="443"/>
      <c r="W181" s="443"/>
      <c r="X181" s="443"/>
      <c r="Y181" s="443"/>
      <c r="Z181" s="443"/>
      <c r="AA181" s="443"/>
      <c r="AB181" s="443"/>
      <c r="AC181" s="443"/>
      <c r="AD181" s="443"/>
      <c r="AE181" s="443"/>
      <c r="AF181" s="443"/>
      <c r="AG181" s="443"/>
      <c r="AH181" s="441"/>
      <c r="AI181" s="443"/>
      <c r="AJ181" s="443"/>
      <c r="AK181" s="325"/>
      <c r="AL181" s="443"/>
      <c r="AM181" s="443"/>
    </row>
    <row r="182" spans="1:39" ht="24.75" customHeight="1">
      <c r="A182" s="440"/>
      <c r="B182" s="441"/>
      <c r="C182" s="441"/>
      <c r="D182" s="440"/>
      <c r="E182" s="442"/>
      <c r="F182" s="443"/>
      <c r="G182" s="441"/>
      <c r="H182" s="444"/>
      <c r="I182" s="445"/>
      <c r="J182" s="443"/>
      <c r="K182" s="443"/>
      <c r="L182" s="443"/>
      <c r="M182" s="443"/>
      <c r="N182" s="443"/>
      <c r="O182" s="443"/>
      <c r="P182" s="443"/>
      <c r="Q182" s="443"/>
      <c r="R182" s="443"/>
      <c r="S182" s="443"/>
      <c r="T182" s="443"/>
      <c r="U182" s="443"/>
      <c r="V182" s="443"/>
      <c r="W182" s="443"/>
      <c r="X182" s="443"/>
      <c r="Y182" s="443"/>
      <c r="Z182" s="443"/>
      <c r="AA182" s="443"/>
      <c r="AB182" s="443"/>
      <c r="AC182" s="443"/>
      <c r="AD182" s="443"/>
      <c r="AE182" s="443"/>
      <c r="AF182" s="443"/>
      <c r="AG182" s="443"/>
      <c r="AH182" s="441"/>
      <c r="AI182" s="443"/>
      <c r="AJ182" s="443"/>
      <c r="AK182" s="325"/>
      <c r="AL182" s="443"/>
      <c r="AM182" s="443"/>
    </row>
    <row r="183" spans="1:39" ht="24.75" customHeight="1">
      <c r="A183" s="440"/>
      <c r="B183" s="441"/>
      <c r="C183" s="441"/>
      <c r="D183" s="440"/>
      <c r="E183" s="442"/>
      <c r="F183" s="443"/>
      <c r="G183" s="441"/>
      <c r="H183" s="444"/>
      <c r="I183" s="445"/>
      <c r="J183" s="443"/>
      <c r="K183" s="443"/>
      <c r="L183" s="443"/>
      <c r="M183" s="443"/>
      <c r="N183" s="443"/>
      <c r="O183" s="443"/>
      <c r="P183" s="443"/>
      <c r="Q183" s="443"/>
      <c r="R183" s="443"/>
      <c r="S183" s="443"/>
      <c r="T183" s="443"/>
      <c r="U183" s="443"/>
      <c r="V183" s="443"/>
      <c r="W183" s="443"/>
      <c r="X183" s="443"/>
      <c r="Y183" s="443"/>
      <c r="Z183" s="443"/>
      <c r="AA183" s="443"/>
      <c r="AB183" s="443"/>
      <c r="AC183" s="443"/>
      <c r="AD183" s="443"/>
      <c r="AE183" s="443"/>
      <c r="AF183" s="443"/>
      <c r="AG183" s="443"/>
      <c r="AH183" s="441"/>
      <c r="AI183" s="443"/>
      <c r="AJ183" s="443"/>
      <c r="AK183" s="325"/>
      <c r="AL183" s="443"/>
      <c r="AM183" s="443"/>
    </row>
    <row r="184" spans="1:39" ht="24.75" customHeight="1">
      <c r="A184" s="440"/>
      <c r="B184" s="441"/>
      <c r="C184" s="441"/>
      <c r="D184" s="440"/>
      <c r="E184" s="442"/>
      <c r="F184" s="443"/>
      <c r="G184" s="441"/>
      <c r="H184" s="444"/>
      <c r="I184" s="445"/>
      <c r="J184" s="443"/>
      <c r="K184" s="443"/>
      <c r="L184" s="443"/>
      <c r="M184" s="443"/>
      <c r="N184" s="443"/>
      <c r="O184" s="443"/>
      <c r="P184" s="443"/>
      <c r="Q184" s="443"/>
      <c r="R184" s="443"/>
      <c r="S184" s="443"/>
      <c r="T184" s="443"/>
      <c r="U184" s="443"/>
      <c r="V184" s="443"/>
      <c r="W184" s="443"/>
      <c r="X184" s="443"/>
      <c r="Y184" s="443"/>
      <c r="Z184" s="443"/>
      <c r="AA184" s="443"/>
      <c r="AB184" s="443"/>
      <c r="AC184" s="443"/>
      <c r="AD184" s="443"/>
      <c r="AE184" s="443"/>
      <c r="AF184" s="443"/>
      <c r="AG184" s="443"/>
      <c r="AH184" s="441"/>
      <c r="AI184" s="443"/>
      <c r="AJ184" s="443"/>
      <c r="AK184" s="325"/>
      <c r="AL184" s="443"/>
      <c r="AM184" s="443"/>
    </row>
    <row r="185" spans="1:39" ht="24.75" customHeight="1">
      <c r="A185" s="440"/>
      <c r="B185" s="441"/>
      <c r="C185" s="441"/>
      <c r="D185" s="440"/>
      <c r="E185" s="442"/>
      <c r="F185" s="443"/>
      <c r="G185" s="441"/>
      <c r="H185" s="444"/>
      <c r="I185" s="445"/>
      <c r="J185" s="443"/>
      <c r="K185" s="443"/>
      <c r="L185" s="443"/>
      <c r="M185" s="443"/>
      <c r="N185" s="443"/>
      <c r="O185" s="443"/>
      <c r="P185" s="443"/>
      <c r="Q185" s="443"/>
      <c r="R185" s="443"/>
      <c r="S185" s="443"/>
      <c r="T185" s="443"/>
      <c r="U185" s="443"/>
      <c r="V185" s="443"/>
      <c r="W185" s="443"/>
      <c r="X185" s="443"/>
      <c r="Y185" s="443"/>
      <c r="Z185" s="443"/>
      <c r="AA185" s="443"/>
      <c r="AB185" s="443"/>
      <c r="AC185" s="443"/>
      <c r="AD185" s="443"/>
      <c r="AE185" s="443"/>
      <c r="AF185" s="443"/>
      <c r="AG185" s="443"/>
      <c r="AH185" s="441"/>
      <c r="AI185" s="443"/>
      <c r="AJ185" s="443"/>
      <c r="AK185" s="325"/>
      <c r="AL185" s="443"/>
      <c r="AM185" s="443"/>
    </row>
    <row r="186" spans="1:39" ht="24.75" customHeight="1">
      <c r="A186" s="440"/>
      <c r="B186" s="441"/>
      <c r="C186" s="441"/>
      <c r="D186" s="440"/>
      <c r="E186" s="442"/>
      <c r="F186" s="443"/>
      <c r="G186" s="441"/>
      <c r="H186" s="444"/>
      <c r="I186" s="445"/>
      <c r="J186" s="443"/>
      <c r="K186" s="443"/>
      <c r="L186" s="443"/>
      <c r="M186" s="443"/>
      <c r="N186" s="443"/>
      <c r="O186" s="443"/>
      <c r="P186" s="443"/>
      <c r="Q186" s="443"/>
      <c r="R186" s="443"/>
      <c r="S186" s="443"/>
      <c r="T186" s="443"/>
      <c r="U186" s="443"/>
      <c r="V186" s="443"/>
      <c r="W186" s="443"/>
      <c r="X186" s="443"/>
      <c r="Y186" s="443"/>
      <c r="Z186" s="443"/>
      <c r="AA186" s="443"/>
      <c r="AB186" s="443"/>
      <c r="AC186" s="443"/>
      <c r="AD186" s="443"/>
      <c r="AE186" s="443"/>
      <c r="AF186" s="443"/>
      <c r="AG186" s="443"/>
      <c r="AH186" s="441"/>
      <c r="AI186" s="443"/>
      <c r="AJ186" s="443"/>
      <c r="AK186" s="325"/>
      <c r="AL186" s="443"/>
      <c r="AM186" s="443"/>
    </row>
    <row r="187" spans="1:39" ht="24.75" customHeight="1">
      <c r="A187" s="440"/>
      <c r="B187" s="441"/>
      <c r="C187" s="441"/>
      <c r="D187" s="440"/>
      <c r="E187" s="442"/>
      <c r="F187" s="443"/>
      <c r="G187" s="441"/>
      <c r="H187" s="444"/>
      <c r="I187" s="445"/>
      <c r="J187" s="443"/>
      <c r="K187" s="443"/>
      <c r="L187" s="443"/>
      <c r="M187" s="443"/>
      <c r="N187" s="443"/>
      <c r="O187" s="443"/>
      <c r="P187" s="443"/>
      <c r="Q187" s="443"/>
      <c r="R187" s="443"/>
      <c r="S187" s="443"/>
      <c r="T187" s="443"/>
      <c r="U187" s="443"/>
      <c r="V187" s="443"/>
      <c r="W187" s="443"/>
      <c r="X187" s="443"/>
      <c r="Y187" s="443"/>
      <c r="Z187" s="443"/>
      <c r="AA187" s="443"/>
      <c r="AB187" s="443"/>
      <c r="AC187" s="443"/>
      <c r="AD187" s="443"/>
      <c r="AE187" s="443"/>
      <c r="AF187" s="443"/>
      <c r="AG187" s="443"/>
      <c r="AH187" s="441"/>
      <c r="AI187" s="443"/>
      <c r="AJ187" s="443"/>
      <c r="AK187" s="325"/>
      <c r="AL187" s="443"/>
      <c r="AM187" s="443"/>
    </row>
    <row r="188" spans="1:39" ht="24.75" customHeight="1">
      <c r="A188" s="440"/>
      <c r="B188" s="441"/>
      <c r="C188" s="441"/>
      <c r="D188" s="440"/>
      <c r="E188" s="442"/>
      <c r="F188" s="443"/>
      <c r="G188" s="441"/>
      <c r="H188" s="444"/>
      <c r="I188" s="445"/>
      <c r="J188" s="443"/>
      <c r="K188" s="443"/>
      <c r="L188" s="443"/>
      <c r="M188" s="443"/>
      <c r="N188" s="443"/>
      <c r="O188" s="443"/>
      <c r="P188" s="443"/>
      <c r="Q188" s="443"/>
      <c r="R188" s="443"/>
      <c r="S188" s="443"/>
      <c r="T188" s="443"/>
      <c r="U188" s="443"/>
      <c r="V188" s="443"/>
      <c r="W188" s="443"/>
      <c r="X188" s="443"/>
      <c r="Y188" s="443"/>
      <c r="Z188" s="443"/>
      <c r="AA188" s="443"/>
      <c r="AB188" s="443"/>
      <c r="AC188" s="443"/>
      <c r="AD188" s="443"/>
      <c r="AE188" s="443"/>
      <c r="AF188" s="443"/>
      <c r="AG188" s="443"/>
      <c r="AH188" s="441"/>
      <c r="AI188" s="443"/>
      <c r="AJ188" s="443"/>
      <c r="AK188" s="325"/>
      <c r="AL188" s="443"/>
      <c r="AM188" s="443"/>
    </row>
    <row r="189" spans="1:39" ht="24.75" customHeight="1">
      <c r="A189" s="440"/>
      <c r="B189" s="441"/>
      <c r="C189" s="441"/>
      <c r="D189" s="440"/>
      <c r="E189" s="442"/>
      <c r="F189" s="443"/>
      <c r="G189" s="441"/>
      <c r="H189" s="444"/>
      <c r="I189" s="445"/>
      <c r="J189" s="443"/>
      <c r="K189" s="443"/>
      <c r="L189" s="443"/>
      <c r="M189" s="443"/>
      <c r="N189" s="443"/>
      <c r="O189" s="443"/>
      <c r="P189" s="443"/>
      <c r="Q189" s="443"/>
      <c r="R189" s="443"/>
      <c r="S189" s="443"/>
      <c r="T189" s="443"/>
      <c r="U189" s="443"/>
      <c r="V189" s="443"/>
      <c r="W189" s="443"/>
      <c r="X189" s="443"/>
      <c r="Y189" s="443"/>
      <c r="Z189" s="443"/>
      <c r="AA189" s="443"/>
      <c r="AB189" s="443"/>
      <c r="AC189" s="443"/>
      <c r="AD189" s="443"/>
      <c r="AE189" s="443"/>
      <c r="AF189" s="443"/>
      <c r="AG189" s="443"/>
      <c r="AH189" s="441"/>
      <c r="AI189" s="443"/>
      <c r="AJ189" s="443"/>
      <c r="AK189" s="325"/>
      <c r="AL189" s="443"/>
      <c r="AM189" s="443"/>
    </row>
    <row r="190" spans="1:39" ht="24.75" customHeight="1">
      <c r="A190" s="440"/>
      <c r="B190" s="441"/>
      <c r="C190" s="441"/>
      <c r="D190" s="440"/>
      <c r="E190" s="442"/>
      <c r="F190" s="443"/>
      <c r="G190" s="441"/>
      <c r="H190" s="444"/>
      <c r="I190" s="445"/>
      <c r="J190" s="443"/>
      <c r="K190" s="443"/>
      <c r="L190" s="443"/>
      <c r="M190" s="443"/>
      <c r="N190" s="443"/>
      <c r="O190" s="443"/>
      <c r="P190" s="443"/>
      <c r="Q190" s="443"/>
      <c r="R190" s="443"/>
      <c r="S190" s="443"/>
      <c r="T190" s="443"/>
      <c r="U190" s="443"/>
      <c r="V190" s="443"/>
      <c r="W190" s="443"/>
      <c r="X190" s="443"/>
      <c r="Y190" s="443"/>
      <c r="Z190" s="443"/>
      <c r="AA190" s="443"/>
      <c r="AB190" s="443"/>
      <c r="AC190" s="443"/>
      <c r="AD190" s="443"/>
      <c r="AE190" s="443"/>
      <c r="AF190" s="443"/>
      <c r="AG190" s="443"/>
      <c r="AH190" s="441"/>
      <c r="AI190" s="443"/>
      <c r="AJ190" s="443"/>
      <c r="AK190" s="325"/>
      <c r="AL190" s="443"/>
      <c r="AM190" s="443"/>
    </row>
    <row r="191" spans="1:39" ht="24.75" customHeight="1">
      <c r="A191" s="440"/>
      <c r="B191" s="441"/>
      <c r="C191" s="441"/>
      <c r="D191" s="440"/>
      <c r="E191" s="442"/>
      <c r="F191" s="443"/>
      <c r="G191" s="441"/>
      <c r="H191" s="444"/>
      <c r="I191" s="445"/>
      <c r="J191" s="443"/>
      <c r="K191" s="443"/>
      <c r="L191" s="443"/>
      <c r="M191" s="443"/>
      <c r="N191" s="443"/>
      <c r="O191" s="443"/>
      <c r="P191" s="443"/>
      <c r="Q191" s="443"/>
      <c r="R191" s="443"/>
      <c r="S191" s="443"/>
      <c r="T191" s="443"/>
      <c r="U191" s="443"/>
      <c r="V191" s="443"/>
      <c r="W191" s="443"/>
      <c r="X191" s="443"/>
      <c r="Y191" s="443"/>
      <c r="Z191" s="443"/>
      <c r="AA191" s="443"/>
      <c r="AB191" s="443"/>
      <c r="AC191" s="443"/>
      <c r="AD191" s="443"/>
      <c r="AE191" s="443"/>
      <c r="AF191" s="443"/>
      <c r="AG191" s="443"/>
      <c r="AH191" s="441"/>
      <c r="AI191" s="443"/>
      <c r="AJ191" s="443"/>
      <c r="AK191" s="325"/>
      <c r="AL191" s="443"/>
      <c r="AM191" s="443"/>
    </row>
    <row r="192" spans="1:39" ht="24.75" customHeight="1">
      <c r="A192" s="440"/>
      <c r="B192" s="441"/>
      <c r="C192" s="441"/>
      <c r="D192" s="440"/>
      <c r="E192" s="442"/>
      <c r="F192" s="443"/>
      <c r="G192" s="441"/>
      <c r="H192" s="444"/>
      <c r="I192" s="445"/>
      <c r="J192" s="443"/>
      <c r="K192" s="443"/>
      <c r="L192" s="443"/>
      <c r="M192" s="443"/>
      <c r="N192" s="443"/>
      <c r="O192" s="443"/>
      <c r="P192" s="443"/>
      <c r="Q192" s="443"/>
      <c r="R192" s="443"/>
      <c r="S192" s="443"/>
      <c r="T192" s="443"/>
      <c r="U192" s="443"/>
      <c r="V192" s="443"/>
      <c r="W192" s="443"/>
      <c r="X192" s="443"/>
      <c r="Y192" s="443"/>
      <c r="Z192" s="443"/>
      <c r="AA192" s="443"/>
      <c r="AB192" s="443"/>
      <c r="AC192" s="443"/>
      <c r="AD192" s="443"/>
      <c r="AE192" s="443"/>
      <c r="AF192" s="443"/>
      <c r="AG192" s="443"/>
      <c r="AH192" s="441"/>
      <c r="AI192" s="443"/>
      <c r="AJ192" s="443"/>
      <c r="AK192" s="325"/>
      <c r="AL192" s="443"/>
      <c r="AM192" s="443"/>
    </row>
    <row r="193" spans="1:39" ht="24.75" customHeight="1">
      <c r="A193" s="440"/>
      <c r="B193" s="441"/>
      <c r="C193" s="441"/>
      <c r="D193" s="440"/>
      <c r="E193" s="442"/>
      <c r="F193" s="443"/>
      <c r="G193" s="441"/>
      <c r="H193" s="444"/>
      <c r="I193" s="445"/>
      <c r="J193" s="443"/>
      <c r="K193" s="443"/>
      <c r="L193" s="443"/>
      <c r="M193" s="443"/>
      <c r="N193" s="443"/>
      <c r="O193" s="443"/>
      <c r="P193" s="443"/>
      <c r="Q193" s="443"/>
      <c r="R193" s="443"/>
      <c r="S193" s="443"/>
      <c r="T193" s="443"/>
      <c r="U193" s="443"/>
      <c r="V193" s="443"/>
      <c r="W193" s="443"/>
      <c r="X193" s="443"/>
      <c r="Y193" s="443"/>
      <c r="Z193" s="443"/>
      <c r="AA193" s="443"/>
      <c r="AB193" s="443"/>
      <c r="AC193" s="443"/>
      <c r="AD193" s="443"/>
      <c r="AE193" s="443"/>
      <c r="AF193" s="443"/>
      <c r="AG193" s="443"/>
      <c r="AH193" s="441"/>
      <c r="AI193" s="443"/>
      <c r="AJ193" s="443"/>
      <c r="AK193" s="325"/>
      <c r="AL193" s="443"/>
      <c r="AM193" s="443"/>
    </row>
    <row r="194" spans="1:39" ht="24.75" customHeight="1">
      <c r="A194" s="440"/>
      <c r="B194" s="441"/>
      <c r="C194" s="441"/>
      <c r="D194" s="440"/>
      <c r="E194" s="442"/>
      <c r="F194" s="443"/>
      <c r="G194" s="441"/>
      <c r="H194" s="444"/>
      <c r="I194" s="445"/>
      <c r="J194" s="443"/>
      <c r="K194" s="443"/>
      <c r="L194" s="443"/>
      <c r="M194" s="443"/>
      <c r="N194" s="443"/>
      <c r="O194" s="443"/>
      <c r="P194" s="443"/>
      <c r="Q194" s="443"/>
      <c r="R194" s="443"/>
      <c r="S194" s="443"/>
      <c r="T194" s="443"/>
      <c r="U194" s="443"/>
      <c r="V194" s="443"/>
      <c r="W194" s="443"/>
      <c r="X194" s="443"/>
      <c r="Y194" s="443"/>
      <c r="Z194" s="443"/>
      <c r="AA194" s="443"/>
      <c r="AB194" s="443"/>
      <c r="AC194" s="443"/>
      <c r="AD194" s="443"/>
      <c r="AE194" s="443"/>
      <c r="AF194" s="443"/>
      <c r="AG194" s="443"/>
      <c r="AH194" s="441"/>
      <c r="AI194" s="443"/>
      <c r="AJ194" s="443"/>
      <c r="AK194" s="325"/>
      <c r="AL194" s="443"/>
      <c r="AM194" s="443"/>
    </row>
    <row r="195" spans="1:39" ht="24.75" customHeight="1">
      <c r="A195" s="440"/>
      <c r="B195" s="441"/>
      <c r="C195" s="441"/>
      <c r="D195" s="440"/>
      <c r="E195" s="442"/>
      <c r="F195" s="443"/>
      <c r="G195" s="441"/>
      <c r="H195" s="444"/>
      <c r="I195" s="445"/>
      <c r="J195" s="443"/>
      <c r="K195" s="443"/>
      <c r="L195" s="443"/>
      <c r="M195" s="443"/>
      <c r="N195" s="443"/>
      <c r="O195" s="443"/>
      <c r="P195" s="443"/>
      <c r="Q195" s="443"/>
      <c r="R195" s="443"/>
      <c r="S195" s="443"/>
      <c r="T195" s="443"/>
      <c r="U195" s="443"/>
      <c r="V195" s="443"/>
      <c r="W195" s="443"/>
      <c r="X195" s="443"/>
      <c r="Y195" s="443"/>
      <c r="Z195" s="443"/>
      <c r="AA195" s="443"/>
      <c r="AB195" s="443"/>
      <c r="AC195" s="443"/>
      <c r="AD195" s="443"/>
      <c r="AE195" s="443"/>
      <c r="AF195" s="443"/>
      <c r="AG195" s="443"/>
      <c r="AH195" s="441"/>
      <c r="AI195" s="443"/>
      <c r="AJ195" s="443"/>
      <c r="AK195" s="325"/>
      <c r="AL195" s="443"/>
      <c r="AM195" s="443"/>
    </row>
    <row r="196" spans="1:39" ht="24.75" customHeight="1">
      <c r="A196" s="440"/>
      <c r="B196" s="441"/>
      <c r="C196" s="441"/>
      <c r="D196" s="440"/>
      <c r="E196" s="442"/>
      <c r="F196" s="443"/>
      <c r="G196" s="441"/>
      <c r="H196" s="444"/>
      <c r="I196" s="445"/>
      <c r="J196" s="443"/>
      <c r="K196" s="443"/>
      <c r="L196" s="443"/>
      <c r="M196" s="443"/>
      <c r="N196" s="443"/>
      <c r="O196" s="443"/>
      <c r="P196" s="443"/>
      <c r="Q196" s="443"/>
      <c r="R196" s="443"/>
      <c r="S196" s="443"/>
      <c r="T196" s="443"/>
      <c r="U196" s="443"/>
      <c r="V196" s="443"/>
      <c r="W196" s="443"/>
      <c r="X196" s="443"/>
      <c r="Y196" s="443"/>
      <c r="Z196" s="443"/>
      <c r="AA196" s="443"/>
      <c r="AB196" s="443"/>
      <c r="AC196" s="443"/>
      <c r="AD196" s="443"/>
      <c r="AE196" s="443"/>
      <c r="AF196" s="443"/>
      <c r="AG196" s="443"/>
      <c r="AH196" s="441"/>
      <c r="AI196" s="443"/>
      <c r="AJ196" s="443"/>
      <c r="AK196" s="325"/>
      <c r="AL196" s="443"/>
      <c r="AM196" s="443"/>
    </row>
    <row r="197" spans="1:39" ht="24.75" customHeight="1">
      <c r="A197" s="440"/>
      <c r="B197" s="441"/>
      <c r="C197" s="441"/>
      <c r="D197" s="440"/>
      <c r="E197" s="442"/>
      <c r="F197" s="443"/>
      <c r="G197" s="441"/>
      <c r="H197" s="444"/>
      <c r="I197" s="445"/>
      <c r="J197" s="443"/>
      <c r="K197" s="443"/>
      <c r="L197" s="443"/>
      <c r="M197" s="443"/>
      <c r="N197" s="443"/>
      <c r="O197" s="443"/>
      <c r="P197" s="443"/>
      <c r="Q197" s="443"/>
      <c r="R197" s="443"/>
      <c r="S197" s="443"/>
      <c r="T197" s="443"/>
      <c r="U197" s="443"/>
      <c r="V197" s="443"/>
      <c r="W197" s="443"/>
      <c r="X197" s="443"/>
      <c r="Y197" s="443"/>
      <c r="Z197" s="443"/>
      <c r="AA197" s="443"/>
      <c r="AB197" s="443"/>
      <c r="AC197" s="443"/>
      <c r="AD197" s="443"/>
      <c r="AE197" s="443"/>
      <c r="AF197" s="443"/>
      <c r="AG197" s="443"/>
      <c r="AH197" s="441"/>
      <c r="AI197" s="443"/>
      <c r="AJ197" s="443"/>
      <c r="AK197" s="325"/>
      <c r="AL197" s="443"/>
      <c r="AM197" s="443"/>
    </row>
    <row r="198" spans="1:39" ht="24.75" customHeight="1">
      <c r="A198" s="440"/>
      <c r="B198" s="441"/>
      <c r="C198" s="441"/>
      <c r="D198" s="440"/>
      <c r="E198" s="442"/>
      <c r="F198" s="443"/>
      <c r="G198" s="441"/>
      <c r="H198" s="444"/>
      <c r="I198" s="445"/>
      <c r="J198" s="443"/>
      <c r="K198" s="443"/>
      <c r="L198" s="443"/>
      <c r="M198" s="443"/>
      <c r="N198" s="443"/>
      <c r="O198" s="443"/>
      <c r="P198" s="443"/>
      <c r="Q198" s="443"/>
      <c r="R198" s="443"/>
      <c r="S198" s="443"/>
      <c r="T198" s="443"/>
      <c r="U198" s="443"/>
      <c r="V198" s="443"/>
      <c r="W198" s="443"/>
      <c r="X198" s="443"/>
      <c r="Y198" s="443"/>
      <c r="Z198" s="443"/>
      <c r="AA198" s="443"/>
      <c r="AB198" s="443"/>
      <c r="AC198" s="443"/>
      <c r="AD198" s="443"/>
      <c r="AE198" s="443"/>
      <c r="AF198" s="443"/>
      <c r="AG198" s="443"/>
      <c r="AH198" s="441"/>
      <c r="AI198" s="443"/>
      <c r="AJ198" s="443"/>
      <c r="AK198" s="325"/>
      <c r="AL198" s="443"/>
      <c r="AM198" s="443"/>
    </row>
    <row r="199" spans="1:39" ht="24.75" customHeight="1">
      <c r="A199" s="440"/>
      <c r="B199" s="441"/>
      <c r="C199" s="441"/>
      <c r="D199" s="440"/>
      <c r="E199" s="442"/>
      <c r="F199" s="443"/>
      <c r="G199" s="441"/>
      <c r="H199" s="444"/>
      <c r="I199" s="445"/>
      <c r="J199" s="443"/>
      <c r="K199" s="443"/>
      <c r="L199" s="443"/>
      <c r="M199" s="443"/>
      <c r="N199" s="443"/>
      <c r="O199" s="443"/>
      <c r="P199" s="443"/>
      <c r="Q199" s="443"/>
      <c r="R199" s="443"/>
      <c r="S199" s="443"/>
      <c r="T199" s="443"/>
      <c r="U199" s="443"/>
      <c r="V199" s="443"/>
      <c r="W199" s="443"/>
      <c r="X199" s="443"/>
      <c r="Y199" s="443"/>
      <c r="Z199" s="443"/>
      <c r="AA199" s="443"/>
      <c r="AB199" s="443"/>
      <c r="AC199" s="443"/>
      <c r="AD199" s="443"/>
      <c r="AE199" s="443"/>
      <c r="AF199" s="443"/>
      <c r="AG199" s="443"/>
      <c r="AH199" s="441"/>
      <c r="AI199" s="443"/>
      <c r="AJ199" s="443"/>
      <c r="AK199" s="325"/>
      <c r="AL199" s="443"/>
      <c r="AM199" s="443"/>
    </row>
    <row r="200" spans="1:39" ht="24.75" customHeight="1">
      <c r="A200" s="440"/>
      <c r="B200" s="441"/>
      <c r="C200" s="441"/>
      <c r="D200" s="440"/>
      <c r="E200" s="442"/>
      <c r="F200" s="443"/>
      <c r="G200" s="441"/>
      <c r="H200" s="444"/>
      <c r="I200" s="445"/>
      <c r="J200" s="443"/>
      <c r="K200" s="443"/>
      <c r="L200" s="443"/>
      <c r="M200" s="443"/>
      <c r="N200" s="443"/>
      <c r="O200" s="443"/>
      <c r="P200" s="443"/>
      <c r="Q200" s="443"/>
      <c r="R200" s="443"/>
      <c r="S200" s="443"/>
      <c r="T200" s="443"/>
      <c r="U200" s="443"/>
      <c r="V200" s="443"/>
      <c r="W200" s="443"/>
      <c r="X200" s="443"/>
      <c r="Y200" s="443"/>
      <c r="Z200" s="443"/>
      <c r="AA200" s="443"/>
      <c r="AB200" s="443"/>
      <c r="AC200" s="443"/>
      <c r="AD200" s="443"/>
      <c r="AE200" s="443"/>
      <c r="AF200" s="443"/>
      <c r="AG200" s="443"/>
      <c r="AH200" s="441"/>
      <c r="AI200" s="443"/>
      <c r="AJ200" s="443"/>
      <c r="AK200" s="325"/>
      <c r="AL200" s="443"/>
      <c r="AM200" s="443"/>
    </row>
    <row r="201" spans="1:39" ht="24.75" customHeight="1">
      <c r="A201" s="440"/>
      <c r="B201" s="441"/>
      <c r="C201" s="441"/>
      <c r="D201" s="440"/>
      <c r="E201" s="442"/>
      <c r="F201" s="443"/>
      <c r="G201" s="441"/>
      <c r="H201" s="444"/>
      <c r="I201" s="445"/>
      <c r="J201" s="443"/>
      <c r="K201" s="443"/>
      <c r="L201" s="443"/>
      <c r="M201" s="443"/>
      <c r="N201" s="443"/>
      <c r="O201" s="443"/>
      <c r="P201" s="443"/>
      <c r="Q201" s="443"/>
      <c r="R201" s="443"/>
      <c r="S201" s="443"/>
      <c r="T201" s="443"/>
      <c r="U201" s="443"/>
      <c r="V201" s="443"/>
      <c r="W201" s="443"/>
      <c r="X201" s="443"/>
      <c r="Y201" s="443"/>
      <c r="Z201" s="443"/>
      <c r="AA201" s="443"/>
      <c r="AB201" s="443"/>
      <c r="AC201" s="443"/>
      <c r="AD201" s="443"/>
      <c r="AE201" s="443"/>
      <c r="AF201" s="443"/>
      <c r="AG201" s="443"/>
      <c r="AH201" s="441"/>
      <c r="AI201" s="443"/>
      <c r="AJ201" s="443"/>
      <c r="AK201" s="325"/>
      <c r="AL201" s="443"/>
      <c r="AM201" s="443"/>
    </row>
    <row r="202" spans="1:39" ht="24.75" customHeight="1">
      <c r="A202" s="440"/>
      <c r="B202" s="441"/>
      <c r="C202" s="441"/>
      <c r="D202" s="440"/>
      <c r="E202" s="442"/>
      <c r="F202" s="443"/>
      <c r="G202" s="441"/>
      <c r="H202" s="444"/>
      <c r="I202" s="445"/>
      <c r="J202" s="443"/>
      <c r="K202" s="443"/>
      <c r="L202" s="443"/>
      <c r="M202" s="443"/>
      <c r="N202" s="443"/>
      <c r="O202" s="443"/>
      <c r="P202" s="443"/>
      <c r="Q202" s="443"/>
      <c r="R202" s="443"/>
      <c r="S202" s="443"/>
      <c r="T202" s="443"/>
      <c r="U202" s="443"/>
      <c r="V202" s="443"/>
      <c r="W202" s="443"/>
      <c r="X202" s="443"/>
      <c r="Y202" s="443"/>
      <c r="Z202" s="443"/>
      <c r="AA202" s="443"/>
      <c r="AB202" s="443"/>
      <c r="AC202" s="443"/>
      <c r="AD202" s="443"/>
      <c r="AE202" s="443"/>
      <c r="AF202" s="443"/>
      <c r="AG202" s="443"/>
      <c r="AH202" s="441"/>
      <c r="AI202" s="443"/>
      <c r="AJ202" s="443"/>
      <c r="AK202" s="325"/>
      <c r="AL202" s="443"/>
      <c r="AM202" s="443"/>
    </row>
    <row r="203" spans="1:39" ht="24.75" customHeight="1">
      <c r="A203" s="440"/>
      <c r="B203" s="441"/>
      <c r="C203" s="441"/>
      <c r="D203" s="440"/>
      <c r="E203" s="442"/>
      <c r="F203" s="443"/>
      <c r="G203" s="441"/>
      <c r="H203" s="444"/>
      <c r="I203" s="445"/>
      <c r="J203" s="443"/>
      <c r="K203" s="443"/>
      <c r="L203" s="443"/>
      <c r="M203" s="443"/>
      <c r="N203" s="443"/>
      <c r="O203" s="443"/>
      <c r="P203" s="443"/>
      <c r="Q203" s="443"/>
      <c r="R203" s="443"/>
      <c r="S203" s="443"/>
      <c r="T203" s="443"/>
      <c r="U203" s="443"/>
      <c r="V203" s="443"/>
      <c r="W203" s="443"/>
      <c r="X203" s="443"/>
      <c r="Y203" s="443"/>
      <c r="Z203" s="443"/>
      <c r="AA203" s="443"/>
      <c r="AB203" s="443"/>
      <c r="AC203" s="443"/>
      <c r="AD203" s="443"/>
      <c r="AE203" s="443"/>
      <c r="AF203" s="443"/>
      <c r="AG203" s="443"/>
      <c r="AH203" s="441"/>
      <c r="AI203" s="443"/>
      <c r="AJ203" s="443"/>
      <c r="AK203" s="325"/>
      <c r="AL203" s="443"/>
      <c r="AM203" s="443"/>
    </row>
    <row r="204" spans="1:39" ht="24.75" customHeight="1">
      <c r="A204" s="440"/>
      <c r="B204" s="441"/>
      <c r="C204" s="441"/>
      <c r="D204" s="440"/>
      <c r="E204" s="442"/>
      <c r="F204" s="443"/>
      <c r="G204" s="441"/>
      <c r="H204" s="444"/>
      <c r="I204" s="445"/>
      <c r="J204" s="443"/>
      <c r="K204" s="443"/>
      <c r="L204" s="443"/>
      <c r="M204" s="443"/>
      <c r="N204" s="443"/>
      <c r="O204" s="443"/>
      <c r="P204" s="443"/>
      <c r="Q204" s="443"/>
      <c r="R204" s="443"/>
      <c r="S204" s="443"/>
      <c r="T204" s="443"/>
      <c r="U204" s="443"/>
      <c r="V204" s="443"/>
      <c r="W204" s="443"/>
      <c r="X204" s="443"/>
      <c r="Y204" s="443"/>
      <c r="Z204" s="443"/>
      <c r="AA204" s="443"/>
      <c r="AB204" s="443"/>
      <c r="AC204" s="443"/>
      <c r="AD204" s="443"/>
      <c r="AE204" s="443"/>
      <c r="AF204" s="443"/>
      <c r="AG204" s="443"/>
      <c r="AH204" s="441"/>
      <c r="AI204" s="443"/>
      <c r="AJ204" s="443"/>
      <c r="AK204" s="325"/>
      <c r="AL204" s="443"/>
      <c r="AM204" s="443"/>
    </row>
    <row r="205" spans="1:39" ht="24.75" customHeight="1">
      <c r="A205" s="440"/>
      <c r="B205" s="441"/>
      <c r="C205" s="441"/>
      <c r="D205" s="440"/>
      <c r="E205" s="442"/>
      <c r="F205" s="443"/>
      <c r="G205" s="441"/>
      <c r="H205" s="444"/>
      <c r="I205" s="445"/>
      <c r="J205" s="443"/>
      <c r="K205" s="443"/>
      <c r="L205" s="443"/>
      <c r="M205" s="443"/>
      <c r="N205" s="443"/>
      <c r="O205" s="443"/>
      <c r="P205" s="443"/>
      <c r="Q205" s="443"/>
      <c r="R205" s="443"/>
      <c r="S205" s="443"/>
      <c r="T205" s="443"/>
      <c r="U205" s="443"/>
      <c r="V205" s="443"/>
      <c r="W205" s="443"/>
      <c r="X205" s="443"/>
      <c r="Y205" s="443"/>
      <c r="Z205" s="443"/>
      <c r="AA205" s="443"/>
      <c r="AB205" s="443"/>
      <c r="AC205" s="443"/>
      <c r="AD205" s="443"/>
      <c r="AE205" s="443"/>
      <c r="AF205" s="443"/>
      <c r="AG205" s="443"/>
      <c r="AH205" s="441"/>
      <c r="AI205" s="443"/>
      <c r="AJ205" s="443"/>
      <c r="AK205" s="325"/>
      <c r="AL205" s="443"/>
      <c r="AM205" s="443"/>
    </row>
    <row r="206" spans="1:39" ht="24.75" customHeight="1">
      <c r="A206" s="440"/>
      <c r="B206" s="441"/>
      <c r="C206" s="441"/>
      <c r="D206" s="440"/>
      <c r="E206" s="442"/>
      <c r="F206" s="443"/>
      <c r="G206" s="441"/>
      <c r="H206" s="444"/>
      <c r="I206" s="445"/>
      <c r="J206" s="443"/>
      <c r="K206" s="443"/>
      <c r="L206" s="443"/>
      <c r="M206" s="443"/>
      <c r="N206" s="443"/>
      <c r="O206" s="443"/>
      <c r="P206" s="443"/>
      <c r="Q206" s="443"/>
      <c r="R206" s="443"/>
      <c r="S206" s="443"/>
      <c r="T206" s="443"/>
      <c r="U206" s="443"/>
      <c r="V206" s="443"/>
      <c r="W206" s="443"/>
      <c r="X206" s="443"/>
      <c r="Y206" s="443"/>
      <c r="Z206" s="443"/>
      <c r="AA206" s="443"/>
      <c r="AB206" s="443"/>
      <c r="AC206" s="443"/>
      <c r="AD206" s="443"/>
      <c r="AE206" s="443"/>
      <c r="AF206" s="443"/>
      <c r="AG206" s="443"/>
      <c r="AH206" s="441"/>
      <c r="AI206" s="443"/>
      <c r="AJ206" s="443"/>
      <c r="AK206" s="325"/>
      <c r="AL206" s="443"/>
      <c r="AM206" s="443"/>
    </row>
    <row r="207" spans="1:39" ht="24.75" customHeight="1">
      <c r="A207" s="440"/>
      <c r="B207" s="441"/>
      <c r="C207" s="441"/>
      <c r="D207" s="440"/>
      <c r="E207" s="442"/>
      <c r="F207" s="443"/>
      <c r="G207" s="441"/>
      <c r="H207" s="444"/>
      <c r="I207" s="445"/>
      <c r="J207" s="443"/>
      <c r="K207" s="443"/>
      <c r="L207" s="443"/>
      <c r="M207" s="443"/>
      <c r="N207" s="443"/>
      <c r="O207" s="443"/>
      <c r="P207" s="443"/>
      <c r="Q207" s="443"/>
      <c r="R207" s="443"/>
      <c r="S207" s="443"/>
      <c r="T207" s="443"/>
      <c r="U207" s="443"/>
      <c r="V207" s="443"/>
      <c r="W207" s="443"/>
      <c r="X207" s="443"/>
      <c r="Y207" s="443"/>
      <c r="Z207" s="443"/>
      <c r="AA207" s="443"/>
      <c r="AB207" s="443"/>
      <c r="AC207" s="443"/>
      <c r="AD207" s="443"/>
      <c r="AE207" s="443"/>
      <c r="AF207" s="443"/>
      <c r="AG207" s="443"/>
      <c r="AH207" s="441"/>
      <c r="AI207" s="443"/>
      <c r="AJ207" s="443"/>
      <c r="AK207" s="325"/>
      <c r="AL207" s="443"/>
      <c r="AM207" s="443"/>
    </row>
    <row r="208" spans="1:39" ht="24.75" customHeight="1">
      <c r="A208" s="440"/>
      <c r="B208" s="441"/>
      <c r="C208" s="441"/>
      <c r="D208" s="440"/>
      <c r="E208" s="442"/>
      <c r="F208" s="443"/>
      <c r="G208" s="441"/>
      <c r="H208" s="444"/>
      <c r="I208" s="445"/>
      <c r="J208" s="443"/>
      <c r="K208" s="443"/>
      <c r="L208" s="443"/>
      <c r="M208" s="443"/>
      <c r="N208" s="443"/>
      <c r="O208" s="443"/>
      <c r="P208" s="443"/>
      <c r="Q208" s="443"/>
      <c r="R208" s="443"/>
      <c r="S208" s="443"/>
      <c r="T208" s="443"/>
      <c r="U208" s="443"/>
      <c r="V208" s="443"/>
      <c r="W208" s="443"/>
      <c r="X208" s="443"/>
      <c r="Y208" s="443"/>
      <c r="Z208" s="443"/>
      <c r="AA208" s="443"/>
      <c r="AB208" s="443"/>
      <c r="AC208" s="443"/>
      <c r="AD208" s="443"/>
      <c r="AE208" s="443"/>
      <c r="AF208" s="443"/>
      <c r="AG208" s="443"/>
      <c r="AH208" s="441"/>
      <c r="AI208" s="443"/>
      <c r="AJ208" s="443"/>
      <c r="AK208" s="325"/>
      <c r="AL208" s="443"/>
      <c r="AM208" s="443"/>
    </row>
    <row r="209" spans="1:39" ht="24.75" customHeight="1">
      <c r="A209" s="440"/>
      <c r="B209" s="441"/>
      <c r="C209" s="441"/>
      <c r="D209" s="440"/>
      <c r="E209" s="442"/>
      <c r="F209" s="443"/>
      <c r="G209" s="441"/>
      <c r="H209" s="444"/>
      <c r="I209" s="445"/>
      <c r="J209" s="443"/>
      <c r="K209" s="443"/>
      <c r="L209" s="443"/>
      <c r="M209" s="443"/>
      <c r="N209" s="443"/>
      <c r="O209" s="443"/>
      <c r="P209" s="443"/>
      <c r="Q209" s="443"/>
      <c r="R209" s="443"/>
      <c r="S209" s="443"/>
      <c r="T209" s="443"/>
      <c r="U209" s="443"/>
      <c r="V209" s="443"/>
      <c r="W209" s="443"/>
      <c r="X209" s="443"/>
      <c r="Y209" s="443"/>
      <c r="Z209" s="443"/>
      <c r="AA209" s="443"/>
      <c r="AB209" s="443"/>
      <c r="AC209" s="443"/>
      <c r="AD209" s="443"/>
      <c r="AE209" s="443"/>
      <c r="AF209" s="443"/>
      <c r="AG209" s="443"/>
      <c r="AH209" s="441"/>
      <c r="AI209" s="443"/>
      <c r="AJ209" s="443"/>
      <c r="AK209" s="325"/>
      <c r="AL209" s="443"/>
      <c r="AM209" s="443"/>
    </row>
    <row r="210" spans="1:39" ht="24.75" customHeight="1">
      <c r="A210" s="440"/>
      <c r="B210" s="441"/>
      <c r="C210" s="441"/>
      <c r="D210" s="440"/>
      <c r="E210" s="442"/>
      <c r="F210" s="443"/>
      <c r="G210" s="441"/>
      <c r="H210" s="444"/>
      <c r="I210" s="445"/>
      <c r="J210" s="443"/>
      <c r="K210" s="443"/>
      <c r="L210" s="443"/>
      <c r="M210" s="443"/>
      <c r="N210" s="443"/>
      <c r="O210" s="443"/>
      <c r="P210" s="443"/>
      <c r="Q210" s="443"/>
      <c r="R210" s="443"/>
      <c r="S210" s="443"/>
      <c r="T210" s="443"/>
      <c r="U210" s="443"/>
      <c r="V210" s="443"/>
      <c r="W210" s="443"/>
      <c r="X210" s="443"/>
      <c r="Y210" s="443"/>
      <c r="Z210" s="443"/>
      <c r="AA210" s="443"/>
      <c r="AB210" s="443"/>
      <c r="AC210" s="443"/>
      <c r="AD210" s="443"/>
      <c r="AE210" s="443"/>
      <c r="AF210" s="443"/>
      <c r="AG210" s="443"/>
      <c r="AH210" s="441"/>
      <c r="AI210" s="443"/>
      <c r="AJ210" s="443"/>
      <c r="AK210" s="325"/>
      <c r="AL210" s="443"/>
      <c r="AM210" s="443"/>
    </row>
    <row r="211" spans="1:39" ht="24.75" customHeight="1">
      <c r="A211" s="440"/>
      <c r="B211" s="441"/>
      <c r="C211" s="441"/>
      <c r="D211" s="440"/>
      <c r="E211" s="442"/>
      <c r="F211" s="443"/>
      <c r="G211" s="441"/>
      <c r="H211" s="444"/>
      <c r="I211" s="445"/>
      <c r="J211" s="443"/>
      <c r="K211" s="443"/>
      <c r="L211" s="443"/>
      <c r="M211" s="443"/>
      <c r="N211" s="443"/>
      <c r="O211" s="443"/>
      <c r="P211" s="443"/>
      <c r="Q211" s="443"/>
      <c r="R211" s="443"/>
      <c r="S211" s="443"/>
      <c r="T211" s="443"/>
      <c r="U211" s="443"/>
      <c r="V211" s="443"/>
      <c r="W211" s="443"/>
      <c r="X211" s="443"/>
      <c r="Y211" s="443"/>
      <c r="Z211" s="443"/>
      <c r="AA211" s="443"/>
      <c r="AB211" s="443"/>
      <c r="AC211" s="443"/>
      <c r="AD211" s="443"/>
      <c r="AE211" s="443"/>
      <c r="AF211" s="443"/>
      <c r="AG211" s="443"/>
      <c r="AH211" s="441"/>
      <c r="AI211" s="443"/>
      <c r="AJ211" s="443"/>
      <c r="AK211" s="325"/>
      <c r="AL211" s="443"/>
      <c r="AM211" s="443"/>
    </row>
    <row r="212" spans="1:39" ht="24.75" customHeight="1">
      <c r="A212" s="440"/>
      <c r="B212" s="441"/>
      <c r="C212" s="441"/>
      <c r="D212" s="440"/>
      <c r="E212" s="442"/>
      <c r="F212" s="443"/>
      <c r="G212" s="441"/>
      <c r="H212" s="444"/>
      <c r="I212" s="445"/>
      <c r="J212" s="443"/>
      <c r="K212" s="443"/>
      <c r="L212" s="443"/>
      <c r="M212" s="443"/>
      <c r="N212" s="443"/>
      <c r="O212" s="443"/>
      <c r="P212" s="443"/>
      <c r="Q212" s="443"/>
      <c r="R212" s="443"/>
      <c r="S212" s="443"/>
      <c r="T212" s="443"/>
      <c r="U212" s="443"/>
      <c r="V212" s="443"/>
      <c r="W212" s="443"/>
      <c r="X212" s="443"/>
      <c r="Y212" s="443"/>
      <c r="Z212" s="443"/>
      <c r="AA212" s="443"/>
      <c r="AB212" s="443"/>
      <c r="AC212" s="443"/>
      <c r="AD212" s="443"/>
      <c r="AE212" s="443"/>
      <c r="AF212" s="443"/>
      <c r="AG212" s="443"/>
      <c r="AH212" s="441"/>
      <c r="AI212" s="443"/>
      <c r="AJ212" s="443"/>
      <c r="AK212" s="325"/>
      <c r="AL212" s="443"/>
      <c r="AM212" s="443"/>
    </row>
    <row r="213" spans="1:39" ht="24.75" customHeight="1">
      <c r="A213" s="440"/>
      <c r="B213" s="441"/>
      <c r="C213" s="441"/>
      <c r="D213" s="440"/>
      <c r="E213" s="442"/>
      <c r="F213" s="443"/>
      <c r="G213" s="441"/>
      <c r="H213" s="444"/>
      <c r="I213" s="445"/>
      <c r="J213" s="443"/>
      <c r="K213" s="443"/>
      <c r="L213" s="443"/>
      <c r="M213" s="443"/>
      <c r="N213" s="443"/>
      <c r="O213" s="443"/>
      <c r="P213" s="443"/>
      <c r="Q213" s="443"/>
      <c r="R213" s="443"/>
      <c r="S213" s="443"/>
      <c r="T213" s="443"/>
      <c r="U213" s="443"/>
      <c r="V213" s="443"/>
      <c r="W213" s="443"/>
      <c r="X213" s="443"/>
      <c r="Y213" s="443"/>
      <c r="Z213" s="443"/>
      <c r="AA213" s="443"/>
      <c r="AB213" s="443"/>
      <c r="AC213" s="443"/>
      <c r="AD213" s="443"/>
      <c r="AE213" s="443"/>
      <c r="AF213" s="443"/>
      <c r="AG213" s="443"/>
      <c r="AH213" s="441"/>
      <c r="AI213" s="443"/>
      <c r="AJ213" s="443"/>
      <c r="AK213" s="325"/>
      <c r="AL213" s="443"/>
      <c r="AM213" s="443"/>
    </row>
    <row r="214" spans="1:39" ht="24.75" customHeight="1">
      <c r="A214" s="440"/>
      <c r="B214" s="441"/>
      <c r="C214" s="441"/>
      <c r="D214" s="440"/>
      <c r="E214" s="442"/>
      <c r="F214" s="443"/>
      <c r="G214" s="441"/>
      <c r="H214" s="444"/>
      <c r="I214" s="445"/>
      <c r="J214" s="443"/>
      <c r="K214" s="443"/>
      <c r="L214" s="443"/>
      <c r="M214" s="443"/>
      <c r="N214" s="443"/>
      <c r="O214" s="443"/>
      <c r="P214" s="443"/>
      <c r="Q214" s="443"/>
      <c r="R214" s="443"/>
      <c r="S214" s="443"/>
      <c r="T214" s="443"/>
      <c r="U214" s="443"/>
      <c r="V214" s="443"/>
      <c r="W214" s="443"/>
      <c r="X214" s="443"/>
      <c r="Y214" s="443"/>
      <c r="Z214" s="443"/>
      <c r="AA214" s="443"/>
      <c r="AB214" s="443"/>
      <c r="AC214" s="443"/>
      <c r="AD214" s="443"/>
      <c r="AE214" s="443"/>
      <c r="AF214" s="443"/>
      <c r="AG214" s="443"/>
      <c r="AH214" s="441"/>
      <c r="AI214" s="443"/>
      <c r="AJ214" s="443"/>
      <c r="AK214" s="325"/>
      <c r="AL214" s="443"/>
      <c r="AM214" s="443"/>
    </row>
    <row r="215" spans="1:39" ht="24.75" customHeight="1">
      <c r="A215" s="440"/>
      <c r="B215" s="441"/>
      <c r="C215" s="441"/>
      <c r="D215" s="440"/>
      <c r="E215" s="442"/>
      <c r="F215" s="443"/>
      <c r="G215" s="441"/>
      <c r="H215" s="444"/>
      <c r="I215" s="445"/>
      <c r="J215" s="443"/>
      <c r="K215" s="443"/>
      <c r="L215" s="443"/>
      <c r="M215" s="443"/>
      <c r="N215" s="443"/>
      <c r="O215" s="443"/>
      <c r="P215" s="443"/>
      <c r="Q215" s="443"/>
      <c r="R215" s="443"/>
      <c r="S215" s="443"/>
      <c r="T215" s="443"/>
      <c r="U215" s="443"/>
      <c r="V215" s="443"/>
      <c r="W215" s="443"/>
      <c r="X215" s="443"/>
      <c r="Y215" s="443"/>
      <c r="Z215" s="443"/>
      <c r="AA215" s="443"/>
      <c r="AB215" s="443"/>
      <c r="AC215" s="443"/>
      <c r="AD215" s="443"/>
      <c r="AE215" s="443"/>
      <c r="AF215" s="443"/>
      <c r="AG215" s="443"/>
      <c r="AH215" s="441"/>
      <c r="AI215" s="443"/>
      <c r="AJ215" s="443"/>
      <c r="AK215" s="325"/>
      <c r="AL215" s="443"/>
      <c r="AM215" s="443"/>
    </row>
    <row r="216" spans="1:39" ht="24.75" customHeight="1">
      <c r="A216" s="440"/>
      <c r="B216" s="441"/>
      <c r="C216" s="441"/>
      <c r="D216" s="440"/>
      <c r="E216" s="442"/>
      <c r="F216" s="443"/>
      <c r="G216" s="441"/>
      <c r="H216" s="444"/>
      <c r="I216" s="445"/>
      <c r="J216" s="443"/>
      <c r="K216" s="443"/>
      <c r="L216" s="443"/>
      <c r="M216" s="443"/>
      <c r="N216" s="443"/>
      <c r="O216" s="443"/>
      <c r="P216" s="443"/>
      <c r="Q216" s="443"/>
      <c r="R216" s="443"/>
      <c r="S216" s="443"/>
      <c r="T216" s="443"/>
      <c r="U216" s="443"/>
      <c r="V216" s="443"/>
      <c r="W216" s="443"/>
      <c r="X216" s="443"/>
      <c r="Y216" s="443"/>
      <c r="Z216" s="443"/>
      <c r="AA216" s="443"/>
      <c r="AB216" s="443"/>
      <c r="AC216" s="443"/>
      <c r="AD216" s="443"/>
      <c r="AE216" s="443"/>
      <c r="AF216" s="443"/>
      <c r="AG216" s="443"/>
      <c r="AH216" s="441"/>
      <c r="AI216" s="443"/>
      <c r="AJ216" s="443"/>
      <c r="AK216" s="325"/>
      <c r="AL216" s="443"/>
      <c r="AM216" s="443"/>
    </row>
    <row r="217" spans="1:39" ht="24.75" customHeight="1">
      <c r="A217" s="440"/>
      <c r="B217" s="441"/>
      <c r="C217" s="441"/>
      <c r="D217" s="440"/>
      <c r="E217" s="442"/>
      <c r="F217" s="443"/>
      <c r="G217" s="441"/>
      <c r="H217" s="444"/>
      <c r="I217" s="445"/>
      <c r="J217" s="443"/>
      <c r="K217" s="443"/>
      <c r="L217" s="443"/>
      <c r="M217" s="443"/>
      <c r="N217" s="443"/>
      <c r="O217" s="443"/>
      <c r="P217" s="443"/>
      <c r="Q217" s="443"/>
      <c r="R217" s="443"/>
      <c r="S217" s="443"/>
      <c r="T217" s="443"/>
      <c r="U217" s="443"/>
      <c r="V217" s="443"/>
      <c r="W217" s="443"/>
      <c r="X217" s="443"/>
      <c r="Y217" s="443"/>
      <c r="Z217" s="443"/>
      <c r="AA217" s="443"/>
      <c r="AB217" s="443"/>
      <c r="AC217" s="443"/>
      <c r="AD217" s="443"/>
      <c r="AE217" s="443"/>
      <c r="AF217" s="443"/>
      <c r="AG217" s="443"/>
      <c r="AH217" s="441"/>
      <c r="AI217" s="443"/>
      <c r="AJ217" s="443"/>
      <c r="AK217" s="325"/>
      <c r="AL217" s="443"/>
      <c r="AM217" s="443"/>
    </row>
    <row r="218" spans="1:39" ht="24.75" customHeight="1">
      <c r="A218" s="440"/>
      <c r="B218" s="441"/>
      <c r="C218" s="441"/>
      <c r="D218" s="440"/>
      <c r="E218" s="442"/>
      <c r="F218" s="443"/>
      <c r="G218" s="441"/>
      <c r="H218" s="444"/>
      <c r="I218" s="445"/>
      <c r="J218" s="443"/>
      <c r="K218" s="443"/>
      <c r="L218" s="443"/>
      <c r="M218" s="443"/>
      <c r="N218" s="443"/>
      <c r="O218" s="443"/>
      <c r="P218" s="443"/>
      <c r="Q218" s="443"/>
      <c r="R218" s="443"/>
      <c r="S218" s="443"/>
      <c r="T218" s="443"/>
      <c r="U218" s="443"/>
      <c r="V218" s="443"/>
      <c r="W218" s="443"/>
      <c r="X218" s="443"/>
      <c r="Y218" s="443"/>
      <c r="Z218" s="443"/>
      <c r="AA218" s="443"/>
      <c r="AB218" s="443"/>
      <c r="AC218" s="443"/>
      <c r="AD218" s="443"/>
      <c r="AE218" s="443"/>
      <c r="AF218" s="443"/>
      <c r="AG218" s="443"/>
      <c r="AH218" s="441"/>
      <c r="AI218" s="443"/>
      <c r="AJ218" s="443"/>
      <c r="AK218" s="325"/>
      <c r="AL218" s="443"/>
      <c r="AM218" s="443"/>
    </row>
    <row r="219" spans="1:39" ht="24.75" customHeight="1">
      <c r="A219" s="440"/>
      <c r="B219" s="441"/>
      <c r="C219" s="441"/>
      <c r="D219" s="440"/>
      <c r="E219" s="442"/>
      <c r="F219" s="443"/>
      <c r="G219" s="441"/>
      <c r="H219" s="444"/>
      <c r="I219" s="445"/>
      <c r="J219" s="443"/>
      <c r="K219" s="443"/>
      <c r="L219" s="443"/>
      <c r="M219" s="443"/>
      <c r="N219" s="443"/>
      <c r="O219" s="443"/>
      <c r="P219" s="443"/>
      <c r="Q219" s="443"/>
      <c r="R219" s="443"/>
      <c r="S219" s="443"/>
      <c r="T219" s="443"/>
      <c r="U219" s="443"/>
      <c r="V219" s="443"/>
      <c r="W219" s="443"/>
      <c r="X219" s="443"/>
      <c r="Y219" s="443"/>
      <c r="Z219" s="443"/>
      <c r="AA219" s="443"/>
      <c r="AB219" s="443"/>
      <c r="AC219" s="443"/>
      <c r="AD219" s="443"/>
      <c r="AE219" s="443"/>
      <c r="AF219" s="443"/>
      <c r="AG219" s="443"/>
      <c r="AH219" s="441"/>
      <c r="AI219" s="443"/>
      <c r="AJ219" s="443"/>
      <c r="AK219" s="325"/>
      <c r="AL219" s="443"/>
      <c r="AM219" s="443"/>
    </row>
    <row r="220" spans="1:39" ht="24.75" customHeight="1">
      <c r="A220" s="440"/>
      <c r="B220" s="441"/>
      <c r="C220" s="441"/>
      <c r="D220" s="440"/>
      <c r="E220" s="442"/>
      <c r="F220" s="443"/>
      <c r="G220" s="441"/>
      <c r="H220" s="444"/>
      <c r="I220" s="445"/>
      <c r="J220" s="443"/>
      <c r="K220" s="443"/>
      <c r="L220" s="443"/>
      <c r="M220" s="443"/>
      <c r="N220" s="443"/>
      <c r="O220" s="443"/>
      <c r="P220" s="443"/>
      <c r="Q220" s="443"/>
      <c r="R220" s="443"/>
      <c r="S220" s="443"/>
      <c r="T220" s="443"/>
      <c r="U220" s="443"/>
      <c r="V220" s="443"/>
      <c r="W220" s="443"/>
      <c r="X220" s="443"/>
      <c r="Y220" s="443"/>
      <c r="Z220" s="443"/>
      <c r="AA220" s="443"/>
      <c r="AB220" s="443"/>
      <c r="AC220" s="443"/>
      <c r="AD220" s="443"/>
      <c r="AE220" s="443"/>
      <c r="AF220" s="443"/>
      <c r="AG220" s="443"/>
      <c r="AH220" s="441"/>
      <c r="AI220" s="443"/>
      <c r="AJ220" s="443"/>
      <c r="AK220" s="325"/>
      <c r="AL220" s="443"/>
      <c r="AM220" s="443"/>
    </row>
    <row r="221" spans="1:39" ht="24.75" customHeight="1">
      <c r="A221" s="440"/>
      <c r="B221" s="441"/>
      <c r="C221" s="441"/>
      <c r="D221" s="440"/>
      <c r="E221" s="442"/>
      <c r="F221" s="443"/>
      <c r="G221" s="441"/>
      <c r="H221" s="444"/>
      <c r="I221" s="445"/>
      <c r="J221" s="443"/>
      <c r="K221" s="443"/>
      <c r="L221" s="443"/>
      <c r="M221" s="443"/>
      <c r="N221" s="443"/>
      <c r="O221" s="443"/>
      <c r="P221" s="443"/>
      <c r="Q221" s="443"/>
      <c r="R221" s="443"/>
      <c r="S221" s="443"/>
      <c r="T221" s="443"/>
      <c r="U221" s="443"/>
      <c r="V221" s="443"/>
      <c r="W221" s="443"/>
      <c r="X221" s="443"/>
      <c r="Y221" s="443"/>
      <c r="Z221" s="443"/>
      <c r="AA221" s="443"/>
      <c r="AB221" s="443"/>
      <c r="AC221" s="443"/>
      <c r="AD221" s="443"/>
      <c r="AE221" s="443"/>
      <c r="AF221" s="443"/>
      <c r="AG221" s="443"/>
      <c r="AH221" s="441"/>
      <c r="AI221" s="443"/>
      <c r="AJ221" s="443"/>
      <c r="AK221" s="325"/>
      <c r="AL221" s="443"/>
      <c r="AM221" s="443"/>
    </row>
    <row r="222" spans="1:39" ht="24.75" customHeight="1">
      <c r="A222" s="440"/>
      <c r="B222" s="441"/>
      <c r="C222" s="441"/>
      <c r="D222" s="440"/>
      <c r="E222" s="442"/>
      <c r="F222" s="443"/>
      <c r="G222" s="441"/>
      <c r="H222" s="444"/>
      <c r="I222" s="445"/>
      <c r="J222" s="443"/>
      <c r="K222" s="443"/>
      <c r="L222" s="443"/>
      <c r="M222" s="443"/>
      <c r="N222" s="443"/>
      <c r="O222" s="443"/>
      <c r="P222" s="443"/>
      <c r="Q222" s="443"/>
      <c r="R222" s="443"/>
      <c r="S222" s="443"/>
      <c r="T222" s="443"/>
      <c r="U222" s="443"/>
      <c r="V222" s="443"/>
      <c r="W222" s="443"/>
      <c r="X222" s="443"/>
      <c r="Y222" s="443"/>
      <c r="Z222" s="443"/>
      <c r="AA222" s="443"/>
      <c r="AB222" s="443"/>
      <c r="AC222" s="443"/>
      <c r="AD222" s="443"/>
      <c r="AE222" s="443"/>
      <c r="AF222" s="443"/>
      <c r="AG222" s="443"/>
      <c r="AH222" s="441"/>
      <c r="AI222" s="443"/>
      <c r="AJ222" s="443"/>
      <c r="AK222" s="325"/>
      <c r="AL222" s="443"/>
      <c r="AM222" s="443"/>
    </row>
    <row r="223" spans="1:39" ht="24.75" customHeight="1">
      <c r="A223" s="440"/>
      <c r="B223" s="441"/>
      <c r="C223" s="441"/>
      <c r="D223" s="440"/>
      <c r="E223" s="442"/>
      <c r="F223" s="443"/>
      <c r="G223" s="441"/>
      <c r="H223" s="444"/>
      <c r="I223" s="445"/>
      <c r="J223" s="443"/>
      <c r="K223" s="443"/>
      <c r="L223" s="443"/>
      <c r="M223" s="443"/>
      <c r="N223" s="443"/>
      <c r="O223" s="443"/>
      <c r="P223" s="443"/>
      <c r="Q223" s="443"/>
      <c r="R223" s="443"/>
      <c r="S223" s="443"/>
      <c r="T223" s="443"/>
      <c r="U223" s="443"/>
      <c r="V223" s="443"/>
      <c r="W223" s="443"/>
      <c r="X223" s="443"/>
      <c r="Y223" s="443"/>
      <c r="Z223" s="443"/>
      <c r="AA223" s="443"/>
      <c r="AB223" s="443"/>
      <c r="AC223" s="443"/>
      <c r="AD223" s="443"/>
      <c r="AE223" s="443"/>
      <c r="AF223" s="443"/>
      <c r="AG223" s="443"/>
      <c r="AH223" s="441"/>
      <c r="AI223" s="443"/>
      <c r="AJ223" s="443"/>
      <c r="AK223" s="325"/>
      <c r="AL223" s="443"/>
      <c r="AM223" s="443"/>
    </row>
    <row r="224" spans="1:39" ht="24.75" customHeight="1">
      <c r="A224" s="440"/>
      <c r="B224" s="441"/>
      <c r="C224" s="441"/>
      <c r="D224" s="440"/>
      <c r="E224" s="442"/>
      <c r="F224" s="443"/>
      <c r="G224" s="441"/>
      <c r="H224" s="444"/>
      <c r="I224" s="445"/>
      <c r="J224" s="443"/>
      <c r="K224" s="443"/>
      <c r="L224" s="443"/>
      <c r="M224" s="443"/>
      <c r="N224" s="443"/>
      <c r="O224" s="443"/>
      <c r="P224" s="443"/>
      <c r="Q224" s="443"/>
      <c r="R224" s="443"/>
      <c r="S224" s="443"/>
      <c r="T224" s="443"/>
      <c r="U224" s="443"/>
      <c r="V224" s="443"/>
      <c r="W224" s="443"/>
      <c r="X224" s="443"/>
      <c r="Y224" s="443"/>
      <c r="Z224" s="443"/>
      <c r="AA224" s="443"/>
      <c r="AB224" s="443"/>
      <c r="AC224" s="443"/>
      <c r="AD224" s="443"/>
      <c r="AE224" s="443"/>
      <c r="AF224" s="443"/>
      <c r="AG224" s="443"/>
      <c r="AH224" s="441"/>
      <c r="AI224" s="443"/>
      <c r="AJ224" s="443"/>
      <c r="AK224" s="325"/>
      <c r="AL224" s="443"/>
      <c r="AM224" s="443"/>
    </row>
    <row r="225" spans="1:39" ht="24.75" customHeight="1">
      <c r="A225" s="440"/>
      <c r="B225" s="441"/>
      <c r="C225" s="441"/>
      <c r="D225" s="440"/>
      <c r="E225" s="442"/>
      <c r="F225" s="443"/>
      <c r="G225" s="441"/>
      <c r="H225" s="444"/>
      <c r="I225" s="445"/>
      <c r="J225" s="443"/>
      <c r="K225" s="443"/>
      <c r="L225" s="443"/>
      <c r="M225" s="443"/>
      <c r="N225" s="443"/>
      <c r="O225" s="443"/>
      <c r="P225" s="443"/>
      <c r="Q225" s="443"/>
      <c r="R225" s="443"/>
      <c r="S225" s="443"/>
      <c r="T225" s="443"/>
      <c r="U225" s="443"/>
      <c r="V225" s="443"/>
      <c r="W225" s="443"/>
      <c r="X225" s="443"/>
      <c r="Y225" s="443"/>
      <c r="Z225" s="443"/>
      <c r="AA225" s="443"/>
      <c r="AB225" s="443"/>
      <c r="AC225" s="443"/>
      <c r="AD225" s="443"/>
      <c r="AE225" s="443"/>
      <c r="AF225" s="443"/>
      <c r="AG225" s="443"/>
      <c r="AH225" s="441"/>
      <c r="AI225" s="443"/>
      <c r="AJ225" s="443"/>
      <c r="AK225" s="325"/>
      <c r="AL225" s="443"/>
      <c r="AM225" s="443"/>
    </row>
    <row r="226" spans="1:39" ht="24.75" customHeight="1">
      <c r="A226" s="440"/>
      <c r="B226" s="441"/>
      <c r="C226" s="441"/>
      <c r="D226" s="440"/>
      <c r="E226" s="442"/>
      <c r="F226" s="443"/>
      <c r="G226" s="441"/>
      <c r="H226" s="444"/>
      <c r="I226" s="445"/>
      <c r="J226" s="443"/>
      <c r="K226" s="443"/>
      <c r="L226" s="443"/>
      <c r="M226" s="443"/>
      <c r="N226" s="443"/>
      <c r="O226" s="443"/>
      <c r="P226" s="443"/>
      <c r="Q226" s="443"/>
      <c r="R226" s="443"/>
      <c r="S226" s="443"/>
      <c r="T226" s="443"/>
      <c r="U226" s="443"/>
      <c r="V226" s="443"/>
      <c r="W226" s="443"/>
      <c r="X226" s="443"/>
      <c r="Y226" s="443"/>
      <c r="Z226" s="443"/>
      <c r="AA226" s="443"/>
      <c r="AB226" s="443"/>
      <c r="AC226" s="443"/>
      <c r="AD226" s="443"/>
      <c r="AE226" s="443"/>
      <c r="AF226" s="443"/>
      <c r="AG226" s="443"/>
      <c r="AH226" s="441"/>
      <c r="AI226" s="443"/>
      <c r="AJ226" s="443"/>
      <c r="AK226" s="325"/>
      <c r="AL226" s="443"/>
      <c r="AM226" s="443"/>
    </row>
    <row r="227" spans="1:39" ht="24.75" customHeight="1">
      <c r="A227" s="440"/>
      <c r="B227" s="441"/>
      <c r="C227" s="441"/>
      <c r="D227" s="440"/>
      <c r="E227" s="442"/>
      <c r="F227" s="443"/>
      <c r="G227" s="441"/>
      <c r="H227" s="444"/>
      <c r="I227" s="445"/>
      <c r="J227" s="443"/>
      <c r="K227" s="443"/>
      <c r="L227" s="443"/>
      <c r="M227" s="443"/>
      <c r="N227" s="443"/>
      <c r="O227" s="443"/>
      <c r="P227" s="443"/>
      <c r="Q227" s="443"/>
      <c r="R227" s="443"/>
      <c r="S227" s="443"/>
      <c r="T227" s="443"/>
      <c r="U227" s="443"/>
      <c r="V227" s="443"/>
      <c r="W227" s="443"/>
      <c r="X227" s="443"/>
      <c r="Y227" s="443"/>
      <c r="Z227" s="443"/>
      <c r="AA227" s="443"/>
      <c r="AB227" s="443"/>
      <c r="AC227" s="443"/>
      <c r="AD227" s="443"/>
      <c r="AE227" s="443"/>
      <c r="AF227" s="443"/>
      <c r="AG227" s="443"/>
      <c r="AH227" s="441"/>
      <c r="AI227" s="443"/>
      <c r="AJ227" s="443"/>
      <c r="AK227" s="325"/>
      <c r="AL227" s="443"/>
      <c r="AM227" s="443"/>
    </row>
    <row r="228" spans="1:39" ht="24.75" customHeight="1">
      <c r="A228" s="440"/>
      <c r="B228" s="441"/>
      <c r="C228" s="441"/>
      <c r="D228" s="440"/>
      <c r="E228" s="442"/>
      <c r="F228" s="443"/>
      <c r="G228" s="441"/>
      <c r="H228" s="444"/>
      <c r="I228" s="445"/>
      <c r="J228" s="443"/>
      <c r="K228" s="443"/>
      <c r="L228" s="443"/>
      <c r="M228" s="443"/>
      <c r="N228" s="443"/>
      <c r="O228" s="443"/>
      <c r="P228" s="443"/>
      <c r="Q228" s="443"/>
      <c r="R228" s="443"/>
      <c r="S228" s="443"/>
      <c r="T228" s="443"/>
      <c r="U228" s="443"/>
      <c r="V228" s="443"/>
      <c r="W228" s="443"/>
      <c r="X228" s="443"/>
      <c r="Y228" s="443"/>
      <c r="Z228" s="443"/>
      <c r="AA228" s="443"/>
      <c r="AB228" s="443"/>
      <c r="AC228" s="443"/>
      <c r="AD228" s="443"/>
      <c r="AE228" s="443"/>
      <c r="AF228" s="443"/>
      <c r="AG228" s="443"/>
      <c r="AH228" s="441"/>
      <c r="AI228" s="443"/>
      <c r="AJ228" s="443"/>
      <c r="AK228" s="325"/>
      <c r="AL228" s="443"/>
      <c r="AM228" s="443"/>
    </row>
    <row r="229" spans="1:39" ht="24.75" customHeight="1">
      <c r="A229" s="440"/>
      <c r="B229" s="441"/>
      <c r="C229" s="441"/>
      <c r="D229" s="440"/>
      <c r="E229" s="442"/>
      <c r="F229" s="443"/>
      <c r="G229" s="441"/>
      <c r="H229" s="444"/>
      <c r="I229" s="445"/>
      <c r="J229" s="443"/>
      <c r="K229" s="443"/>
      <c r="L229" s="443"/>
      <c r="M229" s="443"/>
      <c r="N229" s="443"/>
      <c r="O229" s="443"/>
      <c r="P229" s="443"/>
      <c r="Q229" s="443"/>
      <c r="R229" s="443"/>
      <c r="S229" s="443"/>
      <c r="T229" s="443"/>
      <c r="U229" s="443"/>
      <c r="V229" s="443"/>
      <c r="W229" s="443"/>
      <c r="X229" s="443"/>
      <c r="Y229" s="443"/>
      <c r="Z229" s="443"/>
      <c r="AA229" s="443"/>
      <c r="AB229" s="443"/>
      <c r="AC229" s="443"/>
      <c r="AD229" s="443"/>
      <c r="AE229" s="443"/>
      <c r="AF229" s="443"/>
      <c r="AG229" s="443"/>
      <c r="AH229" s="441"/>
      <c r="AI229" s="443"/>
      <c r="AJ229" s="443"/>
      <c r="AK229" s="325"/>
      <c r="AL229" s="443"/>
      <c r="AM229" s="443"/>
    </row>
    <row r="230" spans="1:39" ht="24.75" customHeight="1">
      <c r="A230" s="440"/>
      <c r="B230" s="441"/>
      <c r="C230" s="441"/>
      <c r="D230" s="440"/>
      <c r="E230" s="442"/>
      <c r="F230" s="443"/>
      <c r="G230" s="441"/>
      <c r="H230" s="444"/>
      <c r="I230" s="445"/>
      <c r="J230" s="443"/>
      <c r="K230" s="443"/>
      <c r="L230" s="443"/>
      <c r="M230" s="443"/>
      <c r="N230" s="443"/>
      <c r="O230" s="443"/>
      <c r="P230" s="443"/>
      <c r="Q230" s="443"/>
      <c r="R230" s="443"/>
      <c r="S230" s="443"/>
      <c r="T230" s="443"/>
      <c r="U230" s="443"/>
      <c r="V230" s="443"/>
      <c r="W230" s="443"/>
      <c r="X230" s="443"/>
      <c r="Y230" s="443"/>
      <c r="Z230" s="443"/>
      <c r="AA230" s="443"/>
      <c r="AB230" s="443"/>
      <c r="AC230" s="443"/>
      <c r="AD230" s="443"/>
      <c r="AE230" s="443"/>
      <c r="AF230" s="443"/>
      <c r="AG230" s="443"/>
      <c r="AH230" s="441"/>
      <c r="AI230" s="443"/>
      <c r="AJ230" s="443"/>
      <c r="AK230" s="325"/>
      <c r="AL230" s="443"/>
      <c r="AM230" s="443"/>
    </row>
    <row r="231" spans="1:39" ht="24.75" customHeight="1">
      <c r="A231" s="440"/>
      <c r="B231" s="441"/>
      <c r="C231" s="441"/>
      <c r="D231" s="440"/>
      <c r="E231" s="442"/>
      <c r="F231" s="443"/>
      <c r="G231" s="441"/>
      <c r="H231" s="444"/>
      <c r="I231" s="445"/>
      <c r="J231" s="443"/>
      <c r="K231" s="443"/>
      <c r="L231" s="443"/>
      <c r="M231" s="443"/>
      <c r="N231" s="443"/>
      <c r="O231" s="443"/>
      <c r="P231" s="443"/>
      <c r="Q231" s="443"/>
      <c r="R231" s="443"/>
      <c r="S231" s="443"/>
      <c r="T231" s="443"/>
      <c r="U231" s="443"/>
      <c r="V231" s="443"/>
      <c r="W231" s="443"/>
      <c r="X231" s="443"/>
      <c r="Y231" s="443"/>
      <c r="Z231" s="443"/>
      <c r="AA231" s="443"/>
      <c r="AB231" s="443"/>
      <c r="AC231" s="443"/>
      <c r="AD231" s="443"/>
      <c r="AE231" s="443"/>
      <c r="AF231" s="443"/>
      <c r="AG231" s="443"/>
      <c r="AH231" s="441"/>
      <c r="AI231" s="443"/>
      <c r="AJ231" s="443"/>
      <c r="AK231" s="325"/>
      <c r="AL231" s="443"/>
      <c r="AM231" s="443"/>
    </row>
    <row r="232" spans="1:39" ht="24.75" customHeight="1">
      <c r="A232" s="440"/>
      <c r="B232" s="441"/>
      <c r="C232" s="441"/>
      <c r="D232" s="440"/>
      <c r="E232" s="442"/>
      <c r="F232" s="443"/>
      <c r="G232" s="441"/>
      <c r="H232" s="444"/>
      <c r="I232" s="445"/>
      <c r="J232" s="443"/>
      <c r="K232" s="443"/>
      <c r="L232" s="443"/>
      <c r="M232" s="443"/>
      <c r="N232" s="443"/>
      <c r="O232" s="443"/>
      <c r="P232" s="443"/>
      <c r="Q232" s="443"/>
      <c r="R232" s="443"/>
      <c r="S232" s="443"/>
      <c r="T232" s="443"/>
      <c r="U232" s="443"/>
      <c r="V232" s="443"/>
      <c r="W232" s="443"/>
      <c r="X232" s="443"/>
      <c r="Y232" s="443"/>
      <c r="Z232" s="443"/>
      <c r="AA232" s="443"/>
      <c r="AB232" s="443"/>
      <c r="AC232" s="443"/>
      <c r="AD232" s="443"/>
      <c r="AE232" s="443"/>
      <c r="AF232" s="443"/>
      <c r="AG232" s="443"/>
      <c r="AH232" s="441"/>
      <c r="AI232" s="443"/>
      <c r="AJ232" s="443"/>
      <c r="AK232" s="325"/>
      <c r="AL232" s="443"/>
      <c r="AM232" s="443"/>
    </row>
    <row r="233" spans="1:39" ht="24.75" customHeight="1">
      <c r="A233" s="440"/>
      <c r="B233" s="441"/>
      <c r="C233" s="441"/>
      <c r="D233" s="440"/>
      <c r="E233" s="442"/>
      <c r="F233" s="443"/>
      <c r="G233" s="441"/>
      <c r="H233" s="444"/>
      <c r="I233" s="445"/>
      <c r="J233" s="443"/>
      <c r="K233" s="443"/>
      <c r="L233" s="443"/>
      <c r="M233" s="443"/>
      <c r="N233" s="443"/>
      <c r="O233" s="443"/>
      <c r="P233" s="443"/>
      <c r="Q233" s="443"/>
      <c r="R233" s="443"/>
      <c r="S233" s="443"/>
      <c r="T233" s="443"/>
      <c r="U233" s="443"/>
      <c r="V233" s="443"/>
      <c r="W233" s="443"/>
      <c r="X233" s="443"/>
      <c r="Y233" s="443"/>
      <c r="Z233" s="443"/>
      <c r="AA233" s="443"/>
      <c r="AB233" s="443"/>
      <c r="AC233" s="443"/>
      <c r="AD233" s="443"/>
      <c r="AE233" s="443"/>
      <c r="AF233" s="443"/>
      <c r="AG233" s="443"/>
      <c r="AH233" s="441"/>
      <c r="AI233" s="443"/>
      <c r="AJ233" s="443"/>
      <c r="AK233" s="325"/>
      <c r="AL233" s="443"/>
      <c r="AM233" s="443"/>
    </row>
    <row r="234" spans="1:39" ht="24.75" customHeight="1">
      <c r="A234" s="440"/>
      <c r="B234" s="441"/>
      <c r="C234" s="441"/>
      <c r="D234" s="440"/>
      <c r="E234" s="442"/>
      <c r="F234" s="443"/>
      <c r="G234" s="441"/>
      <c r="H234" s="444"/>
      <c r="I234" s="445"/>
      <c r="J234" s="443"/>
      <c r="K234" s="443"/>
      <c r="L234" s="443"/>
      <c r="M234" s="443"/>
      <c r="N234" s="443"/>
      <c r="O234" s="443"/>
      <c r="P234" s="443"/>
      <c r="Q234" s="443"/>
      <c r="R234" s="443"/>
      <c r="S234" s="443"/>
      <c r="T234" s="443"/>
      <c r="U234" s="443"/>
      <c r="V234" s="443"/>
      <c r="W234" s="443"/>
      <c r="X234" s="443"/>
      <c r="Y234" s="443"/>
      <c r="Z234" s="443"/>
      <c r="AA234" s="443"/>
      <c r="AB234" s="443"/>
      <c r="AC234" s="443"/>
      <c r="AD234" s="443"/>
      <c r="AE234" s="443"/>
      <c r="AF234" s="443"/>
      <c r="AG234" s="443"/>
      <c r="AH234" s="441"/>
      <c r="AI234" s="443"/>
      <c r="AJ234" s="443"/>
      <c r="AK234" s="325"/>
      <c r="AL234" s="443"/>
      <c r="AM234" s="443"/>
    </row>
    <row r="235" spans="1:39" ht="24.75" customHeight="1">
      <c r="A235" s="440"/>
      <c r="B235" s="441"/>
      <c r="C235" s="441"/>
      <c r="D235" s="440"/>
      <c r="E235" s="442"/>
      <c r="F235" s="443"/>
      <c r="G235" s="441"/>
      <c r="H235" s="444"/>
      <c r="I235" s="445"/>
      <c r="J235" s="443"/>
      <c r="K235" s="443"/>
      <c r="L235" s="443"/>
      <c r="M235" s="443"/>
      <c r="N235" s="443"/>
      <c r="O235" s="443"/>
      <c r="P235" s="443"/>
      <c r="Q235" s="443"/>
      <c r="R235" s="443"/>
      <c r="S235" s="443"/>
      <c r="T235" s="443"/>
      <c r="U235" s="443"/>
      <c r="V235" s="443"/>
      <c r="W235" s="443"/>
      <c r="X235" s="443"/>
      <c r="Y235" s="443"/>
      <c r="Z235" s="443"/>
      <c r="AA235" s="443"/>
      <c r="AB235" s="443"/>
      <c r="AC235" s="443"/>
      <c r="AD235" s="443"/>
      <c r="AE235" s="443"/>
      <c r="AF235" s="443"/>
      <c r="AG235" s="443"/>
      <c r="AH235" s="441"/>
      <c r="AI235" s="443"/>
      <c r="AJ235" s="443"/>
      <c r="AK235" s="325"/>
      <c r="AL235" s="443"/>
      <c r="AM235" s="443"/>
    </row>
    <row r="236" spans="1:39" ht="24.75" customHeight="1">
      <c r="A236" s="440"/>
      <c r="B236" s="441"/>
      <c r="C236" s="441"/>
      <c r="D236" s="440"/>
      <c r="E236" s="442"/>
      <c r="F236" s="443"/>
      <c r="G236" s="441"/>
      <c r="H236" s="444"/>
      <c r="I236" s="445"/>
      <c r="J236" s="443"/>
      <c r="K236" s="443"/>
      <c r="L236" s="443"/>
      <c r="M236" s="443"/>
      <c r="N236" s="443"/>
      <c r="O236" s="443"/>
      <c r="P236" s="443"/>
      <c r="Q236" s="443"/>
      <c r="R236" s="443"/>
      <c r="S236" s="443"/>
      <c r="T236" s="443"/>
      <c r="U236" s="443"/>
      <c r="V236" s="443"/>
      <c r="W236" s="443"/>
      <c r="X236" s="443"/>
      <c r="Y236" s="443"/>
      <c r="Z236" s="443"/>
      <c r="AA236" s="443"/>
      <c r="AB236" s="443"/>
      <c r="AC236" s="443"/>
      <c r="AD236" s="443"/>
      <c r="AE236" s="443"/>
      <c r="AF236" s="443"/>
      <c r="AG236" s="443"/>
      <c r="AH236" s="441"/>
      <c r="AI236" s="443"/>
      <c r="AJ236" s="443"/>
      <c r="AK236" s="325"/>
      <c r="AL236" s="443"/>
      <c r="AM236" s="443"/>
    </row>
    <row r="237" spans="1:39" ht="24.75" customHeight="1">
      <c r="A237" s="440"/>
      <c r="B237" s="441"/>
      <c r="C237" s="441"/>
      <c r="D237" s="440"/>
      <c r="E237" s="442"/>
      <c r="F237" s="443"/>
      <c r="G237" s="441"/>
      <c r="H237" s="444"/>
      <c r="I237" s="445"/>
      <c r="J237" s="443"/>
      <c r="K237" s="443"/>
      <c r="L237" s="443"/>
      <c r="M237" s="443"/>
      <c r="N237" s="443"/>
      <c r="O237" s="443"/>
      <c r="P237" s="443"/>
      <c r="Q237" s="443"/>
      <c r="R237" s="443"/>
      <c r="S237" s="443"/>
      <c r="T237" s="443"/>
      <c r="U237" s="443"/>
      <c r="V237" s="443"/>
      <c r="W237" s="443"/>
      <c r="X237" s="443"/>
      <c r="Y237" s="443"/>
      <c r="Z237" s="443"/>
      <c r="AA237" s="443"/>
      <c r="AB237" s="443"/>
      <c r="AC237" s="443"/>
      <c r="AD237" s="443"/>
      <c r="AE237" s="443"/>
      <c r="AF237" s="443"/>
      <c r="AG237" s="443"/>
      <c r="AH237" s="441"/>
      <c r="AI237" s="443"/>
      <c r="AJ237" s="443"/>
      <c r="AK237" s="325"/>
      <c r="AL237" s="443"/>
      <c r="AM237" s="443"/>
    </row>
    <row r="238" spans="1:39" ht="24.75" customHeight="1">
      <c r="A238" s="440"/>
      <c r="B238" s="441"/>
      <c r="C238" s="441"/>
      <c r="D238" s="440"/>
      <c r="E238" s="442"/>
      <c r="F238" s="443"/>
      <c r="G238" s="441"/>
      <c r="H238" s="444"/>
      <c r="I238" s="445"/>
      <c r="J238" s="443"/>
      <c r="K238" s="443"/>
      <c r="L238" s="443"/>
      <c r="M238" s="443"/>
      <c r="N238" s="443"/>
      <c r="O238" s="443"/>
      <c r="P238" s="443"/>
      <c r="Q238" s="443"/>
      <c r="R238" s="443"/>
      <c r="S238" s="443"/>
      <c r="T238" s="443"/>
      <c r="U238" s="443"/>
      <c r="V238" s="443"/>
      <c r="W238" s="443"/>
      <c r="X238" s="443"/>
      <c r="Y238" s="443"/>
      <c r="Z238" s="443"/>
      <c r="AA238" s="443"/>
      <c r="AB238" s="443"/>
      <c r="AC238" s="443"/>
      <c r="AD238" s="443"/>
      <c r="AE238" s="443"/>
      <c r="AF238" s="443"/>
      <c r="AG238" s="443"/>
      <c r="AH238" s="441"/>
      <c r="AI238" s="443"/>
      <c r="AJ238" s="443"/>
      <c r="AK238" s="325"/>
      <c r="AL238" s="443"/>
      <c r="AM238" s="443"/>
    </row>
    <row r="239" spans="1:39" ht="24.75" customHeight="1">
      <c r="A239" s="440"/>
      <c r="B239" s="441"/>
      <c r="C239" s="441"/>
      <c r="D239" s="440"/>
      <c r="E239" s="442"/>
      <c r="F239" s="443"/>
      <c r="G239" s="441"/>
      <c r="H239" s="444"/>
      <c r="I239" s="445"/>
      <c r="J239" s="443"/>
      <c r="K239" s="443"/>
      <c r="L239" s="443"/>
      <c r="M239" s="443"/>
      <c r="N239" s="443"/>
      <c r="O239" s="443"/>
      <c r="P239" s="443"/>
      <c r="Q239" s="443"/>
      <c r="R239" s="443"/>
      <c r="S239" s="443"/>
      <c r="T239" s="443"/>
      <c r="U239" s="443"/>
      <c r="V239" s="443"/>
      <c r="W239" s="443"/>
      <c r="X239" s="443"/>
      <c r="Y239" s="443"/>
      <c r="Z239" s="443"/>
      <c r="AA239" s="443"/>
      <c r="AB239" s="443"/>
      <c r="AC239" s="443"/>
      <c r="AD239" s="443"/>
      <c r="AE239" s="443"/>
      <c r="AF239" s="443"/>
      <c r="AG239" s="443"/>
      <c r="AH239" s="441"/>
      <c r="AI239" s="443"/>
      <c r="AJ239" s="443"/>
      <c r="AK239" s="325"/>
      <c r="AL239" s="443"/>
      <c r="AM239" s="443"/>
    </row>
    <row r="240" spans="1:39" ht="24.75" customHeight="1">
      <c r="A240" s="440"/>
      <c r="B240" s="441"/>
      <c r="C240" s="441"/>
      <c r="D240" s="440"/>
      <c r="E240" s="442"/>
      <c r="F240" s="443"/>
      <c r="G240" s="441"/>
      <c r="H240" s="444"/>
      <c r="I240" s="445"/>
      <c r="J240" s="443"/>
      <c r="K240" s="443"/>
      <c r="L240" s="443"/>
      <c r="M240" s="443"/>
      <c r="N240" s="443"/>
      <c r="O240" s="443"/>
      <c r="P240" s="443"/>
      <c r="Q240" s="443"/>
      <c r="R240" s="443"/>
      <c r="S240" s="443"/>
      <c r="T240" s="443"/>
      <c r="U240" s="443"/>
      <c r="V240" s="443"/>
      <c r="W240" s="443"/>
      <c r="X240" s="443"/>
      <c r="Y240" s="443"/>
      <c r="Z240" s="443"/>
      <c r="AA240" s="443"/>
      <c r="AB240" s="443"/>
      <c r="AC240" s="443"/>
      <c r="AD240" s="443"/>
      <c r="AE240" s="443"/>
      <c r="AF240" s="443"/>
      <c r="AG240" s="443"/>
      <c r="AH240" s="441"/>
      <c r="AI240" s="443"/>
      <c r="AJ240" s="443"/>
      <c r="AK240" s="325"/>
      <c r="AL240" s="443"/>
      <c r="AM240" s="443"/>
    </row>
    <row r="241" spans="1:39" ht="24.75" customHeight="1">
      <c r="A241" s="440"/>
      <c r="B241" s="441"/>
      <c r="C241" s="441"/>
      <c r="D241" s="440"/>
      <c r="E241" s="442"/>
      <c r="F241" s="443"/>
      <c r="G241" s="441"/>
      <c r="H241" s="444"/>
      <c r="I241" s="445"/>
      <c r="J241" s="443"/>
      <c r="K241" s="443"/>
      <c r="L241" s="443"/>
      <c r="M241" s="443"/>
      <c r="N241" s="443"/>
      <c r="O241" s="443"/>
      <c r="P241" s="443"/>
      <c r="Q241" s="443"/>
      <c r="R241" s="443"/>
      <c r="S241" s="443"/>
      <c r="T241" s="443"/>
      <c r="U241" s="443"/>
      <c r="V241" s="443"/>
      <c r="W241" s="443"/>
      <c r="X241" s="443"/>
      <c r="Y241" s="443"/>
      <c r="Z241" s="443"/>
      <c r="AA241" s="443"/>
      <c r="AB241" s="443"/>
      <c r="AC241" s="443"/>
      <c r="AD241" s="443"/>
      <c r="AE241" s="443"/>
      <c r="AF241" s="443"/>
      <c r="AG241" s="443"/>
      <c r="AH241" s="441"/>
      <c r="AI241" s="443"/>
      <c r="AJ241" s="443"/>
      <c r="AK241" s="325"/>
      <c r="AL241" s="443"/>
      <c r="AM241" s="443"/>
    </row>
    <row r="242" spans="1:39" ht="24.75" customHeight="1">
      <c r="A242" s="440"/>
      <c r="B242" s="441"/>
      <c r="C242" s="441"/>
      <c r="D242" s="440"/>
      <c r="E242" s="442"/>
      <c r="F242" s="443"/>
      <c r="G242" s="441"/>
      <c r="H242" s="444"/>
      <c r="I242" s="445"/>
      <c r="J242" s="443"/>
      <c r="K242" s="443"/>
      <c r="L242" s="443"/>
      <c r="M242" s="443"/>
      <c r="N242" s="443"/>
      <c r="O242" s="443"/>
      <c r="P242" s="443"/>
      <c r="Q242" s="443"/>
      <c r="R242" s="443"/>
      <c r="S242" s="443"/>
      <c r="T242" s="443"/>
      <c r="U242" s="443"/>
      <c r="V242" s="443"/>
      <c r="W242" s="443"/>
      <c r="X242" s="443"/>
      <c r="Y242" s="443"/>
      <c r="Z242" s="443"/>
      <c r="AA242" s="443"/>
      <c r="AB242" s="443"/>
      <c r="AC242" s="443"/>
      <c r="AD242" s="443"/>
      <c r="AE242" s="443"/>
      <c r="AF242" s="443"/>
      <c r="AG242" s="443"/>
      <c r="AH242" s="441"/>
      <c r="AI242" s="443"/>
      <c r="AJ242" s="443"/>
      <c r="AK242" s="325"/>
      <c r="AL242" s="443"/>
      <c r="AM242" s="443"/>
    </row>
    <row r="243" spans="1:39" ht="24.75" customHeight="1">
      <c r="A243" s="440"/>
      <c r="B243" s="441"/>
      <c r="C243" s="441"/>
      <c r="D243" s="440"/>
      <c r="E243" s="442"/>
      <c r="F243" s="443"/>
      <c r="G243" s="441"/>
      <c r="H243" s="444"/>
      <c r="I243" s="445"/>
      <c r="J243" s="443"/>
      <c r="K243" s="443"/>
      <c r="L243" s="443"/>
      <c r="M243" s="443"/>
      <c r="N243" s="443"/>
      <c r="O243" s="443"/>
      <c r="P243" s="443"/>
      <c r="Q243" s="443"/>
      <c r="R243" s="443"/>
      <c r="S243" s="443"/>
      <c r="T243" s="443"/>
      <c r="U243" s="443"/>
      <c r="V243" s="443"/>
      <c r="W243" s="443"/>
      <c r="X243" s="443"/>
      <c r="Y243" s="443"/>
      <c r="Z243" s="443"/>
      <c r="AA243" s="443"/>
      <c r="AB243" s="443"/>
      <c r="AC243" s="443"/>
      <c r="AD243" s="443"/>
      <c r="AE243" s="443"/>
      <c r="AF243" s="443"/>
      <c r="AG243" s="443"/>
      <c r="AH243" s="441"/>
      <c r="AI243" s="443"/>
      <c r="AJ243" s="443"/>
      <c r="AK243" s="325"/>
      <c r="AL243" s="443"/>
      <c r="AM243" s="443"/>
    </row>
    <row r="244" spans="1:39" ht="24.75" customHeight="1">
      <c r="A244" s="440"/>
      <c r="B244" s="441"/>
      <c r="C244" s="441"/>
      <c r="D244" s="440"/>
      <c r="E244" s="442"/>
      <c r="F244" s="443"/>
      <c r="G244" s="441"/>
      <c r="H244" s="444"/>
      <c r="I244" s="445"/>
      <c r="J244" s="443"/>
      <c r="K244" s="443"/>
      <c r="L244" s="443"/>
      <c r="M244" s="443"/>
      <c r="N244" s="443"/>
      <c r="O244" s="443"/>
      <c r="P244" s="443"/>
      <c r="Q244" s="443"/>
      <c r="R244" s="443"/>
      <c r="S244" s="443"/>
      <c r="T244" s="443"/>
      <c r="U244" s="443"/>
      <c r="V244" s="443"/>
      <c r="W244" s="443"/>
      <c r="X244" s="443"/>
      <c r="Y244" s="443"/>
      <c r="Z244" s="443"/>
      <c r="AA244" s="443"/>
      <c r="AB244" s="443"/>
      <c r="AC244" s="443"/>
      <c r="AD244" s="443"/>
      <c r="AE244" s="443"/>
      <c r="AF244" s="443"/>
      <c r="AG244" s="443"/>
      <c r="AH244" s="441"/>
      <c r="AI244" s="443"/>
      <c r="AJ244" s="443"/>
      <c r="AK244" s="325"/>
      <c r="AL244" s="443"/>
      <c r="AM244" s="443"/>
    </row>
    <row r="245" spans="1:39" ht="24.75" customHeight="1">
      <c r="A245" s="440"/>
      <c r="B245" s="441"/>
      <c r="C245" s="441"/>
      <c r="D245" s="440"/>
      <c r="E245" s="442"/>
      <c r="F245" s="443"/>
      <c r="G245" s="441"/>
      <c r="H245" s="444"/>
      <c r="I245" s="445"/>
      <c r="J245" s="443"/>
      <c r="K245" s="443"/>
      <c r="L245" s="443"/>
      <c r="M245" s="443"/>
      <c r="N245" s="443"/>
      <c r="O245" s="443"/>
      <c r="P245" s="443"/>
      <c r="Q245" s="443"/>
      <c r="R245" s="443"/>
      <c r="S245" s="443"/>
      <c r="T245" s="443"/>
      <c r="U245" s="443"/>
      <c r="V245" s="443"/>
      <c r="W245" s="443"/>
      <c r="X245" s="443"/>
      <c r="Y245" s="443"/>
      <c r="Z245" s="443"/>
      <c r="AA245" s="443"/>
      <c r="AB245" s="443"/>
      <c r="AC245" s="443"/>
      <c r="AD245" s="443"/>
      <c r="AE245" s="443"/>
      <c r="AF245" s="443"/>
      <c r="AG245" s="443"/>
      <c r="AH245" s="441"/>
      <c r="AI245" s="443"/>
      <c r="AJ245" s="443"/>
      <c r="AK245" s="325"/>
      <c r="AL245" s="443"/>
      <c r="AM245" s="443"/>
    </row>
    <row r="246" spans="1:39" ht="24.75" customHeight="1">
      <c r="A246" s="440"/>
      <c r="B246" s="441"/>
      <c r="C246" s="441"/>
      <c r="D246" s="440"/>
      <c r="E246" s="442"/>
      <c r="F246" s="443"/>
      <c r="G246" s="441"/>
      <c r="H246" s="444"/>
      <c r="I246" s="445"/>
      <c r="J246" s="443"/>
      <c r="K246" s="443"/>
      <c r="L246" s="443"/>
      <c r="M246" s="443"/>
      <c r="N246" s="443"/>
      <c r="O246" s="443"/>
      <c r="P246" s="443"/>
      <c r="Q246" s="443"/>
      <c r="R246" s="443"/>
      <c r="S246" s="443"/>
      <c r="T246" s="443"/>
      <c r="U246" s="443"/>
      <c r="V246" s="443"/>
      <c r="W246" s="443"/>
      <c r="X246" s="443"/>
      <c r="Y246" s="443"/>
      <c r="Z246" s="443"/>
      <c r="AA246" s="443"/>
      <c r="AB246" s="443"/>
      <c r="AC246" s="443"/>
      <c r="AD246" s="443"/>
      <c r="AE246" s="443"/>
      <c r="AF246" s="443"/>
      <c r="AG246" s="443"/>
      <c r="AH246" s="441"/>
      <c r="AI246" s="443"/>
      <c r="AJ246" s="443"/>
      <c r="AK246" s="325"/>
      <c r="AL246" s="443"/>
      <c r="AM246" s="443"/>
    </row>
    <row r="247" spans="1:39" ht="24.75" customHeight="1">
      <c r="A247" s="440"/>
      <c r="B247" s="441"/>
      <c r="C247" s="441"/>
      <c r="D247" s="440"/>
      <c r="E247" s="442"/>
      <c r="F247" s="443"/>
      <c r="G247" s="441"/>
      <c r="H247" s="444"/>
      <c r="I247" s="445"/>
      <c r="J247" s="443"/>
      <c r="K247" s="443"/>
      <c r="L247" s="443"/>
      <c r="M247" s="443"/>
      <c r="N247" s="443"/>
      <c r="O247" s="443"/>
      <c r="P247" s="443"/>
      <c r="Q247" s="443"/>
      <c r="R247" s="443"/>
      <c r="S247" s="443"/>
      <c r="T247" s="443"/>
      <c r="U247" s="443"/>
      <c r="V247" s="443"/>
      <c r="W247" s="443"/>
      <c r="X247" s="443"/>
      <c r="Y247" s="443"/>
      <c r="Z247" s="443"/>
      <c r="AA247" s="443"/>
      <c r="AB247" s="443"/>
      <c r="AC247" s="443"/>
      <c r="AD247" s="443"/>
      <c r="AE247" s="443"/>
      <c r="AF247" s="443"/>
      <c r="AG247" s="443"/>
      <c r="AH247" s="441"/>
      <c r="AI247" s="443"/>
      <c r="AJ247" s="443"/>
      <c r="AK247" s="325"/>
      <c r="AL247" s="443"/>
      <c r="AM247" s="443"/>
    </row>
    <row r="248" spans="1:39" ht="24.75" customHeight="1">
      <c r="A248" s="440"/>
      <c r="B248" s="441"/>
      <c r="C248" s="441"/>
      <c r="D248" s="440"/>
      <c r="E248" s="442"/>
      <c r="F248" s="443"/>
      <c r="G248" s="441"/>
      <c r="H248" s="444"/>
      <c r="I248" s="445"/>
      <c r="J248" s="443"/>
      <c r="K248" s="443"/>
      <c r="L248" s="443"/>
      <c r="M248" s="443"/>
      <c r="N248" s="443"/>
      <c r="O248" s="443"/>
      <c r="P248" s="443"/>
      <c r="Q248" s="443"/>
      <c r="R248" s="443"/>
      <c r="S248" s="443"/>
      <c r="T248" s="443"/>
      <c r="U248" s="443"/>
      <c r="V248" s="443"/>
      <c r="W248" s="443"/>
      <c r="X248" s="443"/>
      <c r="Y248" s="443"/>
      <c r="Z248" s="443"/>
      <c r="AA248" s="443"/>
      <c r="AB248" s="443"/>
      <c r="AC248" s="443"/>
      <c r="AD248" s="443"/>
      <c r="AE248" s="443"/>
      <c r="AF248" s="443"/>
      <c r="AG248" s="443"/>
      <c r="AH248" s="441"/>
      <c r="AI248" s="443"/>
      <c r="AJ248" s="443"/>
      <c r="AK248" s="325"/>
      <c r="AL248" s="443"/>
      <c r="AM248" s="443"/>
    </row>
    <row r="249" spans="1:39" ht="24.75" customHeight="1">
      <c r="A249" s="440"/>
      <c r="B249" s="441"/>
      <c r="C249" s="441"/>
      <c r="D249" s="440"/>
      <c r="E249" s="442"/>
      <c r="F249" s="443"/>
      <c r="G249" s="441"/>
      <c r="H249" s="444"/>
      <c r="I249" s="445"/>
      <c r="J249" s="443"/>
      <c r="K249" s="443"/>
      <c r="L249" s="443"/>
      <c r="M249" s="443"/>
      <c r="N249" s="443"/>
      <c r="O249" s="443"/>
      <c r="P249" s="443"/>
      <c r="Q249" s="443"/>
      <c r="R249" s="443"/>
      <c r="S249" s="443"/>
      <c r="T249" s="443"/>
      <c r="U249" s="443"/>
      <c r="V249" s="443"/>
      <c r="W249" s="443"/>
      <c r="X249" s="443"/>
      <c r="Y249" s="443"/>
      <c r="Z249" s="443"/>
      <c r="AA249" s="443"/>
      <c r="AB249" s="443"/>
      <c r="AC249" s="443"/>
      <c r="AD249" s="443"/>
      <c r="AE249" s="443"/>
      <c r="AF249" s="443"/>
      <c r="AG249" s="443"/>
      <c r="AH249" s="441"/>
      <c r="AI249" s="443"/>
      <c r="AJ249" s="443"/>
      <c r="AK249" s="325"/>
      <c r="AL249" s="443"/>
      <c r="AM249" s="443"/>
    </row>
    <row r="250" spans="1:39" ht="24.75" customHeight="1">
      <c r="A250" s="440"/>
      <c r="B250" s="441"/>
      <c r="C250" s="441"/>
      <c r="D250" s="440"/>
      <c r="E250" s="442"/>
      <c r="F250" s="443"/>
      <c r="G250" s="441"/>
      <c r="H250" s="444"/>
      <c r="I250" s="445"/>
      <c r="J250" s="443"/>
      <c r="K250" s="443"/>
      <c r="L250" s="443"/>
      <c r="M250" s="443"/>
      <c r="N250" s="443"/>
      <c r="O250" s="443"/>
      <c r="P250" s="443"/>
      <c r="Q250" s="443"/>
      <c r="R250" s="443"/>
      <c r="S250" s="443"/>
      <c r="T250" s="443"/>
      <c r="U250" s="443"/>
      <c r="V250" s="443"/>
      <c r="W250" s="443"/>
      <c r="X250" s="443"/>
      <c r="Y250" s="443"/>
      <c r="Z250" s="443"/>
      <c r="AA250" s="443"/>
      <c r="AB250" s="443"/>
      <c r="AC250" s="443"/>
      <c r="AD250" s="443"/>
      <c r="AE250" s="443"/>
      <c r="AF250" s="443"/>
      <c r="AG250" s="443"/>
      <c r="AH250" s="441"/>
      <c r="AI250" s="443"/>
      <c r="AJ250" s="443"/>
      <c r="AK250" s="325"/>
      <c r="AL250" s="443"/>
      <c r="AM250" s="443"/>
    </row>
    <row r="251" spans="1:39" ht="24.75" customHeight="1">
      <c r="A251" s="440"/>
      <c r="B251" s="441"/>
      <c r="C251" s="441"/>
      <c r="D251" s="440"/>
      <c r="E251" s="442"/>
      <c r="F251" s="443"/>
      <c r="G251" s="441"/>
      <c r="H251" s="444"/>
      <c r="I251" s="445"/>
      <c r="J251" s="443"/>
      <c r="K251" s="443"/>
      <c r="L251" s="443"/>
      <c r="M251" s="443"/>
      <c r="N251" s="443"/>
      <c r="O251" s="443"/>
      <c r="P251" s="443"/>
      <c r="Q251" s="443"/>
      <c r="R251" s="443"/>
      <c r="S251" s="443"/>
      <c r="T251" s="443"/>
      <c r="U251" s="443"/>
      <c r="V251" s="443"/>
      <c r="W251" s="443"/>
      <c r="X251" s="443"/>
      <c r="Y251" s="443"/>
      <c r="Z251" s="443"/>
      <c r="AA251" s="443"/>
      <c r="AB251" s="443"/>
      <c r="AC251" s="443"/>
      <c r="AD251" s="443"/>
      <c r="AE251" s="443"/>
      <c r="AF251" s="443"/>
      <c r="AG251" s="443"/>
      <c r="AH251" s="441"/>
      <c r="AI251" s="443"/>
      <c r="AJ251" s="443"/>
      <c r="AK251" s="325"/>
      <c r="AL251" s="443"/>
      <c r="AM251" s="443"/>
    </row>
    <row r="252" spans="1:39" ht="24.75" customHeight="1">
      <c r="A252" s="440"/>
      <c r="B252" s="441"/>
      <c r="C252" s="441"/>
      <c r="D252" s="440"/>
      <c r="E252" s="442"/>
      <c r="F252" s="443"/>
      <c r="G252" s="441"/>
      <c r="H252" s="444"/>
      <c r="I252" s="445"/>
      <c r="J252" s="443"/>
      <c r="K252" s="443"/>
      <c r="L252" s="443"/>
      <c r="M252" s="443"/>
      <c r="N252" s="443"/>
      <c r="O252" s="443"/>
      <c r="P252" s="443"/>
      <c r="Q252" s="443"/>
      <c r="R252" s="443"/>
      <c r="S252" s="443"/>
      <c r="T252" s="443"/>
      <c r="U252" s="443"/>
      <c r="V252" s="443"/>
      <c r="W252" s="443"/>
      <c r="X252" s="443"/>
      <c r="Y252" s="443"/>
      <c r="Z252" s="443"/>
      <c r="AA252" s="443"/>
      <c r="AB252" s="443"/>
      <c r="AC252" s="443"/>
      <c r="AD252" s="443"/>
      <c r="AE252" s="443"/>
      <c r="AF252" s="443"/>
      <c r="AG252" s="443"/>
      <c r="AH252" s="441"/>
      <c r="AI252" s="443"/>
      <c r="AJ252" s="443"/>
      <c r="AK252" s="325"/>
      <c r="AL252" s="443"/>
      <c r="AM252" s="443"/>
    </row>
    <row r="253" spans="1:39" ht="24.75" customHeight="1">
      <c r="A253" s="440"/>
      <c r="B253" s="441"/>
      <c r="C253" s="441"/>
      <c r="D253" s="440"/>
      <c r="E253" s="442"/>
      <c r="F253" s="443"/>
      <c r="G253" s="441"/>
      <c r="H253" s="444"/>
      <c r="I253" s="445"/>
      <c r="J253" s="443"/>
      <c r="K253" s="443"/>
      <c r="L253" s="443"/>
      <c r="M253" s="443"/>
      <c r="N253" s="443"/>
      <c r="O253" s="443"/>
      <c r="P253" s="443"/>
      <c r="Q253" s="443"/>
      <c r="R253" s="443"/>
      <c r="S253" s="443"/>
      <c r="T253" s="443"/>
      <c r="U253" s="443"/>
      <c r="V253" s="443"/>
      <c r="W253" s="443"/>
      <c r="X253" s="443"/>
      <c r="Y253" s="443"/>
      <c r="Z253" s="443"/>
      <c r="AA253" s="443"/>
      <c r="AB253" s="443"/>
      <c r="AC253" s="443"/>
      <c r="AD253" s="443"/>
      <c r="AE253" s="443"/>
      <c r="AF253" s="443"/>
      <c r="AG253" s="443"/>
      <c r="AH253" s="441"/>
      <c r="AI253" s="443"/>
      <c r="AJ253" s="443"/>
      <c r="AK253" s="325"/>
      <c r="AL253" s="443"/>
      <c r="AM253" s="443"/>
    </row>
    <row r="254" spans="1:39" ht="24.75" customHeight="1">
      <c r="A254" s="440"/>
      <c r="B254" s="441"/>
      <c r="C254" s="441"/>
      <c r="D254" s="440"/>
      <c r="E254" s="442"/>
      <c r="F254" s="443"/>
      <c r="G254" s="441"/>
      <c r="H254" s="444"/>
      <c r="I254" s="445"/>
      <c r="J254" s="443"/>
      <c r="K254" s="443"/>
      <c r="L254" s="443"/>
      <c r="M254" s="443"/>
      <c r="N254" s="443"/>
      <c r="O254" s="443"/>
      <c r="P254" s="443"/>
      <c r="Q254" s="443"/>
      <c r="R254" s="443"/>
      <c r="S254" s="443"/>
      <c r="T254" s="443"/>
      <c r="U254" s="443"/>
      <c r="V254" s="443"/>
      <c r="W254" s="443"/>
      <c r="X254" s="443"/>
      <c r="Y254" s="443"/>
      <c r="Z254" s="443"/>
      <c r="AA254" s="443"/>
      <c r="AB254" s="443"/>
      <c r="AC254" s="443"/>
      <c r="AD254" s="443"/>
      <c r="AE254" s="443"/>
      <c r="AF254" s="443"/>
      <c r="AG254" s="443"/>
      <c r="AH254" s="441"/>
      <c r="AI254" s="443"/>
      <c r="AJ254" s="443"/>
      <c r="AK254" s="325"/>
      <c r="AL254" s="443"/>
      <c r="AM254" s="443"/>
    </row>
    <row r="255" spans="1:39" ht="24.75" customHeight="1">
      <c r="A255" s="440"/>
      <c r="B255" s="441"/>
      <c r="C255" s="441"/>
      <c r="D255" s="440"/>
      <c r="E255" s="442"/>
      <c r="F255" s="443"/>
      <c r="G255" s="441"/>
      <c r="H255" s="444"/>
      <c r="I255" s="445"/>
      <c r="J255" s="443"/>
      <c r="K255" s="443"/>
      <c r="L255" s="443"/>
      <c r="M255" s="443"/>
      <c r="N255" s="443"/>
      <c r="O255" s="443"/>
      <c r="P255" s="443"/>
      <c r="Q255" s="443"/>
      <c r="R255" s="443"/>
      <c r="S255" s="443"/>
      <c r="T255" s="443"/>
      <c r="U255" s="443"/>
      <c r="V255" s="443"/>
      <c r="W255" s="443"/>
      <c r="X255" s="443"/>
      <c r="Y255" s="443"/>
      <c r="Z255" s="443"/>
      <c r="AA255" s="443"/>
      <c r="AB255" s="443"/>
      <c r="AC255" s="443"/>
      <c r="AD255" s="443"/>
      <c r="AE255" s="443"/>
      <c r="AF255" s="443"/>
      <c r="AG255" s="443"/>
      <c r="AH255" s="441"/>
      <c r="AI255" s="443"/>
      <c r="AJ255" s="443"/>
      <c r="AK255" s="325"/>
      <c r="AL255" s="443"/>
      <c r="AM255" s="443"/>
    </row>
    <row r="256" spans="1:39" ht="24.75" customHeight="1">
      <c r="A256" s="440"/>
      <c r="B256" s="441"/>
      <c r="C256" s="441"/>
      <c r="D256" s="440"/>
      <c r="E256" s="442"/>
      <c r="F256" s="443"/>
      <c r="G256" s="441"/>
      <c r="H256" s="444"/>
      <c r="I256" s="445"/>
      <c r="J256" s="443"/>
      <c r="K256" s="443"/>
      <c r="L256" s="443"/>
      <c r="M256" s="443"/>
      <c r="N256" s="443"/>
      <c r="O256" s="443"/>
      <c r="P256" s="443"/>
      <c r="Q256" s="443"/>
      <c r="R256" s="443"/>
      <c r="S256" s="443"/>
      <c r="T256" s="443"/>
      <c r="U256" s="443"/>
      <c r="V256" s="443"/>
      <c r="W256" s="443"/>
      <c r="X256" s="443"/>
      <c r="Y256" s="443"/>
      <c r="Z256" s="443"/>
      <c r="AA256" s="443"/>
      <c r="AB256" s="443"/>
      <c r="AC256" s="443"/>
      <c r="AD256" s="443"/>
      <c r="AE256" s="443"/>
      <c r="AF256" s="443"/>
      <c r="AG256" s="443"/>
      <c r="AH256" s="441"/>
      <c r="AI256" s="443"/>
      <c r="AJ256" s="443"/>
      <c r="AK256" s="325"/>
      <c r="AL256" s="443"/>
      <c r="AM256" s="443"/>
    </row>
    <row r="257" spans="1:39" ht="24.75" customHeight="1">
      <c r="A257" s="440"/>
      <c r="B257" s="441"/>
      <c r="C257" s="441"/>
      <c r="D257" s="440"/>
      <c r="E257" s="442"/>
      <c r="F257" s="443"/>
      <c r="G257" s="441"/>
      <c r="H257" s="444"/>
      <c r="I257" s="445"/>
      <c r="J257" s="443"/>
      <c r="K257" s="443"/>
      <c r="L257" s="443"/>
      <c r="M257" s="443"/>
      <c r="N257" s="443"/>
      <c r="O257" s="443"/>
      <c r="P257" s="443"/>
      <c r="Q257" s="443"/>
      <c r="R257" s="443"/>
      <c r="S257" s="443"/>
      <c r="T257" s="443"/>
      <c r="U257" s="443"/>
      <c r="V257" s="443"/>
      <c r="W257" s="443"/>
      <c r="X257" s="443"/>
      <c r="Y257" s="443"/>
      <c r="Z257" s="443"/>
      <c r="AA257" s="443"/>
      <c r="AB257" s="443"/>
      <c r="AC257" s="443"/>
      <c r="AD257" s="443"/>
      <c r="AE257" s="443"/>
      <c r="AF257" s="443"/>
      <c r="AG257" s="443"/>
      <c r="AH257" s="441"/>
      <c r="AI257" s="443"/>
      <c r="AJ257" s="443"/>
      <c r="AK257" s="325"/>
      <c r="AL257" s="443"/>
      <c r="AM257" s="443"/>
    </row>
    <row r="258" spans="1:39" ht="24.75" customHeight="1">
      <c r="A258" s="440"/>
      <c r="B258" s="441"/>
      <c r="C258" s="441"/>
      <c r="D258" s="440"/>
      <c r="E258" s="442"/>
      <c r="F258" s="443"/>
      <c r="G258" s="441"/>
      <c r="H258" s="444"/>
      <c r="I258" s="445"/>
      <c r="J258" s="443"/>
      <c r="K258" s="443"/>
      <c r="L258" s="443"/>
      <c r="M258" s="443"/>
      <c r="N258" s="443"/>
      <c r="O258" s="443"/>
      <c r="P258" s="443"/>
      <c r="Q258" s="443"/>
      <c r="R258" s="443"/>
      <c r="S258" s="443"/>
      <c r="T258" s="443"/>
      <c r="U258" s="443"/>
      <c r="V258" s="443"/>
      <c r="W258" s="443"/>
      <c r="X258" s="443"/>
      <c r="Y258" s="443"/>
      <c r="Z258" s="443"/>
      <c r="AA258" s="443"/>
      <c r="AB258" s="443"/>
      <c r="AC258" s="443"/>
      <c r="AD258" s="443"/>
      <c r="AE258" s="443"/>
      <c r="AF258" s="443"/>
      <c r="AG258" s="443"/>
      <c r="AH258" s="441"/>
      <c r="AI258" s="443"/>
      <c r="AJ258" s="443"/>
      <c r="AK258" s="325"/>
      <c r="AL258" s="443"/>
      <c r="AM258" s="443"/>
    </row>
    <row r="259" spans="1:39" ht="24.75" customHeight="1">
      <c r="A259" s="440"/>
      <c r="B259" s="441"/>
      <c r="C259" s="441"/>
      <c r="D259" s="440"/>
      <c r="E259" s="442"/>
      <c r="F259" s="443"/>
      <c r="G259" s="441"/>
      <c r="H259" s="444"/>
      <c r="I259" s="445"/>
      <c r="J259" s="443"/>
      <c r="K259" s="443"/>
      <c r="L259" s="443"/>
      <c r="M259" s="443"/>
      <c r="N259" s="443"/>
      <c r="O259" s="443"/>
      <c r="P259" s="443"/>
      <c r="Q259" s="443"/>
      <c r="R259" s="443"/>
      <c r="S259" s="443"/>
      <c r="T259" s="443"/>
      <c r="U259" s="443"/>
      <c r="V259" s="443"/>
      <c r="W259" s="443"/>
      <c r="X259" s="443"/>
      <c r="Y259" s="443"/>
      <c r="Z259" s="443"/>
      <c r="AA259" s="443"/>
      <c r="AB259" s="443"/>
      <c r="AC259" s="443"/>
      <c r="AD259" s="443"/>
      <c r="AE259" s="443"/>
      <c r="AF259" s="443"/>
      <c r="AG259" s="443"/>
      <c r="AH259" s="441"/>
      <c r="AI259" s="443"/>
      <c r="AJ259" s="443"/>
      <c r="AK259" s="325"/>
      <c r="AL259" s="443"/>
      <c r="AM259" s="443"/>
    </row>
    <row r="260" spans="1:39" ht="24.75" customHeight="1">
      <c r="A260" s="440"/>
      <c r="B260" s="441"/>
      <c r="C260" s="441"/>
      <c r="D260" s="440"/>
      <c r="E260" s="442"/>
      <c r="F260" s="443"/>
      <c r="G260" s="441"/>
      <c r="H260" s="444"/>
      <c r="I260" s="445"/>
      <c r="J260" s="443"/>
      <c r="K260" s="443"/>
      <c r="L260" s="443"/>
      <c r="M260" s="443"/>
      <c r="N260" s="443"/>
      <c r="O260" s="443"/>
      <c r="P260" s="443"/>
      <c r="Q260" s="443"/>
      <c r="R260" s="443"/>
      <c r="S260" s="443"/>
      <c r="T260" s="443"/>
      <c r="U260" s="443"/>
      <c r="V260" s="443"/>
      <c r="W260" s="443"/>
      <c r="X260" s="443"/>
      <c r="Y260" s="443"/>
      <c r="Z260" s="443"/>
      <c r="AA260" s="443"/>
      <c r="AB260" s="443"/>
      <c r="AC260" s="443"/>
      <c r="AD260" s="443"/>
      <c r="AE260" s="443"/>
      <c r="AF260" s="443"/>
      <c r="AG260" s="443"/>
      <c r="AH260" s="441"/>
      <c r="AI260" s="443"/>
      <c r="AJ260" s="443"/>
      <c r="AK260" s="325"/>
      <c r="AL260" s="443"/>
      <c r="AM260" s="443"/>
    </row>
    <row r="261" spans="1:39" ht="24.75" customHeight="1">
      <c r="A261" s="440"/>
      <c r="B261" s="441"/>
      <c r="C261" s="441"/>
      <c r="D261" s="440"/>
      <c r="E261" s="442"/>
      <c r="F261" s="443"/>
      <c r="G261" s="441"/>
      <c r="H261" s="444"/>
      <c r="I261" s="445"/>
      <c r="J261" s="443"/>
      <c r="K261" s="443"/>
      <c r="L261" s="443"/>
      <c r="M261" s="443"/>
      <c r="N261" s="443"/>
      <c r="O261" s="443"/>
      <c r="P261" s="443"/>
      <c r="Q261" s="443"/>
      <c r="R261" s="443"/>
      <c r="S261" s="443"/>
      <c r="T261" s="443"/>
      <c r="U261" s="443"/>
      <c r="V261" s="443"/>
      <c r="W261" s="443"/>
      <c r="X261" s="443"/>
      <c r="Y261" s="443"/>
      <c r="Z261" s="443"/>
      <c r="AA261" s="443"/>
      <c r="AB261" s="443"/>
      <c r="AC261" s="443"/>
      <c r="AD261" s="443"/>
      <c r="AE261" s="443"/>
      <c r="AF261" s="443"/>
      <c r="AG261" s="443"/>
      <c r="AH261" s="441"/>
      <c r="AI261" s="443"/>
      <c r="AJ261" s="443"/>
      <c r="AK261" s="325"/>
      <c r="AL261" s="443"/>
      <c r="AM261" s="443"/>
    </row>
    <row r="262" spans="1:39" ht="24.75" customHeight="1">
      <c r="A262" s="440"/>
      <c r="B262" s="441"/>
      <c r="C262" s="441"/>
      <c r="D262" s="440"/>
      <c r="E262" s="442"/>
      <c r="F262" s="443"/>
      <c r="G262" s="441"/>
      <c r="H262" s="444"/>
      <c r="I262" s="445"/>
      <c r="J262" s="443"/>
      <c r="K262" s="443"/>
      <c r="L262" s="443"/>
      <c r="M262" s="443"/>
      <c r="N262" s="443"/>
      <c r="O262" s="443"/>
      <c r="P262" s="443"/>
      <c r="Q262" s="443"/>
      <c r="R262" s="443"/>
      <c r="S262" s="443"/>
      <c r="T262" s="443"/>
      <c r="U262" s="443"/>
      <c r="V262" s="443"/>
      <c r="W262" s="443"/>
      <c r="X262" s="443"/>
      <c r="Y262" s="443"/>
      <c r="Z262" s="443"/>
      <c r="AA262" s="443"/>
      <c r="AB262" s="443"/>
      <c r="AC262" s="443"/>
      <c r="AD262" s="443"/>
      <c r="AE262" s="443"/>
      <c r="AF262" s="443"/>
      <c r="AG262" s="443"/>
      <c r="AH262" s="441"/>
      <c r="AI262" s="443"/>
      <c r="AJ262" s="443"/>
      <c r="AK262" s="325"/>
      <c r="AL262" s="443"/>
      <c r="AM262" s="443"/>
    </row>
    <row r="263" spans="1:39" ht="24.75" customHeight="1">
      <c r="A263" s="440"/>
      <c r="B263" s="441"/>
      <c r="C263" s="441"/>
      <c r="D263" s="440"/>
      <c r="E263" s="442"/>
      <c r="F263" s="443"/>
      <c r="G263" s="441"/>
      <c r="H263" s="444"/>
      <c r="I263" s="445"/>
      <c r="J263" s="443"/>
      <c r="K263" s="443"/>
      <c r="L263" s="443"/>
      <c r="M263" s="443"/>
      <c r="N263" s="443"/>
      <c r="O263" s="443"/>
      <c r="P263" s="443"/>
      <c r="Q263" s="443"/>
      <c r="R263" s="443"/>
      <c r="S263" s="443"/>
      <c r="T263" s="443"/>
      <c r="U263" s="443"/>
      <c r="V263" s="443"/>
      <c r="W263" s="443"/>
      <c r="X263" s="443"/>
      <c r="Y263" s="443"/>
      <c r="Z263" s="443"/>
      <c r="AA263" s="443"/>
      <c r="AB263" s="443"/>
      <c r="AC263" s="443"/>
      <c r="AD263" s="443"/>
      <c r="AE263" s="443"/>
      <c r="AF263" s="443"/>
      <c r="AG263" s="443"/>
      <c r="AH263" s="441"/>
      <c r="AI263" s="443"/>
      <c r="AJ263" s="443"/>
      <c r="AK263" s="325"/>
      <c r="AL263" s="443"/>
      <c r="AM263" s="443"/>
    </row>
    <row r="264" spans="1:39" ht="24.75" customHeight="1">
      <c r="A264" s="440"/>
      <c r="B264" s="441"/>
      <c r="C264" s="441"/>
      <c r="D264" s="440"/>
      <c r="E264" s="442"/>
      <c r="F264" s="443"/>
      <c r="G264" s="441"/>
      <c r="H264" s="444"/>
      <c r="I264" s="445"/>
      <c r="J264" s="443"/>
      <c r="K264" s="443"/>
      <c r="L264" s="443"/>
      <c r="M264" s="443"/>
      <c r="N264" s="443"/>
      <c r="O264" s="443"/>
      <c r="P264" s="443"/>
      <c r="Q264" s="443"/>
      <c r="R264" s="443"/>
      <c r="S264" s="443"/>
      <c r="T264" s="443"/>
      <c r="U264" s="443"/>
      <c r="V264" s="443"/>
      <c r="W264" s="443"/>
      <c r="X264" s="443"/>
      <c r="Y264" s="443"/>
      <c r="Z264" s="443"/>
      <c r="AA264" s="443"/>
      <c r="AB264" s="443"/>
      <c r="AC264" s="443"/>
      <c r="AD264" s="443"/>
      <c r="AE264" s="443"/>
      <c r="AF264" s="443"/>
      <c r="AG264" s="443"/>
      <c r="AH264" s="441"/>
      <c r="AI264" s="443"/>
      <c r="AJ264" s="443"/>
      <c r="AK264" s="325"/>
      <c r="AL264" s="443"/>
      <c r="AM264" s="443"/>
    </row>
    <row r="265" spans="1:39" ht="24.75" customHeight="1">
      <c r="A265" s="440"/>
      <c r="B265" s="441"/>
      <c r="C265" s="441"/>
      <c r="D265" s="440"/>
      <c r="E265" s="442"/>
      <c r="F265" s="443"/>
      <c r="G265" s="441"/>
      <c r="H265" s="444"/>
      <c r="I265" s="445"/>
      <c r="J265" s="443"/>
      <c r="K265" s="443"/>
      <c r="L265" s="443"/>
      <c r="M265" s="443"/>
      <c r="N265" s="443"/>
      <c r="O265" s="443"/>
      <c r="P265" s="443"/>
      <c r="Q265" s="443"/>
      <c r="R265" s="443"/>
      <c r="S265" s="443"/>
      <c r="T265" s="443"/>
      <c r="U265" s="443"/>
      <c r="V265" s="443"/>
      <c r="W265" s="443"/>
      <c r="X265" s="443"/>
      <c r="Y265" s="443"/>
      <c r="Z265" s="443"/>
      <c r="AA265" s="443"/>
      <c r="AB265" s="443"/>
      <c r="AC265" s="443"/>
      <c r="AD265" s="443"/>
      <c r="AE265" s="443"/>
      <c r="AF265" s="443"/>
      <c r="AG265" s="443"/>
      <c r="AH265" s="441"/>
      <c r="AI265" s="443"/>
      <c r="AJ265" s="443"/>
      <c r="AK265" s="325"/>
      <c r="AL265" s="443"/>
      <c r="AM265" s="443"/>
    </row>
    <row r="266" spans="1:39" ht="24.75" customHeight="1">
      <c r="A266" s="440"/>
      <c r="B266" s="441"/>
      <c r="C266" s="441"/>
      <c r="D266" s="440"/>
      <c r="E266" s="442"/>
      <c r="F266" s="443"/>
      <c r="G266" s="441"/>
      <c r="H266" s="444"/>
      <c r="I266" s="445"/>
      <c r="J266" s="443"/>
      <c r="K266" s="443"/>
      <c r="L266" s="443"/>
      <c r="M266" s="443"/>
      <c r="N266" s="443"/>
      <c r="O266" s="443"/>
      <c r="P266" s="443"/>
      <c r="Q266" s="443"/>
      <c r="R266" s="443"/>
      <c r="S266" s="443"/>
      <c r="T266" s="443"/>
      <c r="U266" s="443"/>
      <c r="V266" s="443"/>
      <c r="W266" s="443"/>
      <c r="X266" s="443"/>
      <c r="Y266" s="443"/>
      <c r="Z266" s="443"/>
      <c r="AA266" s="443"/>
      <c r="AB266" s="443"/>
      <c r="AC266" s="443"/>
      <c r="AD266" s="443"/>
      <c r="AE266" s="443"/>
      <c r="AF266" s="443"/>
      <c r="AG266" s="443"/>
      <c r="AH266" s="441"/>
      <c r="AI266" s="443"/>
      <c r="AJ266" s="443"/>
      <c r="AK266" s="325"/>
      <c r="AL266" s="443"/>
      <c r="AM266" s="443"/>
    </row>
    <row r="267" spans="1:39" ht="24.75" customHeight="1">
      <c r="A267" s="440"/>
      <c r="B267" s="441"/>
      <c r="C267" s="441"/>
      <c r="D267" s="440"/>
      <c r="E267" s="442"/>
      <c r="F267" s="443"/>
      <c r="G267" s="441"/>
      <c r="H267" s="444"/>
      <c r="I267" s="445"/>
      <c r="J267" s="443"/>
      <c r="K267" s="443"/>
      <c r="L267" s="443"/>
      <c r="M267" s="443"/>
      <c r="N267" s="443"/>
      <c r="O267" s="443"/>
      <c r="P267" s="443"/>
      <c r="Q267" s="443"/>
      <c r="R267" s="443"/>
      <c r="S267" s="443"/>
      <c r="T267" s="443"/>
      <c r="U267" s="443"/>
      <c r="V267" s="443"/>
      <c r="W267" s="443"/>
      <c r="X267" s="443"/>
      <c r="Y267" s="443"/>
      <c r="Z267" s="443"/>
      <c r="AA267" s="443"/>
      <c r="AB267" s="443"/>
      <c r="AC267" s="443"/>
      <c r="AD267" s="443"/>
      <c r="AE267" s="443"/>
      <c r="AF267" s="443"/>
      <c r="AG267" s="443"/>
      <c r="AH267" s="441"/>
      <c r="AI267" s="443"/>
      <c r="AJ267" s="443"/>
      <c r="AK267" s="325"/>
      <c r="AL267" s="443"/>
      <c r="AM267" s="443"/>
    </row>
    <row r="268" spans="1:39" ht="24.75" customHeight="1">
      <c r="A268" s="440"/>
      <c r="B268" s="441"/>
      <c r="C268" s="441"/>
      <c r="D268" s="440"/>
      <c r="E268" s="442"/>
      <c r="F268" s="443"/>
      <c r="G268" s="441"/>
      <c r="H268" s="444"/>
      <c r="I268" s="445"/>
      <c r="J268" s="443"/>
      <c r="K268" s="443"/>
      <c r="L268" s="443"/>
      <c r="M268" s="443"/>
      <c r="N268" s="443"/>
      <c r="O268" s="443"/>
      <c r="P268" s="443"/>
      <c r="Q268" s="443"/>
      <c r="R268" s="443"/>
      <c r="S268" s="443"/>
      <c r="T268" s="443"/>
      <c r="U268" s="443"/>
      <c r="V268" s="443"/>
      <c r="W268" s="443"/>
      <c r="X268" s="443"/>
      <c r="Y268" s="443"/>
      <c r="Z268" s="443"/>
      <c r="AA268" s="443"/>
      <c r="AB268" s="443"/>
      <c r="AC268" s="443"/>
      <c r="AD268" s="443"/>
      <c r="AE268" s="443"/>
      <c r="AF268" s="443"/>
      <c r="AG268" s="443"/>
      <c r="AH268" s="441"/>
      <c r="AI268" s="443"/>
      <c r="AJ268" s="443"/>
      <c r="AK268" s="325"/>
      <c r="AL268" s="443"/>
      <c r="AM268" s="443"/>
    </row>
    <row r="269" spans="1:39" ht="24.75" customHeight="1">
      <c r="A269" s="440"/>
      <c r="B269" s="441"/>
      <c r="C269" s="441"/>
      <c r="D269" s="440"/>
      <c r="E269" s="442"/>
      <c r="F269" s="443"/>
      <c r="G269" s="441"/>
      <c r="H269" s="444"/>
      <c r="I269" s="445"/>
      <c r="J269" s="443"/>
      <c r="K269" s="443"/>
      <c r="L269" s="443"/>
      <c r="M269" s="443"/>
      <c r="N269" s="443"/>
      <c r="O269" s="443"/>
      <c r="P269" s="443"/>
      <c r="Q269" s="443"/>
      <c r="R269" s="443"/>
      <c r="S269" s="443"/>
      <c r="T269" s="443"/>
      <c r="U269" s="443"/>
      <c r="V269" s="443"/>
      <c r="W269" s="443"/>
      <c r="X269" s="443"/>
      <c r="Y269" s="443"/>
      <c r="Z269" s="443"/>
      <c r="AA269" s="443"/>
      <c r="AB269" s="443"/>
      <c r="AC269" s="443"/>
      <c r="AD269" s="443"/>
      <c r="AE269" s="443"/>
      <c r="AF269" s="443"/>
      <c r="AG269" s="443"/>
      <c r="AH269" s="441"/>
      <c r="AI269" s="443"/>
      <c r="AJ269" s="443"/>
      <c r="AK269" s="325"/>
      <c r="AL269" s="443"/>
      <c r="AM269" s="443"/>
    </row>
    <row r="270" spans="1:39" ht="24.75" customHeight="1">
      <c r="A270" s="440"/>
      <c r="B270" s="441"/>
      <c r="C270" s="441"/>
      <c r="D270" s="440"/>
      <c r="E270" s="442"/>
      <c r="F270" s="443"/>
      <c r="G270" s="441"/>
      <c r="H270" s="444"/>
      <c r="I270" s="445"/>
      <c r="J270" s="443"/>
      <c r="K270" s="443"/>
      <c r="L270" s="443"/>
      <c r="M270" s="443"/>
      <c r="N270" s="443"/>
      <c r="O270" s="443"/>
      <c r="P270" s="443"/>
      <c r="Q270" s="443"/>
      <c r="R270" s="443"/>
      <c r="S270" s="443"/>
      <c r="T270" s="443"/>
      <c r="U270" s="443"/>
      <c r="V270" s="443"/>
      <c r="W270" s="443"/>
      <c r="X270" s="443"/>
      <c r="Y270" s="443"/>
      <c r="Z270" s="443"/>
      <c r="AA270" s="443"/>
      <c r="AB270" s="443"/>
      <c r="AC270" s="443"/>
      <c r="AD270" s="443"/>
      <c r="AE270" s="443"/>
      <c r="AF270" s="443"/>
      <c r="AG270" s="443"/>
      <c r="AH270" s="441"/>
      <c r="AI270" s="443"/>
      <c r="AJ270" s="443"/>
      <c r="AK270" s="325"/>
      <c r="AL270" s="443"/>
      <c r="AM270" s="443"/>
    </row>
    <row r="271" spans="1:39" ht="24.75" customHeight="1">
      <c r="A271" s="440"/>
      <c r="B271" s="441"/>
      <c r="C271" s="441"/>
      <c r="D271" s="440"/>
      <c r="E271" s="442"/>
      <c r="F271" s="443"/>
      <c r="G271" s="441"/>
      <c r="H271" s="444"/>
      <c r="I271" s="445"/>
      <c r="J271" s="443"/>
      <c r="K271" s="443"/>
      <c r="L271" s="443"/>
      <c r="M271" s="443"/>
      <c r="N271" s="443"/>
      <c r="O271" s="443"/>
      <c r="P271" s="443"/>
      <c r="Q271" s="443"/>
      <c r="R271" s="443"/>
      <c r="S271" s="443"/>
      <c r="T271" s="443"/>
      <c r="U271" s="443"/>
      <c r="V271" s="443"/>
      <c r="W271" s="443"/>
      <c r="X271" s="443"/>
      <c r="Y271" s="443"/>
      <c r="Z271" s="443"/>
      <c r="AA271" s="443"/>
      <c r="AB271" s="443"/>
      <c r="AC271" s="443"/>
      <c r="AD271" s="443"/>
      <c r="AE271" s="443"/>
      <c r="AF271" s="443"/>
      <c r="AG271" s="443"/>
      <c r="AH271" s="441"/>
      <c r="AI271" s="443"/>
      <c r="AJ271" s="443"/>
      <c r="AK271" s="325"/>
      <c r="AL271" s="443"/>
      <c r="AM271" s="443"/>
    </row>
    <row r="272" spans="1:39" ht="24.75" customHeight="1">
      <c r="A272" s="440"/>
      <c r="B272" s="441"/>
      <c r="C272" s="441"/>
      <c r="D272" s="440"/>
      <c r="E272" s="442"/>
      <c r="F272" s="443"/>
      <c r="G272" s="441"/>
      <c r="H272" s="444"/>
      <c r="I272" s="445"/>
      <c r="J272" s="443"/>
      <c r="K272" s="443"/>
      <c r="L272" s="443"/>
      <c r="M272" s="443"/>
      <c r="N272" s="443"/>
      <c r="O272" s="443"/>
      <c r="P272" s="443"/>
      <c r="Q272" s="443"/>
      <c r="R272" s="443"/>
      <c r="S272" s="443"/>
      <c r="T272" s="443"/>
      <c r="U272" s="443"/>
      <c r="V272" s="443"/>
      <c r="W272" s="443"/>
      <c r="X272" s="443"/>
      <c r="Y272" s="443"/>
      <c r="Z272" s="443"/>
      <c r="AA272" s="443"/>
      <c r="AB272" s="443"/>
      <c r="AC272" s="443"/>
      <c r="AD272" s="443"/>
      <c r="AE272" s="443"/>
      <c r="AF272" s="443"/>
      <c r="AG272" s="443"/>
      <c r="AH272" s="441"/>
      <c r="AI272" s="443"/>
      <c r="AJ272" s="443"/>
      <c r="AK272" s="325"/>
      <c r="AL272" s="443"/>
      <c r="AM272" s="443"/>
    </row>
    <row r="273" spans="1:39" ht="24.75" customHeight="1">
      <c r="A273" s="440"/>
      <c r="B273" s="441"/>
      <c r="C273" s="441"/>
      <c r="D273" s="440"/>
      <c r="E273" s="442"/>
      <c r="F273" s="443"/>
      <c r="G273" s="441"/>
      <c r="H273" s="444"/>
      <c r="I273" s="445"/>
      <c r="J273" s="443"/>
      <c r="K273" s="443"/>
      <c r="L273" s="443"/>
      <c r="M273" s="443"/>
      <c r="N273" s="443"/>
      <c r="O273" s="443"/>
      <c r="P273" s="443"/>
      <c r="Q273" s="443"/>
      <c r="R273" s="443"/>
      <c r="S273" s="443"/>
      <c r="T273" s="443"/>
      <c r="U273" s="443"/>
      <c r="V273" s="443"/>
      <c r="W273" s="443"/>
      <c r="X273" s="443"/>
      <c r="Y273" s="443"/>
      <c r="Z273" s="443"/>
      <c r="AA273" s="443"/>
      <c r="AB273" s="443"/>
      <c r="AC273" s="443"/>
      <c r="AD273" s="443"/>
      <c r="AE273" s="443"/>
      <c r="AF273" s="443"/>
      <c r="AG273" s="443"/>
      <c r="AH273" s="441"/>
      <c r="AI273" s="443"/>
      <c r="AJ273" s="443"/>
      <c r="AK273" s="325"/>
      <c r="AL273" s="443"/>
      <c r="AM273" s="443"/>
    </row>
    <row r="274" spans="1:39" ht="24.75" customHeight="1">
      <c r="A274" s="440"/>
      <c r="B274" s="441"/>
      <c r="C274" s="441"/>
      <c r="D274" s="440"/>
      <c r="E274" s="442"/>
      <c r="F274" s="443"/>
      <c r="G274" s="441"/>
      <c r="H274" s="444"/>
      <c r="I274" s="445"/>
      <c r="J274" s="443"/>
      <c r="K274" s="443"/>
      <c r="L274" s="443"/>
      <c r="M274" s="443"/>
      <c r="N274" s="443"/>
      <c r="O274" s="443"/>
      <c r="P274" s="443"/>
      <c r="Q274" s="443"/>
      <c r="R274" s="443"/>
      <c r="S274" s="443"/>
      <c r="T274" s="443"/>
      <c r="U274" s="443"/>
      <c r="V274" s="443"/>
      <c r="W274" s="443"/>
      <c r="X274" s="443"/>
      <c r="Y274" s="443"/>
      <c r="Z274" s="443"/>
      <c r="AA274" s="443"/>
      <c r="AB274" s="443"/>
      <c r="AC274" s="443"/>
      <c r="AD274" s="443"/>
      <c r="AE274" s="443"/>
      <c r="AF274" s="443"/>
      <c r="AG274" s="443"/>
      <c r="AH274" s="441"/>
      <c r="AI274" s="443"/>
      <c r="AJ274" s="443"/>
      <c r="AK274" s="325"/>
      <c r="AL274" s="443"/>
      <c r="AM274" s="443"/>
    </row>
    <row r="275" spans="1:39" ht="24.75" customHeight="1">
      <c r="A275" s="440"/>
      <c r="B275" s="441"/>
      <c r="C275" s="441"/>
      <c r="D275" s="440"/>
      <c r="E275" s="442"/>
      <c r="F275" s="443"/>
      <c r="G275" s="441"/>
      <c r="H275" s="444"/>
      <c r="I275" s="445"/>
      <c r="J275" s="443"/>
      <c r="K275" s="443"/>
      <c r="L275" s="443"/>
      <c r="M275" s="443"/>
      <c r="N275" s="443"/>
      <c r="O275" s="443"/>
      <c r="P275" s="443"/>
      <c r="Q275" s="443"/>
      <c r="R275" s="443"/>
      <c r="S275" s="443"/>
      <c r="T275" s="443"/>
      <c r="U275" s="443"/>
      <c r="V275" s="443"/>
      <c r="W275" s="443"/>
      <c r="X275" s="443"/>
      <c r="Y275" s="443"/>
      <c r="Z275" s="443"/>
      <c r="AA275" s="443"/>
      <c r="AB275" s="443"/>
      <c r="AC275" s="443"/>
      <c r="AD275" s="443"/>
      <c r="AE275" s="443"/>
      <c r="AF275" s="443"/>
      <c r="AG275" s="443"/>
      <c r="AH275" s="441"/>
      <c r="AI275" s="443"/>
      <c r="AJ275" s="443"/>
      <c r="AK275" s="325"/>
      <c r="AL275" s="443"/>
      <c r="AM275" s="443"/>
    </row>
    <row r="276" spans="1:39" ht="24.75" customHeight="1">
      <c r="A276" s="440"/>
      <c r="B276" s="441"/>
      <c r="C276" s="441"/>
      <c r="D276" s="440"/>
      <c r="E276" s="442"/>
      <c r="F276" s="443"/>
      <c r="G276" s="441"/>
      <c r="H276" s="444"/>
      <c r="I276" s="445"/>
      <c r="J276" s="443"/>
      <c r="K276" s="443"/>
      <c r="L276" s="443"/>
      <c r="M276" s="443"/>
      <c r="N276" s="443"/>
      <c r="O276" s="443"/>
      <c r="P276" s="443"/>
      <c r="Q276" s="443"/>
      <c r="R276" s="443"/>
      <c r="S276" s="443"/>
      <c r="T276" s="443"/>
      <c r="U276" s="443"/>
      <c r="V276" s="443"/>
      <c r="W276" s="443"/>
      <c r="X276" s="443"/>
      <c r="Y276" s="443"/>
      <c r="Z276" s="443"/>
      <c r="AA276" s="443"/>
      <c r="AB276" s="443"/>
      <c r="AC276" s="443"/>
      <c r="AD276" s="443"/>
      <c r="AE276" s="443"/>
      <c r="AF276" s="443"/>
      <c r="AG276" s="443"/>
      <c r="AH276" s="441"/>
      <c r="AI276" s="443"/>
      <c r="AJ276" s="443"/>
      <c r="AK276" s="325"/>
      <c r="AL276" s="443"/>
      <c r="AM276" s="443"/>
    </row>
    <row r="277" spans="1:39" ht="24.75" customHeight="1">
      <c r="A277" s="440"/>
      <c r="B277" s="441"/>
      <c r="C277" s="441"/>
      <c r="D277" s="440"/>
      <c r="E277" s="442"/>
      <c r="F277" s="443"/>
      <c r="G277" s="441"/>
      <c r="H277" s="444"/>
      <c r="I277" s="445"/>
      <c r="J277" s="443"/>
      <c r="K277" s="443"/>
      <c r="L277" s="443"/>
      <c r="M277" s="443"/>
      <c r="N277" s="443"/>
      <c r="O277" s="443"/>
      <c r="P277" s="443"/>
      <c r="Q277" s="443"/>
      <c r="R277" s="443"/>
      <c r="S277" s="443"/>
      <c r="T277" s="443"/>
      <c r="U277" s="443"/>
      <c r="V277" s="443"/>
      <c r="W277" s="443"/>
      <c r="X277" s="443"/>
      <c r="Y277" s="443"/>
      <c r="Z277" s="443"/>
      <c r="AA277" s="443"/>
      <c r="AB277" s="443"/>
      <c r="AC277" s="443"/>
      <c r="AD277" s="443"/>
      <c r="AE277" s="443"/>
      <c r="AF277" s="443"/>
      <c r="AG277" s="443"/>
      <c r="AH277" s="441"/>
      <c r="AI277" s="443"/>
      <c r="AJ277" s="443"/>
      <c r="AK277" s="325"/>
      <c r="AL277" s="443"/>
      <c r="AM277" s="443"/>
    </row>
    <row r="278" spans="1:39" ht="24.75" customHeight="1">
      <c r="A278" s="440"/>
      <c r="B278" s="441"/>
      <c r="C278" s="441"/>
      <c r="D278" s="440"/>
      <c r="E278" s="442"/>
      <c r="F278" s="443"/>
      <c r="G278" s="441"/>
      <c r="H278" s="444"/>
      <c r="I278" s="445"/>
      <c r="J278" s="443"/>
      <c r="K278" s="443"/>
      <c r="L278" s="443"/>
      <c r="M278" s="443"/>
      <c r="N278" s="443"/>
      <c r="O278" s="443"/>
      <c r="P278" s="443"/>
      <c r="Q278" s="443"/>
      <c r="R278" s="443"/>
      <c r="S278" s="443"/>
      <c r="T278" s="443"/>
      <c r="U278" s="443"/>
      <c r="V278" s="443"/>
      <c r="W278" s="443"/>
      <c r="X278" s="443"/>
      <c r="Y278" s="443"/>
      <c r="Z278" s="443"/>
      <c r="AA278" s="443"/>
      <c r="AB278" s="443"/>
      <c r="AC278" s="443"/>
      <c r="AD278" s="443"/>
      <c r="AE278" s="443"/>
      <c r="AF278" s="443"/>
      <c r="AG278" s="443"/>
      <c r="AH278" s="441"/>
      <c r="AI278" s="443"/>
      <c r="AJ278" s="443"/>
      <c r="AK278" s="325"/>
      <c r="AL278" s="443"/>
      <c r="AM278" s="443"/>
    </row>
    <row r="279" spans="1:39" ht="24.75" customHeight="1">
      <c r="A279" s="440"/>
      <c r="B279" s="441"/>
      <c r="C279" s="441"/>
      <c r="D279" s="440"/>
      <c r="E279" s="442"/>
      <c r="F279" s="443"/>
      <c r="G279" s="441"/>
      <c r="H279" s="444"/>
      <c r="I279" s="445"/>
      <c r="J279" s="443"/>
      <c r="K279" s="443"/>
      <c r="L279" s="443"/>
      <c r="M279" s="443"/>
      <c r="N279" s="443"/>
      <c r="O279" s="443"/>
      <c r="P279" s="443"/>
      <c r="Q279" s="443"/>
      <c r="R279" s="443"/>
      <c r="S279" s="443"/>
      <c r="T279" s="443"/>
      <c r="U279" s="443"/>
      <c r="V279" s="443"/>
      <c r="W279" s="443"/>
      <c r="X279" s="443"/>
      <c r="Y279" s="443"/>
      <c r="Z279" s="443"/>
      <c r="AA279" s="443"/>
      <c r="AB279" s="443"/>
      <c r="AC279" s="443"/>
      <c r="AD279" s="443"/>
      <c r="AE279" s="443"/>
      <c r="AF279" s="443"/>
      <c r="AG279" s="443"/>
      <c r="AH279" s="441"/>
      <c r="AI279" s="443"/>
      <c r="AJ279" s="443"/>
      <c r="AK279" s="325"/>
      <c r="AL279" s="443"/>
      <c r="AM279" s="443"/>
    </row>
    <row r="280" spans="1:39" ht="24.75" customHeight="1">
      <c r="A280" s="440"/>
      <c r="B280" s="441"/>
      <c r="C280" s="441"/>
      <c r="D280" s="440"/>
      <c r="E280" s="442"/>
      <c r="F280" s="443"/>
      <c r="G280" s="441"/>
      <c r="H280" s="444"/>
      <c r="I280" s="445"/>
      <c r="J280" s="443"/>
      <c r="K280" s="443"/>
      <c r="L280" s="443"/>
      <c r="M280" s="443"/>
      <c r="N280" s="443"/>
      <c r="O280" s="443"/>
      <c r="P280" s="443"/>
      <c r="Q280" s="443"/>
      <c r="R280" s="443"/>
      <c r="S280" s="443"/>
      <c r="T280" s="443"/>
      <c r="U280" s="443"/>
      <c r="V280" s="443"/>
      <c r="W280" s="443"/>
      <c r="X280" s="443"/>
      <c r="Y280" s="443"/>
      <c r="Z280" s="443"/>
      <c r="AA280" s="443"/>
      <c r="AB280" s="443"/>
      <c r="AC280" s="443"/>
      <c r="AD280" s="443"/>
      <c r="AE280" s="443"/>
      <c r="AF280" s="443"/>
      <c r="AG280" s="443"/>
      <c r="AH280" s="441"/>
      <c r="AI280" s="443"/>
      <c r="AJ280" s="443"/>
      <c r="AK280" s="325"/>
      <c r="AL280" s="443"/>
      <c r="AM280" s="443"/>
    </row>
    <row r="281" spans="1:39" ht="24.75" customHeight="1">
      <c r="A281" s="440"/>
      <c r="B281" s="441"/>
      <c r="C281" s="441"/>
      <c r="D281" s="440"/>
      <c r="E281" s="442"/>
      <c r="F281" s="443"/>
      <c r="G281" s="441"/>
      <c r="H281" s="444"/>
      <c r="I281" s="445"/>
      <c r="J281" s="443"/>
      <c r="K281" s="443"/>
      <c r="L281" s="443"/>
      <c r="M281" s="443"/>
      <c r="N281" s="443"/>
      <c r="O281" s="443"/>
      <c r="P281" s="443"/>
      <c r="Q281" s="443"/>
      <c r="R281" s="443"/>
      <c r="S281" s="443"/>
      <c r="T281" s="443"/>
      <c r="U281" s="443"/>
      <c r="V281" s="443"/>
      <c r="W281" s="443"/>
      <c r="X281" s="443"/>
      <c r="Y281" s="443"/>
      <c r="Z281" s="443"/>
      <c r="AA281" s="443"/>
      <c r="AB281" s="443"/>
      <c r="AC281" s="443"/>
      <c r="AD281" s="443"/>
      <c r="AE281" s="443"/>
      <c r="AF281" s="443"/>
      <c r="AG281" s="443"/>
      <c r="AH281" s="441"/>
      <c r="AI281" s="443"/>
      <c r="AJ281" s="443"/>
      <c r="AK281" s="325"/>
      <c r="AL281" s="443"/>
      <c r="AM281" s="443"/>
    </row>
    <row r="282" spans="1:39" ht="24.75" customHeight="1">
      <c r="A282" s="440"/>
      <c r="B282" s="441"/>
      <c r="C282" s="441"/>
      <c r="D282" s="440"/>
      <c r="E282" s="442"/>
      <c r="F282" s="443"/>
      <c r="G282" s="441"/>
      <c r="H282" s="444"/>
      <c r="I282" s="445"/>
      <c r="J282" s="443"/>
      <c r="K282" s="443"/>
      <c r="L282" s="443"/>
      <c r="M282" s="443"/>
      <c r="N282" s="443"/>
      <c r="O282" s="443"/>
      <c r="P282" s="443"/>
      <c r="Q282" s="443"/>
      <c r="R282" s="443"/>
      <c r="S282" s="443"/>
      <c r="T282" s="443"/>
      <c r="U282" s="443"/>
      <c r="V282" s="443"/>
      <c r="W282" s="443"/>
      <c r="X282" s="443"/>
      <c r="Y282" s="443"/>
      <c r="Z282" s="443"/>
      <c r="AA282" s="443"/>
      <c r="AB282" s="443"/>
      <c r="AC282" s="443"/>
      <c r="AD282" s="443"/>
      <c r="AE282" s="443"/>
      <c r="AF282" s="443"/>
      <c r="AG282" s="443"/>
      <c r="AH282" s="441"/>
      <c r="AI282" s="443"/>
      <c r="AJ282" s="443"/>
      <c r="AK282" s="325"/>
      <c r="AL282" s="443"/>
      <c r="AM282" s="443"/>
    </row>
    <row r="283" spans="1:39" ht="24.75" customHeight="1">
      <c r="A283" s="440"/>
      <c r="B283" s="441"/>
      <c r="C283" s="441"/>
      <c r="D283" s="440"/>
      <c r="E283" s="442"/>
      <c r="F283" s="443"/>
      <c r="G283" s="441"/>
      <c r="H283" s="444"/>
      <c r="I283" s="445"/>
      <c r="J283" s="443"/>
      <c r="K283" s="443"/>
      <c r="L283" s="443"/>
      <c r="M283" s="443"/>
      <c r="N283" s="443"/>
      <c r="O283" s="443"/>
      <c r="P283" s="443"/>
      <c r="Q283" s="443"/>
      <c r="R283" s="443"/>
      <c r="S283" s="443"/>
      <c r="T283" s="443"/>
      <c r="U283" s="443"/>
      <c r="V283" s="443"/>
      <c r="W283" s="443"/>
      <c r="X283" s="443"/>
      <c r="Y283" s="443"/>
      <c r="Z283" s="443"/>
      <c r="AA283" s="443"/>
      <c r="AB283" s="443"/>
      <c r="AC283" s="443"/>
      <c r="AD283" s="443"/>
      <c r="AE283" s="443"/>
      <c r="AF283" s="443"/>
      <c r="AG283" s="443"/>
      <c r="AH283" s="441"/>
      <c r="AI283" s="443"/>
      <c r="AJ283" s="443"/>
      <c r="AK283" s="325"/>
      <c r="AL283" s="443"/>
      <c r="AM283" s="443"/>
    </row>
    <row r="284" spans="1:39" ht="24.75" customHeight="1">
      <c r="A284" s="440"/>
      <c r="B284" s="441"/>
      <c r="C284" s="441"/>
      <c r="D284" s="440"/>
      <c r="E284" s="442"/>
      <c r="F284" s="443"/>
      <c r="G284" s="441"/>
      <c r="H284" s="444"/>
      <c r="I284" s="445"/>
      <c r="J284" s="443"/>
      <c r="K284" s="443"/>
      <c r="L284" s="443"/>
      <c r="M284" s="443"/>
      <c r="N284" s="443"/>
      <c r="O284" s="443"/>
      <c r="P284" s="443"/>
      <c r="Q284" s="443"/>
      <c r="R284" s="443"/>
      <c r="S284" s="443"/>
      <c r="T284" s="443"/>
      <c r="U284" s="443"/>
      <c r="V284" s="443"/>
      <c r="W284" s="443"/>
      <c r="X284" s="443"/>
      <c r="Y284" s="443"/>
      <c r="Z284" s="443"/>
      <c r="AA284" s="443"/>
      <c r="AB284" s="443"/>
      <c r="AC284" s="443"/>
      <c r="AD284" s="443"/>
      <c r="AE284" s="443"/>
      <c r="AF284" s="443"/>
      <c r="AG284" s="443"/>
      <c r="AH284" s="441"/>
      <c r="AI284" s="443"/>
      <c r="AJ284" s="443"/>
      <c r="AK284" s="325"/>
      <c r="AL284" s="443"/>
      <c r="AM284" s="443"/>
    </row>
    <row r="285" spans="1:39" ht="24.75" customHeight="1">
      <c r="A285" s="440"/>
      <c r="B285" s="441"/>
      <c r="C285" s="441"/>
      <c r="D285" s="440"/>
      <c r="E285" s="442"/>
      <c r="F285" s="443"/>
      <c r="G285" s="441"/>
      <c r="H285" s="444"/>
      <c r="I285" s="445"/>
      <c r="J285" s="443"/>
      <c r="K285" s="443"/>
      <c r="L285" s="443"/>
      <c r="M285" s="443"/>
      <c r="N285" s="443"/>
      <c r="O285" s="443"/>
      <c r="P285" s="443"/>
      <c r="Q285" s="443"/>
      <c r="R285" s="443"/>
      <c r="S285" s="443"/>
      <c r="T285" s="443"/>
      <c r="U285" s="443"/>
      <c r="V285" s="443"/>
      <c r="W285" s="443"/>
      <c r="X285" s="443"/>
      <c r="Y285" s="443"/>
      <c r="Z285" s="443"/>
      <c r="AA285" s="443"/>
      <c r="AB285" s="443"/>
      <c r="AC285" s="443"/>
      <c r="AD285" s="443"/>
      <c r="AE285" s="443"/>
      <c r="AF285" s="443"/>
      <c r="AG285" s="443"/>
      <c r="AH285" s="441"/>
      <c r="AI285" s="443"/>
      <c r="AJ285" s="443"/>
      <c r="AK285" s="325"/>
      <c r="AL285" s="443"/>
      <c r="AM285" s="443"/>
    </row>
    <row r="286" spans="1:39" ht="24.75" customHeight="1">
      <c r="A286" s="440"/>
      <c r="B286" s="441"/>
      <c r="C286" s="441"/>
      <c r="D286" s="440"/>
      <c r="E286" s="442"/>
      <c r="F286" s="443"/>
      <c r="G286" s="441"/>
      <c r="H286" s="444"/>
      <c r="I286" s="445"/>
      <c r="J286" s="443"/>
      <c r="K286" s="443"/>
      <c r="L286" s="443"/>
      <c r="M286" s="443"/>
      <c r="N286" s="443"/>
      <c r="O286" s="443"/>
      <c r="P286" s="443"/>
      <c r="Q286" s="443"/>
      <c r="R286" s="443"/>
      <c r="S286" s="443"/>
      <c r="T286" s="443"/>
      <c r="U286" s="443"/>
      <c r="V286" s="443"/>
      <c r="W286" s="443"/>
      <c r="X286" s="443"/>
      <c r="Y286" s="443"/>
      <c r="Z286" s="443"/>
      <c r="AA286" s="443"/>
      <c r="AB286" s="443"/>
      <c r="AC286" s="443"/>
      <c r="AD286" s="443"/>
      <c r="AE286" s="443"/>
      <c r="AF286" s="443"/>
      <c r="AG286" s="443"/>
      <c r="AH286" s="441"/>
      <c r="AI286" s="443"/>
      <c r="AJ286" s="443"/>
      <c r="AK286" s="325"/>
      <c r="AL286" s="443"/>
      <c r="AM286" s="443"/>
    </row>
    <row r="287" spans="1:39" ht="24.75" customHeight="1">
      <c r="A287" s="440"/>
      <c r="B287" s="441"/>
      <c r="C287" s="441"/>
      <c r="D287" s="440"/>
      <c r="E287" s="442"/>
      <c r="F287" s="443"/>
      <c r="G287" s="441"/>
      <c r="H287" s="444"/>
      <c r="I287" s="445"/>
      <c r="J287" s="443"/>
      <c r="K287" s="443"/>
      <c r="L287" s="443"/>
      <c r="M287" s="443"/>
      <c r="N287" s="443"/>
      <c r="O287" s="443"/>
      <c r="P287" s="443"/>
      <c r="Q287" s="443"/>
      <c r="R287" s="443"/>
      <c r="S287" s="443"/>
      <c r="T287" s="443"/>
      <c r="U287" s="443"/>
      <c r="V287" s="443"/>
      <c r="W287" s="443"/>
      <c r="X287" s="443"/>
      <c r="Y287" s="443"/>
      <c r="Z287" s="443"/>
      <c r="AA287" s="443"/>
      <c r="AB287" s="443"/>
      <c r="AC287" s="443"/>
      <c r="AD287" s="443"/>
      <c r="AE287" s="443"/>
      <c r="AF287" s="443"/>
      <c r="AG287" s="443"/>
      <c r="AH287" s="441"/>
      <c r="AI287" s="443"/>
      <c r="AJ287" s="443"/>
      <c r="AK287" s="325"/>
      <c r="AL287" s="443"/>
      <c r="AM287" s="443"/>
    </row>
    <row r="288" spans="1:39" ht="24.75" customHeight="1">
      <c r="A288" s="440"/>
      <c r="B288" s="441"/>
      <c r="C288" s="441"/>
      <c r="D288" s="440"/>
      <c r="E288" s="442"/>
      <c r="F288" s="443"/>
      <c r="G288" s="441"/>
      <c r="H288" s="444"/>
      <c r="I288" s="445"/>
      <c r="J288" s="443"/>
      <c r="K288" s="443"/>
      <c r="L288" s="443"/>
      <c r="M288" s="443"/>
      <c r="N288" s="443"/>
      <c r="O288" s="443"/>
      <c r="P288" s="443"/>
      <c r="Q288" s="443"/>
      <c r="R288" s="443"/>
      <c r="S288" s="443"/>
      <c r="T288" s="443"/>
      <c r="U288" s="443"/>
      <c r="V288" s="443"/>
      <c r="W288" s="443"/>
      <c r="X288" s="443"/>
      <c r="Y288" s="443"/>
      <c r="Z288" s="443"/>
      <c r="AA288" s="443"/>
      <c r="AB288" s="443"/>
      <c r="AC288" s="443"/>
      <c r="AD288" s="443"/>
      <c r="AE288" s="443"/>
      <c r="AF288" s="443"/>
      <c r="AG288" s="443"/>
      <c r="AH288" s="441"/>
      <c r="AI288" s="443"/>
      <c r="AJ288" s="443"/>
      <c r="AK288" s="325"/>
      <c r="AL288" s="443"/>
      <c r="AM288" s="443"/>
    </row>
    <row r="289" spans="1:39" ht="24.75" customHeight="1">
      <c r="A289" s="440"/>
      <c r="B289" s="441"/>
      <c r="C289" s="441"/>
      <c r="D289" s="440"/>
      <c r="E289" s="442"/>
      <c r="F289" s="443"/>
      <c r="G289" s="441"/>
      <c r="H289" s="444"/>
      <c r="I289" s="445"/>
      <c r="J289" s="443"/>
      <c r="K289" s="443"/>
      <c r="L289" s="443"/>
      <c r="M289" s="443"/>
      <c r="N289" s="443"/>
      <c r="O289" s="443"/>
      <c r="P289" s="443"/>
      <c r="Q289" s="443"/>
      <c r="R289" s="443"/>
      <c r="S289" s="443"/>
      <c r="T289" s="443"/>
      <c r="U289" s="443"/>
      <c r="V289" s="443"/>
      <c r="W289" s="443"/>
      <c r="X289" s="443"/>
      <c r="Y289" s="443"/>
      <c r="Z289" s="443"/>
      <c r="AA289" s="443"/>
      <c r="AB289" s="443"/>
      <c r="AC289" s="443"/>
      <c r="AD289" s="443"/>
      <c r="AE289" s="443"/>
      <c r="AF289" s="443"/>
      <c r="AG289" s="443"/>
      <c r="AH289" s="441"/>
      <c r="AI289" s="443"/>
      <c r="AJ289" s="443"/>
      <c r="AK289" s="325"/>
      <c r="AL289" s="443"/>
      <c r="AM289" s="443"/>
    </row>
    <row r="290" spans="1:39" ht="24.75" customHeight="1">
      <c r="A290" s="440"/>
      <c r="B290" s="441"/>
      <c r="C290" s="441"/>
      <c r="D290" s="440"/>
      <c r="E290" s="442"/>
      <c r="F290" s="443"/>
      <c r="G290" s="441"/>
      <c r="H290" s="444"/>
      <c r="I290" s="445"/>
      <c r="J290" s="443"/>
      <c r="K290" s="443"/>
      <c r="L290" s="443"/>
      <c r="M290" s="443"/>
      <c r="N290" s="443"/>
      <c r="O290" s="443"/>
      <c r="P290" s="443"/>
      <c r="Q290" s="443"/>
      <c r="R290" s="443"/>
      <c r="S290" s="443"/>
      <c r="T290" s="443"/>
      <c r="U290" s="443"/>
      <c r="V290" s="443"/>
      <c r="W290" s="443"/>
      <c r="X290" s="443"/>
      <c r="Y290" s="443"/>
      <c r="Z290" s="443"/>
      <c r="AA290" s="443"/>
      <c r="AB290" s="443"/>
      <c r="AC290" s="443"/>
      <c r="AD290" s="443"/>
      <c r="AE290" s="443"/>
      <c r="AF290" s="443"/>
      <c r="AG290" s="443"/>
      <c r="AH290" s="441"/>
      <c r="AI290" s="443"/>
      <c r="AJ290" s="443"/>
      <c r="AK290" s="325"/>
      <c r="AL290" s="443"/>
      <c r="AM290" s="443"/>
    </row>
    <row r="291" spans="1:39" ht="24.75" customHeight="1">
      <c r="A291" s="440"/>
      <c r="B291" s="441"/>
      <c r="C291" s="441"/>
      <c r="D291" s="440"/>
      <c r="E291" s="442"/>
      <c r="F291" s="443"/>
      <c r="G291" s="441"/>
      <c r="H291" s="444"/>
      <c r="I291" s="445"/>
      <c r="J291" s="443"/>
      <c r="K291" s="443"/>
      <c r="L291" s="443"/>
      <c r="M291" s="443"/>
      <c r="N291" s="443"/>
      <c r="O291" s="443"/>
      <c r="P291" s="443"/>
      <c r="Q291" s="443"/>
      <c r="R291" s="443"/>
      <c r="S291" s="443"/>
      <c r="T291" s="443"/>
      <c r="U291" s="443"/>
      <c r="V291" s="443"/>
      <c r="W291" s="443"/>
      <c r="X291" s="443"/>
      <c r="Y291" s="443"/>
      <c r="Z291" s="443"/>
      <c r="AA291" s="443"/>
      <c r="AB291" s="443"/>
      <c r="AC291" s="443"/>
      <c r="AD291" s="443"/>
      <c r="AE291" s="443"/>
      <c r="AF291" s="443"/>
      <c r="AG291" s="443"/>
      <c r="AH291" s="441"/>
      <c r="AI291" s="443"/>
      <c r="AJ291" s="443"/>
      <c r="AK291" s="325"/>
      <c r="AL291" s="443"/>
      <c r="AM291" s="443"/>
    </row>
    <row r="292" spans="1:39" ht="24.75" customHeight="1">
      <c r="A292" s="440"/>
      <c r="B292" s="441"/>
      <c r="C292" s="441"/>
      <c r="D292" s="440"/>
      <c r="E292" s="442"/>
      <c r="F292" s="443"/>
      <c r="G292" s="441"/>
      <c r="H292" s="444"/>
      <c r="I292" s="445"/>
      <c r="J292" s="443"/>
      <c r="K292" s="443"/>
      <c r="L292" s="443"/>
      <c r="M292" s="443"/>
      <c r="N292" s="443"/>
      <c r="O292" s="443"/>
      <c r="P292" s="443"/>
      <c r="Q292" s="443"/>
      <c r="R292" s="443"/>
      <c r="S292" s="443"/>
      <c r="T292" s="443"/>
      <c r="U292" s="443"/>
      <c r="V292" s="443"/>
      <c r="W292" s="443"/>
      <c r="X292" s="443"/>
      <c r="Y292" s="443"/>
      <c r="Z292" s="443"/>
      <c r="AA292" s="443"/>
      <c r="AB292" s="443"/>
      <c r="AC292" s="443"/>
      <c r="AD292" s="443"/>
      <c r="AE292" s="443"/>
      <c r="AF292" s="443"/>
      <c r="AG292" s="443"/>
      <c r="AH292" s="441"/>
      <c r="AI292" s="443"/>
      <c r="AJ292" s="443"/>
      <c r="AK292" s="325"/>
      <c r="AL292" s="443"/>
      <c r="AM292" s="443"/>
    </row>
    <row r="293" spans="1:39" ht="24.75" customHeight="1">
      <c r="A293" s="440"/>
      <c r="B293" s="441"/>
      <c r="C293" s="441"/>
      <c r="D293" s="440"/>
      <c r="E293" s="442"/>
      <c r="F293" s="443"/>
      <c r="G293" s="441"/>
      <c r="H293" s="444"/>
      <c r="I293" s="445"/>
      <c r="J293" s="443"/>
      <c r="K293" s="443"/>
      <c r="L293" s="443"/>
      <c r="M293" s="443"/>
      <c r="N293" s="443"/>
      <c r="O293" s="443"/>
      <c r="P293" s="443"/>
      <c r="Q293" s="443"/>
      <c r="R293" s="443"/>
      <c r="S293" s="443"/>
      <c r="T293" s="443"/>
      <c r="U293" s="443"/>
      <c r="V293" s="443"/>
      <c r="W293" s="443"/>
      <c r="X293" s="443"/>
      <c r="Y293" s="443"/>
      <c r="Z293" s="443"/>
      <c r="AA293" s="443"/>
      <c r="AB293" s="443"/>
      <c r="AC293" s="443"/>
      <c r="AD293" s="443"/>
      <c r="AE293" s="443"/>
      <c r="AF293" s="443"/>
      <c r="AG293" s="443"/>
      <c r="AH293" s="441"/>
      <c r="AI293" s="443"/>
      <c r="AJ293" s="443"/>
      <c r="AK293" s="325"/>
      <c r="AL293" s="443"/>
      <c r="AM293" s="443"/>
    </row>
    <row r="294" spans="1:39" ht="24.75" customHeight="1">
      <c r="A294" s="440"/>
      <c r="B294" s="441"/>
      <c r="C294" s="441"/>
      <c r="D294" s="440"/>
      <c r="E294" s="442"/>
      <c r="F294" s="443"/>
      <c r="G294" s="441"/>
      <c r="H294" s="444"/>
      <c r="I294" s="445"/>
      <c r="J294" s="443"/>
      <c r="K294" s="443"/>
      <c r="L294" s="443"/>
      <c r="M294" s="443"/>
      <c r="N294" s="443"/>
      <c r="O294" s="443"/>
      <c r="P294" s="443"/>
      <c r="Q294" s="443"/>
      <c r="R294" s="443"/>
      <c r="S294" s="443"/>
      <c r="T294" s="443"/>
      <c r="U294" s="443"/>
      <c r="V294" s="443"/>
      <c r="W294" s="443"/>
      <c r="X294" s="443"/>
      <c r="Y294" s="443"/>
      <c r="Z294" s="443"/>
      <c r="AA294" s="443"/>
      <c r="AB294" s="443"/>
      <c r="AC294" s="443"/>
      <c r="AD294" s="443"/>
      <c r="AE294" s="443"/>
      <c r="AF294" s="443"/>
      <c r="AG294" s="443"/>
      <c r="AH294" s="441"/>
      <c r="AI294" s="443"/>
      <c r="AJ294" s="443"/>
      <c r="AK294" s="325"/>
      <c r="AL294" s="443"/>
      <c r="AM294" s="443"/>
    </row>
    <row r="295" spans="1:39" ht="24.75" customHeight="1">
      <c r="A295" s="440"/>
      <c r="B295" s="441"/>
      <c r="C295" s="441"/>
      <c r="D295" s="440"/>
      <c r="E295" s="442"/>
      <c r="F295" s="443"/>
      <c r="G295" s="441"/>
      <c r="H295" s="444"/>
      <c r="I295" s="445"/>
      <c r="J295" s="443"/>
      <c r="K295" s="443"/>
      <c r="L295" s="443"/>
      <c r="M295" s="443"/>
      <c r="N295" s="443"/>
      <c r="O295" s="443"/>
      <c r="P295" s="443"/>
      <c r="Q295" s="443"/>
      <c r="R295" s="443"/>
      <c r="S295" s="443"/>
      <c r="T295" s="443"/>
      <c r="U295" s="443"/>
      <c r="V295" s="443"/>
      <c r="W295" s="443"/>
      <c r="X295" s="443"/>
      <c r="Y295" s="443"/>
      <c r="Z295" s="443"/>
      <c r="AA295" s="443"/>
      <c r="AB295" s="443"/>
      <c r="AC295" s="443"/>
      <c r="AD295" s="443"/>
      <c r="AE295" s="443"/>
      <c r="AF295" s="443"/>
      <c r="AG295" s="443"/>
      <c r="AH295" s="441"/>
      <c r="AI295" s="443"/>
      <c r="AJ295" s="443"/>
      <c r="AK295" s="325"/>
      <c r="AL295" s="443"/>
      <c r="AM295" s="443"/>
    </row>
    <row r="296" spans="1:39" ht="24.75" customHeight="1">
      <c r="A296" s="440"/>
      <c r="B296" s="441"/>
      <c r="C296" s="441"/>
      <c r="D296" s="440"/>
      <c r="E296" s="442"/>
      <c r="F296" s="443"/>
      <c r="G296" s="441"/>
      <c r="H296" s="444"/>
      <c r="I296" s="445"/>
      <c r="J296" s="443"/>
      <c r="K296" s="443"/>
      <c r="L296" s="443"/>
      <c r="M296" s="443"/>
      <c r="N296" s="443"/>
      <c r="O296" s="443"/>
      <c r="P296" s="443"/>
      <c r="Q296" s="443"/>
      <c r="R296" s="443"/>
      <c r="S296" s="443"/>
      <c r="T296" s="443"/>
      <c r="U296" s="443"/>
      <c r="V296" s="443"/>
      <c r="W296" s="443"/>
      <c r="X296" s="443"/>
      <c r="Y296" s="443"/>
      <c r="Z296" s="443"/>
      <c r="AA296" s="443"/>
      <c r="AB296" s="443"/>
      <c r="AC296" s="443"/>
      <c r="AD296" s="443"/>
      <c r="AE296" s="443"/>
      <c r="AF296" s="443"/>
      <c r="AG296" s="443"/>
      <c r="AH296" s="441"/>
      <c r="AI296" s="443"/>
      <c r="AJ296" s="443"/>
      <c r="AK296" s="325"/>
      <c r="AL296" s="443"/>
      <c r="AM296" s="443"/>
    </row>
    <row r="297" spans="1:39" ht="24.75" customHeight="1">
      <c r="A297" s="440"/>
      <c r="B297" s="441"/>
      <c r="C297" s="441"/>
      <c r="D297" s="440"/>
      <c r="E297" s="442"/>
      <c r="F297" s="443"/>
      <c r="G297" s="441"/>
      <c r="H297" s="444"/>
      <c r="I297" s="445"/>
      <c r="J297" s="443"/>
      <c r="K297" s="443"/>
      <c r="L297" s="443"/>
      <c r="M297" s="443"/>
      <c r="N297" s="443"/>
      <c r="O297" s="443"/>
      <c r="P297" s="443"/>
      <c r="Q297" s="443"/>
      <c r="R297" s="443"/>
      <c r="S297" s="443"/>
      <c r="T297" s="443"/>
      <c r="U297" s="443"/>
      <c r="V297" s="443"/>
      <c r="W297" s="443"/>
      <c r="X297" s="443"/>
      <c r="Y297" s="443"/>
      <c r="Z297" s="443"/>
      <c r="AA297" s="443"/>
      <c r="AB297" s="443"/>
      <c r="AC297" s="443"/>
      <c r="AD297" s="443"/>
      <c r="AE297" s="443"/>
      <c r="AF297" s="443"/>
      <c r="AG297" s="443"/>
      <c r="AH297" s="441"/>
      <c r="AI297" s="443"/>
      <c r="AJ297" s="443"/>
      <c r="AK297" s="325"/>
      <c r="AL297" s="443"/>
      <c r="AM297" s="443"/>
    </row>
    <row r="298" spans="1:39" ht="24.75" customHeight="1">
      <c r="A298" s="440"/>
      <c r="B298" s="441"/>
      <c r="C298" s="441"/>
      <c r="D298" s="440"/>
      <c r="E298" s="442"/>
      <c r="F298" s="443"/>
      <c r="G298" s="441"/>
      <c r="H298" s="444"/>
      <c r="I298" s="445"/>
      <c r="J298" s="443"/>
      <c r="K298" s="443"/>
      <c r="L298" s="443"/>
      <c r="M298" s="443"/>
      <c r="N298" s="443"/>
      <c r="O298" s="443"/>
      <c r="P298" s="443"/>
      <c r="Q298" s="443"/>
      <c r="R298" s="443"/>
      <c r="S298" s="443"/>
      <c r="T298" s="443"/>
      <c r="U298" s="443"/>
      <c r="V298" s="443"/>
      <c r="W298" s="443"/>
      <c r="X298" s="443"/>
      <c r="Y298" s="443"/>
      <c r="Z298" s="443"/>
      <c r="AA298" s="443"/>
      <c r="AB298" s="443"/>
      <c r="AC298" s="443"/>
      <c r="AD298" s="443"/>
      <c r="AE298" s="443"/>
      <c r="AF298" s="443"/>
      <c r="AG298" s="443"/>
      <c r="AH298" s="441"/>
      <c r="AI298" s="443"/>
      <c r="AJ298" s="443"/>
      <c r="AK298" s="325"/>
      <c r="AL298" s="443"/>
      <c r="AM298" s="443"/>
    </row>
    <row r="299" spans="1:39" ht="24.75" customHeight="1">
      <c r="A299" s="440"/>
      <c r="B299" s="441"/>
      <c r="C299" s="441"/>
      <c r="D299" s="440"/>
      <c r="E299" s="442"/>
      <c r="F299" s="443"/>
      <c r="G299" s="441"/>
      <c r="H299" s="444"/>
      <c r="I299" s="445"/>
      <c r="J299" s="443"/>
      <c r="K299" s="443"/>
      <c r="L299" s="443"/>
      <c r="M299" s="443"/>
      <c r="N299" s="443"/>
      <c r="O299" s="443"/>
      <c r="P299" s="443"/>
      <c r="Q299" s="443"/>
      <c r="R299" s="443"/>
      <c r="S299" s="443"/>
      <c r="T299" s="443"/>
      <c r="U299" s="443"/>
      <c r="V299" s="443"/>
      <c r="W299" s="443"/>
      <c r="X299" s="443"/>
      <c r="Y299" s="443"/>
      <c r="Z299" s="443"/>
      <c r="AA299" s="443"/>
      <c r="AB299" s="443"/>
      <c r="AC299" s="443"/>
      <c r="AD299" s="443"/>
      <c r="AE299" s="443"/>
      <c r="AF299" s="443"/>
      <c r="AG299" s="443"/>
      <c r="AH299" s="441"/>
      <c r="AI299" s="443"/>
      <c r="AJ299" s="443"/>
      <c r="AK299" s="325"/>
      <c r="AL299" s="443"/>
      <c r="AM299" s="443"/>
    </row>
    <row r="300" spans="1:39" ht="24.75" customHeight="1">
      <c r="A300" s="440"/>
      <c r="B300" s="441"/>
      <c r="C300" s="441"/>
      <c r="D300" s="440"/>
      <c r="E300" s="442"/>
      <c r="F300" s="443"/>
      <c r="G300" s="441"/>
      <c r="H300" s="444"/>
      <c r="I300" s="445"/>
      <c r="J300" s="443"/>
      <c r="K300" s="443"/>
      <c r="L300" s="443"/>
      <c r="M300" s="443"/>
      <c r="N300" s="443"/>
      <c r="O300" s="443"/>
      <c r="P300" s="443"/>
      <c r="Q300" s="443"/>
      <c r="R300" s="443"/>
      <c r="S300" s="443"/>
      <c r="T300" s="443"/>
      <c r="U300" s="443"/>
      <c r="V300" s="443"/>
      <c r="W300" s="443"/>
      <c r="X300" s="443"/>
      <c r="Y300" s="443"/>
      <c r="Z300" s="443"/>
      <c r="AA300" s="443"/>
      <c r="AB300" s="443"/>
      <c r="AC300" s="443"/>
      <c r="AD300" s="443"/>
      <c r="AE300" s="443"/>
      <c r="AF300" s="443"/>
      <c r="AG300" s="443"/>
      <c r="AH300" s="441"/>
      <c r="AI300" s="443"/>
      <c r="AJ300" s="443"/>
      <c r="AK300" s="325"/>
      <c r="AL300" s="443"/>
      <c r="AM300" s="443"/>
    </row>
    <row r="301" spans="1:39" ht="24.75" customHeight="1">
      <c r="A301" s="440"/>
      <c r="B301" s="441"/>
      <c r="C301" s="441"/>
      <c r="D301" s="440"/>
      <c r="E301" s="442"/>
      <c r="F301" s="443"/>
      <c r="G301" s="441"/>
      <c r="H301" s="444"/>
      <c r="I301" s="445"/>
      <c r="J301" s="443"/>
      <c r="K301" s="443"/>
      <c r="L301" s="443"/>
      <c r="M301" s="443"/>
      <c r="N301" s="443"/>
      <c r="O301" s="443"/>
      <c r="P301" s="443"/>
      <c r="Q301" s="443"/>
      <c r="R301" s="443"/>
      <c r="S301" s="443"/>
      <c r="T301" s="443"/>
      <c r="U301" s="443"/>
      <c r="V301" s="443"/>
      <c r="W301" s="443"/>
      <c r="X301" s="443"/>
      <c r="Y301" s="443"/>
      <c r="Z301" s="443"/>
      <c r="AA301" s="443"/>
      <c r="AB301" s="443"/>
      <c r="AC301" s="443"/>
      <c r="AD301" s="443"/>
      <c r="AE301" s="443"/>
      <c r="AF301" s="443"/>
      <c r="AG301" s="443"/>
      <c r="AH301" s="441"/>
      <c r="AI301" s="443"/>
      <c r="AJ301" s="443"/>
      <c r="AK301" s="325"/>
      <c r="AL301" s="443"/>
      <c r="AM301" s="443"/>
    </row>
    <row r="302" spans="1:39" ht="24.75" customHeight="1">
      <c r="A302" s="440"/>
      <c r="B302" s="441"/>
      <c r="C302" s="441"/>
      <c r="D302" s="440"/>
      <c r="E302" s="442"/>
      <c r="F302" s="443"/>
      <c r="G302" s="441"/>
      <c r="H302" s="444"/>
      <c r="I302" s="445"/>
      <c r="J302" s="443"/>
      <c r="K302" s="443"/>
      <c r="L302" s="443"/>
      <c r="M302" s="443"/>
      <c r="N302" s="443"/>
      <c r="O302" s="443"/>
      <c r="P302" s="443"/>
      <c r="Q302" s="443"/>
      <c r="R302" s="443"/>
      <c r="S302" s="443"/>
      <c r="T302" s="443"/>
      <c r="U302" s="443"/>
      <c r="V302" s="443"/>
      <c r="W302" s="443"/>
      <c r="X302" s="443"/>
      <c r="Y302" s="443"/>
      <c r="Z302" s="443"/>
      <c r="AA302" s="443"/>
      <c r="AB302" s="443"/>
      <c r="AC302" s="443"/>
      <c r="AD302" s="443"/>
      <c r="AE302" s="443"/>
      <c r="AF302" s="443"/>
      <c r="AG302" s="443"/>
      <c r="AH302" s="441"/>
      <c r="AI302" s="443"/>
      <c r="AJ302" s="443"/>
      <c r="AK302" s="325"/>
      <c r="AL302" s="443"/>
      <c r="AM302" s="443"/>
    </row>
    <row r="303" spans="1:39" ht="24.75" customHeight="1">
      <c r="A303" s="440"/>
      <c r="B303" s="441"/>
      <c r="C303" s="441"/>
      <c r="D303" s="440"/>
      <c r="E303" s="442"/>
      <c r="F303" s="443"/>
      <c r="G303" s="441"/>
      <c r="H303" s="444"/>
      <c r="I303" s="445"/>
      <c r="J303" s="443"/>
      <c r="K303" s="443"/>
      <c r="L303" s="443"/>
      <c r="M303" s="443"/>
      <c r="N303" s="443"/>
      <c r="O303" s="443"/>
      <c r="P303" s="443"/>
      <c r="Q303" s="443"/>
      <c r="R303" s="443"/>
      <c r="S303" s="443"/>
      <c r="T303" s="443"/>
      <c r="U303" s="443"/>
      <c r="V303" s="443"/>
      <c r="W303" s="443"/>
      <c r="X303" s="443"/>
      <c r="Y303" s="443"/>
      <c r="Z303" s="443"/>
      <c r="AA303" s="443"/>
      <c r="AB303" s="443"/>
      <c r="AC303" s="443"/>
      <c r="AD303" s="443"/>
      <c r="AE303" s="443"/>
      <c r="AF303" s="443"/>
      <c r="AG303" s="443"/>
      <c r="AH303" s="441"/>
      <c r="AI303" s="443"/>
      <c r="AJ303" s="443"/>
      <c r="AK303" s="325"/>
      <c r="AL303" s="443"/>
      <c r="AM303" s="443"/>
    </row>
    <row r="304" spans="1:39" ht="24.75" customHeight="1">
      <c r="A304" s="440"/>
      <c r="B304" s="441"/>
      <c r="C304" s="441"/>
      <c r="D304" s="440"/>
      <c r="E304" s="442"/>
      <c r="F304" s="443"/>
      <c r="G304" s="441"/>
      <c r="H304" s="444"/>
      <c r="I304" s="445"/>
      <c r="J304" s="443"/>
      <c r="K304" s="443"/>
      <c r="L304" s="443"/>
      <c r="M304" s="443"/>
      <c r="N304" s="443"/>
      <c r="O304" s="443"/>
      <c r="P304" s="443"/>
      <c r="Q304" s="443"/>
      <c r="R304" s="443"/>
      <c r="S304" s="443"/>
      <c r="T304" s="443"/>
      <c r="U304" s="443"/>
      <c r="V304" s="443"/>
      <c r="W304" s="443"/>
      <c r="X304" s="443"/>
      <c r="Y304" s="443"/>
      <c r="Z304" s="443"/>
      <c r="AA304" s="443"/>
      <c r="AB304" s="443"/>
      <c r="AC304" s="443"/>
      <c r="AD304" s="443"/>
      <c r="AE304" s="443"/>
      <c r="AF304" s="443"/>
      <c r="AG304" s="443"/>
      <c r="AH304" s="441"/>
      <c r="AI304" s="443"/>
      <c r="AJ304" s="443"/>
      <c r="AK304" s="325"/>
      <c r="AL304" s="443"/>
      <c r="AM304" s="443"/>
    </row>
    <row r="305" spans="1:39" ht="24.75" customHeight="1">
      <c r="A305" s="440"/>
      <c r="B305" s="441"/>
      <c r="C305" s="441"/>
      <c r="D305" s="440"/>
      <c r="E305" s="442"/>
      <c r="F305" s="443"/>
      <c r="G305" s="441"/>
      <c r="H305" s="444"/>
      <c r="I305" s="445"/>
      <c r="J305" s="443"/>
      <c r="K305" s="443"/>
      <c r="L305" s="443"/>
      <c r="M305" s="443"/>
      <c r="N305" s="443"/>
      <c r="O305" s="443"/>
      <c r="P305" s="443"/>
      <c r="Q305" s="443"/>
      <c r="R305" s="443"/>
      <c r="S305" s="443"/>
      <c r="T305" s="443"/>
      <c r="U305" s="443"/>
      <c r="V305" s="443"/>
      <c r="W305" s="443"/>
      <c r="X305" s="443"/>
      <c r="Y305" s="443"/>
      <c r="Z305" s="443"/>
      <c r="AA305" s="443"/>
      <c r="AB305" s="443"/>
      <c r="AC305" s="443"/>
      <c r="AD305" s="443"/>
      <c r="AE305" s="443"/>
      <c r="AF305" s="443"/>
      <c r="AG305" s="443"/>
      <c r="AH305" s="441"/>
      <c r="AI305" s="443"/>
      <c r="AJ305" s="443"/>
      <c r="AK305" s="325"/>
      <c r="AL305" s="443"/>
      <c r="AM305" s="443"/>
    </row>
    <row r="306" spans="1:39" ht="24.75" customHeight="1">
      <c r="A306" s="440"/>
      <c r="B306" s="441"/>
      <c r="C306" s="441"/>
      <c r="D306" s="440"/>
      <c r="E306" s="442"/>
      <c r="F306" s="443"/>
      <c r="G306" s="441"/>
      <c r="H306" s="444"/>
      <c r="I306" s="445"/>
      <c r="J306" s="443"/>
      <c r="K306" s="443"/>
      <c r="L306" s="443"/>
      <c r="M306" s="443"/>
      <c r="N306" s="443"/>
      <c r="O306" s="443"/>
      <c r="P306" s="443"/>
      <c r="Q306" s="443"/>
      <c r="R306" s="443"/>
      <c r="S306" s="443"/>
      <c r="T306" s="443"/>
      <c r="U306" s="443"/>
      <c r="V306" s="443"/>
      <c r="W306" s="443"/>
      <c r="X306" s="443"/>
      <c r="Y306" s="443"/>
      <c r="Z306" s="443"/>
      <c r="AA306" s="443"/>
      <c r="AB306" s="443"/>
      <c r="AC306" s="443"/>
      <c r="AD306" s="443"/>
      <c r="AE306" s="443"/>
      <c r="AF306" s="443"/>
      <c r="AG306" s="443"/>
      <c r="AH306" s="441"/>
      <c r="AI306" s="443"/>
      <c r="AJ306" s="443"/>
      <c r="AK306" s="325"/>
      <c r="AL306" s="443"/>
      <c r="AM306" s="443"/>
    </row>
    <row r="307" spans="1:39" ht="24.75" customHeight="1">
      <c r="A307" s="440"/>
      <c r="B307" s="441"/>
      <c r="C307" s="441"/>
      <c r="D307" s="440"/>
      <c r="E307" s="442"/>
      <c r="F307" s="443"/>
      <c r="G307" s="441"/>
      <c r="H307" s="444"/>
      <c r="I307" s="445"/>
      <c r="J307" s="443"/>
      <c r="K307" s="443"/>
      <c r="L307" s="443"/>
      <c r="M307" s="443"/>
      <c r="N307" s="443"/>
      <c r="O307" s="443"/>
      <c r="P307" s="443"/>
      <c r="Q307" s="443"/>
      <c r="R307" s="443"/>
      <c r="S307" s="443"/>
      <c r="T307" s="443"/>
      <c r="U307" s="443"/>
      <c r="V307" s="443"/>
      <c r="W307" s="443"/>
      <c r="X307" s="443"/>
      <c r="Y307" s="443"/>
      <c r="Z307" s="443"/>
      <c r="AA307" s="443"/>
      <c r="AB307" s="443"/>
      <c r="AC307" s="443"/>
      <c r="AD307" s="443"/>
      <c r="AE307" s="443"/>
      <c r="AF307" s="443"/>
      <c r="AG307" s="443"/>
      <c r="AH307" s="441"/>
      <c r="AI307" s="443"/>
      <c r="AJ307" s="443"/>
      <c r="AK307" s="325"/>
      <c r="AL307" s="443"/>
      <c r="AM307" s="443"/>
    </row>
    <row r="308" spans="1:39" ht="24.75" customHeight="1">
      <c r="A308" s="440"/>
      <c r="B308" s="441"/>
      <c r="C308" s="441"/>
      <c r="D308" s="440"/>
      <c r="E308" s="442"/>
      <c r="F308" s="443"/>
      <c r="G308" s="441"/>
      <c r="H308" s="444"/>
      <c r="I308" s="445"/>
      <c r="J308" s="443"/>
      <c r="K308" s="443"/>
      <c r="L308" s="443"/>
      <c r="M308" s="443"/>
      <c r="N308" s="443"/>
      <c r="O308" s="443"/>
      <c r="P308" s="443"/>
      <c r="Q308" s="443"/>
      <c r="R308" s="443"/>
      <c r="S308" s="443"/>
      <c r="T308" s="443"/>
      <c r="U308" s="443"/>
      <c r="V308" s="443"/>
      <c r="W308" s="443"/>
      <c r="X308" s="443"/>
      <c r="Y308" s="443"/>
      <c r="Z308" s="443"/>
      <c r="AA308" s="443"/>
      <c r="AB308" s="443"/>
      <c r="AC308" s="443"/>
      <c r="AD308" s="443"/>
      <c r="AE308" s="443"/>
      <c r="AF308" s="443"/>
      <c r="AG308" s="443"/>
      <c r="AH308" s="441"/>
      <c r="AI308" s="443"/>
      <c r="AJ308" s="443"/>
      <c r="AK308" s="325"/>
      <c r="AL308" s="443"/>
      <c r="AM308" s="443"/>
    </row>
    <row r="309" spans="1:39" ht="24.75" customHeight="1">
      <c r="A309" s="440"/>
      <c r="B309" s="441"/>
      <c r="C309" s="441"/>
      <c r="D309" s="440"/>
      <c r="E309" s="442"/>
      <c r="F309" s="443"/>
      <c r="G309" s="441"/>
      <c r="H309" s="444"/>
      <c r="I309" s="445"/>
      <c r="J309" s="443"/>
      <c r="K309" s="443"/>
      <c r="L309" s="443"/>
      <c r="M309" s="443"/>
      <c r="N309" s="443"/>
      <c r="O309" s="443"/>
      <c r="P309" s="443"/>
      <c r="Q309" s="443"/>
      <c r="R309" s="443"/>
      <c r="S309" s="443"/>
      <c r="T309" s="443"/>
      <c r="U309" s="443"/>
      <c r="V309" s="443"/>
      <c r="W309" s="443"/>
      <c r="X309" s="443"/>
      <c r="Y309" s="443"/>
      <c r="Z309" s="443"/>
      <c r="AA309" s="443"/>
      <c r="AB309" s="443"/>
      <c r="AC309" s="441"/>
      <c r="AD309" s="441"/>
      <c r="AE309" s="441"/>
      <c r="AF309" s="441"/>
      <c r="AG309" s="441"/>
      <c r="AH309" s="441"/>
      <c r="AI309" s="443"/>
      <c r="AJ309" s="443"/>
      <c r="AK309" s="325"/>
      <c r="AL309" s="443"/>
      <c r="AM309" s="443"/>
    </row>
    <row r="310" spans="1:39" ht="24.75" customHeight="1">
      <c r="A310" s="440"/>
      <c r="B310" s="441"/>
      <c r="C310" s="441"/>
      <c r="D310" s="440"/>
      <c r="E310" s="442"/>
      <c r="F310" s="443"/>
      <c r="G310" s="441"/>
      <c r="H310" s="444"/>
      <c r="I310" s="445"/>
      <c r="J310" s="443"/>
      <c r="K310" s="443"/>
      <c r="L310" s="443"/>
      <c r="M310" s="443"/>
      <c r="N310" s="443"/>
      <c r="O310" s="443"/>
      <c r="P310" s="443"/>
      <c r="Q310" s="443"/>
      <c r="R310" s="443"/>
      <c r="S310" s="443"/>
      <c r="T310" s="443"/>
      <c r="U310" s="443"/>
      <c r="V310" s="443"/>
      <c r="W310" s="443"/>
      <c r="X310" s="443"/>
      <c r="Y310" s="443"/>
      <c r="Z310" s="443"/>
      <c r="AA310" s="443"/>
      <c r="AB310" s="443"/>
      <c r="AC310" s="441"/>
      <c r="AD310" s="441"/>
      <c r="AE310" s="441"/>
      <c r="AF310" s="441"/>
      <c r="AG310" s="441"/>
      <c r="AH310" s="441"/>
      <c r="AI310" s="443"/>
      <c r="AJ310" s="443"/>
      <c r="AK310" s="325"/>
      <c r="AL310" s="443"/>
      <c r="AM310" s="443"/>
    </row>
    <row r="311" spans="1:39" ht="24.75" customHeight="1">
      <c r="A311" s="440"/>
      <c r="B311" s="441"/>
      <c r="C311" s="441"/>
      <c r="D311" s="440"/>
      <c r="E311" s="442"/>
      <c r="F311" s="443"/>
      <c r="G311" s="441"/>
      <c r="H311" s="444"/>
      <c r="I311" s="445"/>
      <c r="J311" s="443"/>
      <c r="K311" s="443"/>
      <c r="L311" s="443"/>
      <c r="M311" s="443"/>
      <c r="N311" s="443"/>
      <c r="O311" s="443"/>
      <c r="P311" s="443"/>
      <c r="Q311" s="443"/>
      <c r="R311" s="443"/>
      <c r="S311" s="443"/>
      <c r="T311" s="443"/>
      <c r="U311" s="443"/>
      <c r="V311" s="443"/>
      <c r="W311" s="443"/>
      <c r="X311" s="443"/>
      <c r="Y311" s="443"/>
      <c r="Z311" s="443"/>
      <c r="AA311" s="443"/>
      <c r="AB311" s="443"/>
      <c r="AC311" s="441"/>
      <c r="AD311" s="441"/>
      <c r="AE311" s="441"/>
      <c r="AF311" s="441"/>
      <c r="AG311" s="441"/>
      <c r="AH311" s="441"/>
      <c r="AI311" s="443"/>
      <c r="AJ311" s="443"/>
      <c r="AK311" s="325"/>
      <c r="AL311" s="443"/>
      <c r="AM311" s="443"/>
    </row>
    <row r="312" spans="1:39" ht="24.75" customHeight="1">
      <c r="A312" s="440"/>
      <c r="B312" s="441"/>
      <c r="C312" s="441"/>
      <c r="D312" s="440"/>
      <c r="E312" s="442"/>
      <c r="F312" s="443"/>
      <c r="G312" s="441"/>
      <c r="H312" s="444"/>
      <c r="I312" s="445"/>
      <c r="J312" s="443"/>
      <c r="K312" s="443"/>
      <c r="L312" s="443"/>
      <c r="M312" s="443"/>
      <c r="N312" s="443"/>
      <c r="O312" s="443"/>
      <c r="P312" s="443"/>
      <c r="Q312" s="443"/>
      <c r="R312" s="443"/>
      <c r="S312" s="443"/>
      <c r="T312" s="443"/>
      <c r="U312" s="443"/>
      <c r="V312" s="443"/>
      <c r="W312" s="443"/>
      <c r="X312" s="443"/>
      <c r="Y312" s="443"/>
      <c r="Z312" s="443"/>
      <c r="AA312" s="443"/>
      <c r="AB312" s="443"/>
      <c r="AC312" s="441"/>
      <c r="AD312" s="441"/>
      <c r="AE312" s="441"/>
      <c r="AF312" s="441"/>
      <c r="AG312" s="441"/>
      <c r="AH312" s="441"/>
      <c r="AI312" s="443"/>
      <c r="AJ312" s="443"/>
      <c r="AK312" s="325"/>
      <c r="AL312" s="443"/>
      <c r="AM312" s="443"/>
    </row>
    <row r="313" spans="1:39" ht="24.75" customHeight="1">
      <c r="A313" s="440"/>
      <c r="B313" s="441"/>
      <c r="C313" s="441"/>
      <c r="D313" s="440"/>
      <c r="E313" s="442"/>
      <c r="F313" s="443"/>
      <c r="G313" s="441"/>
      <c r="H313" s="444"/>
      <c r="I313" s="445"/>
      <c r="J313" s="443"/>
      <c r="K313" s="443"/>
      <c r="L313" s="443"/>
      <c r="M313" s="443"/>
      <c r="N313" s="443"/>
      <c r="O313" s="443"/>
      <c r="P313" s="443"/>
      <c r="Q313" s="443"/>
      <c r="R313" s="443"/>
      <c r="S313" s="443"/>
      <c r="T313" s="443"/>
      <c r="U313" s="443"/>
      <c r="V313" s="443"/>
      <c r="W313" s="443"/>
      <c r="X313" s="443"/>
      <c r="Y313" s="443"/>
      <c r="Z313" s="443"/>
      <c r="AA313" s="443"/>
      <c r="AB313" s="443"/>
      <c r="AC313" s="441"/>
      <c r="AD313" s="441"/>
      <c r="AE313" s="441"/>
      <c r="AF313" s="441"/>
      <c r="AG313" s="441"/>
      <c r="AH313" s="441"/>
      <c r="AI313" s="443"/>
      <c r="AJ313" s="443"/>
      <c r="AK313" s="325"/>
      <c r="AL313" s="443"/>
      <c r="AM313" s="443"/>
    </row>
    <row r="314" spans="1:39" ht="24.75" customHeight="1">
      <c r="A314" s="440"/>
      <c r="B314" s="441"/>
      <c r="C314" s="441"/>
      <c r="D314" s="440"/>
      <c r="E314" s="442"/>
      <c r="F314" s="443"/>
      <c r="G314" s="441"/>
      <c r="H314" s="444"/>
      <c r="I314" s="445"/>
      <c r="J314" s="443"/>
      <c r="K314" s="443"/>
      <c r="L314" s="443"/>
      <c r="M314" s="443"/>
      <c r="N314" s="443"/>
      <c r="O314" s="443"/>
      <c r="P314" s="443"/>
      <c r="Q314" s="443"/>
      <c r="R314" s="443"/>
      <c r="S314" s="443"/>
      <c r="T314" s="443"/>
      <c r="U314" s="443"/>
      <c r="V314" s="443"/>
      <c r="W314" s="443"/>
      <c r="X314" s="443"/>
      <c r="Y314" s="443"/>
      <c r="Z314" s="443"/>
      <c r="AA314" s="443"/>
      <c r="AB314" s="443"/>
      <c r="AC314" s="441"/>
      <c r="AD314" s="441"/>
      <c r="AE314" s="441"/>
      <c r="AF314" s="441"/>
      <c r="AG314" s="441"/>
      <c r="AH314" s="441"/>
      <c r="AI314" s="443"/>
      <c r="AJ314" s="443"/>
      <c r="AK314" s="325"/>
      <c r="AL314" s="443"/>
      <c r="AM314" s="443"/>
    </row>
    <row r="315" spans="1:39" ht="24.75" customHeight="1">
      <c r="A315" s="440"/>
      <c r="B315" s="441"/>
      <c r="C315" s="441"/>
      <c r="D315" s="440"/>
      <c r="E315" s="442"/>
      <c r="F315" s="443"/>
      <c r="G315" s="441"/>
      <c r="H315" s="444"/>
      <c r="I315" s="445"/>
      <c r="J315" s="443"/>
      <c r="K315" s="443"/>
      <c r="L315" s="443"/>
      <c r="M315" s="443"/>
      <c r="N315" s="443"/>
      <c r="O315" s="443"/>
      <c r="P315" s="443"/>
      <c r="Q315" s="443"/>
      <c r="R315" s="443"/>
      <c r="S315" s="443"/>
      <c r="T315" s="443"/>
      <c r="U315" s="443"/>
      <c r="V315" s="443"/>
      <c r="W315" s="443"/>
      <c r="X315" s="443"/>
      <c r="Y315" s="443"/>
      <c r="Z315" s="443"/>
      <c r="AA315" s="443"/>
      <c r="AB315" s="443"/>
      <c r="AC315" s="441"/>
      <c r="AD315" s="441"/>
      <c r="AE315" s="441"/>
      <c r="AF315" s="441"/>
      <c r="AG315" s="441"/>
      <c r="AH315" s="441"/>
      <c r="AI315" s="443"/>
      <c r="AJ315" s="443"/>
      <c r="AK315" s="325"/>
      <c r="AL315" s="443"/>
      <c r="AM315" s="443"/>
    </row>
    <row r="316" spans="1:39" ht="24.75" customHeight="1">
      <c r="A316" s="440"/>
      <c r="B316" s="441"/>
      <c r="C316" s="441"/>
      <c r="D316" s="440"/>
      <c r="E316" s="442"/>
      <c r="F316" s="443"/>
      <c r="G316" s="441"/>
      <c r="H316" s="444"/>
      <c r="I316" s="445"/>
      <c r="J316" s="443"/>
      <c r="K316" s="443"/>
      <c r="L316" s="443"/>
      <c r="M316" s="443"/>
      <c r="N316" s="443"/>
      <c r="O316" s="443"/>
      <c r="P316" s="443"/>
      <c r="Q316" s="443"/>
      <c r="R316" s="443"/>
      <c r="S316" s="443"/>
      <c r="T316" s="443"/>
      <c r="U316" s="443"/>
      <c r="V316" s="443"/>
      <c r="W316" s="443"/>
      <c r="X316" s="443"/>
      <c r="Y316" s="443"/>
      <c r="Z316" s="443"/>
      <c r="AA316" s="443"/>
      <c r="AB316" s="443"/>
      <c r="AC316" s="441"/>
      <c r="AD316" s="441"/>
      <c r="AE316" s="441"/>
      <c r="AF316" s="441"/>
      <c r="AG316" s="441"/>
      <c r="AH316" s="441"/>
      <c r="AI316" s="443"/>
      <c r="AJ316" s="443"/>
      <c r="AK316" s="325"/>
      <c r="AL316" s="443"/>
      <c r="AM316" s="443"/>
    </row>
    <row r="317" spans="1:39" ht="24.75" customHeight="1">
      <c r="A317" s="440"/>
      <c r="B317" s="441"/>
      <c r="C317" s="441"/>
      <c r="D317" s="440"/>
      <c r="E317" s="442"/>
      <c r="F317" s="443"/>
      <c r="G317" s="441"/>
      <c r="H317" s="444"/>
      <c r="I317" s="445"/>
      <c r="J317" s="443"/>
      <c r="K317" s="443"/>
      <c r="L317" s="443"/>
      <c r="M317" s="443"/>
      <c r="N317" s="443"/>
      <c r="O317" s="443"/>
      <c r="P317" s="443"/>
      <c r="Q317" s="443"/>
      <c r="R317" s="443"/>
      <c r="S317" s="443"/>
      <c r="T317" s="443"/>
      <c r="U317" s="443"/>
      <c r="V317" s="443"/>
      <c r="W317" s="443"/>
      <c r="X317" s="443"/>
      <c r="Y317" s="443"/>
      <c r="Z317" s="443"/>
      <c r="AA317" s="443"/>
      <c r="AB317" s="443"/>
      <c r="AC317" s="441"/>
      <c r="AD317" s="441"/>
      <c r="AE317" s="441"/>
      <c r="AF317" s="441"/>
      <c r="AG317" s="441"/>
      <c r="AH317" s="441"/>
      <c r="AI317" s="443"/>
      <c r="AJ317" s="443"/>
      <c r="AK317" s="325"/>
      <c r="AL317" s="443"/>
      <c r="AM317" s="443"/>
    </row>
    <row r="318" spans="1:39" ht="24.75" customHeight="1">
      <c r="A318" s="440"/>
      <c r="B318" s="441"/>
      <c r="C318" s="441"/>
      <c r="D318" s="440"/>
      <c r="E318" s="442"/>
      <c r="F318" s="443"/>
      <c r="G318" s="441"/>
      <c r="H318" s="444"/>
      <c r="I318" s="445"/>
      <c r="J318" s="443"/>
      <c r="K318" s="443"/>
      <c r="L318" s="443"/>
      <c r="M318" s="443"/>
      <c r="N318" s="443"/>
      <c r="O318" s="443"/>
      <c r="P318" s="443"/>
      <c r="Q318" s="443"/>
      <c r="R318" s="443"/>
      <c r="S318" s="443"/>
      <c r="T318" s="443"/>
      <c r="U318" s="443"/>
      <c r="V318" s="443"/>
      <c r="W318" s="443"/>
      <c r="X318" s="443"/>
      <c r="Y318" s="443"/>
      <c r="Z318" s="443"/>
      <c r="AA318" s="443"/>
      <c r="AB318" s="443"/>
      <c r="AC318" s="441"/>
      <c r="AD318" s="441"/>
      <c r="AE318" s="441"/>
      <c r="AF318" s="441"/>
      <c r="AG318" s="441"/>
      <c r="AH318" s="441"/>
      <c r="AI318" s="443"/>
      <c r="AJ318" s="443"/>
      <c r="AK318" s="325"/>
      <c r="AL318" s="443"/>
      <c r="AM318" s="443"/>
    </row>
    <row r="319" spans="1:39" ht="24.75" customHeight="1">
      <c r="A319" s="440"/>
      <c r="B319" s="441"/>
      <c r="C319" s="441"/>
      <c r="D319" s="440"/>
      <c r="E319" s="442"/>
      <c r="F319" s="443"/>
      <c r="G319" s="441"/>
      <c r="H319" s="444"/>
      <c r="I319" s="445"/>
      <c r="J319" s="443"/>
      <c r="K319" s="443"/>
      <c r="L319" s="443"/>
      <c r="M319" s="443"/>
      <c r="N319" s="443"/>
      <c r="O319" s="443"/>
      <c r="P319" s="443"/>
      <c r="Q319" s="443"/>
      <c r="R319" s="443"/>
      <c r="S319" s="443"/>
      <c r="T319" s="443"/>
      <c r="U319" s="443"/>
      <c r="V319" s="443"/>
      <c r="W319" s="443"/>
      <c r="X319" s="443"/>
      <c r="Y319" s="443"/>
      <c r="Z319" s="443"/>
      <c r="AA319" s="443"/>
      <c r="AB319" s="443"/>
      <c r="AC319" s="441"/>
      <c r="AD319" s="441"/>
      <c r="AE319" s="441"/>
      <c r="AF319" s="441"/>
      <c r="AG319" s="441"/>
      <c r="AH319" s="441"/>
      <c r="AI319" s="443"/>
      <c r="AJ319" s="443"/>
      <c r="AK319" s="325"/>
      <c r="AL319" s="443"/>
      <c r="AM319" s="443"/>
    </row>
    <row r="320" spans="1:39" ht="24.75" customHeight="1">
      <c r="A320" s="440"/>
      <c r="B320" s="441"/>
      <c r="C320" s="441"/>
      <c r="D320" s="440"/>
      <c r="E320" s="442"/>
      <c r="F320" s="443"/>
      <c r="G320" s="441"/>
      <c r="H320" s="444"/>
      <c r="I320" s="445"/>
      <c r="J320" s="443"/>
      <c r="K320" s="443"/>
      <c r="L320" s="443"/>
      <c r="M320" s="443"/>
      <c r="N320" s="443"/>
      <c r="O320" s="443"/>
      <c r="P320" s="443"/>
      <c r="Q320" s="443"/>
      <c r="R320" s="443"/>
      <c r="S320" s="443"/>
      <c r="T320" s="443"/>
      <c r="U320" s="443"/>
      <c r="V320" s="443"/>
      <c r="W320" s="443"/>
      <c r="X320" s="443"/>
      <c r="Y320" s="443"/>
      <c r="Z320" s="443"/>
      <c r="AA320" s="443"/>
      <c r="AB320" s="443"/>
      <c r="AC320" s="441"/>
      <c r="AD320" s="441"/>
      <c r="AE320" s="441"/>
      <c r="AF320" s="441"/>
      <c r="AG320" s="441"/>
      <c r="AH320" s="441"/>
      <c r="AI320" s="443"/>
      <c r="AJ320" s="443"/>
      <c r="AK320" s="325"/>
      <c r="AL320" s="443"/>
      <c r="AM320" s="443"/>
    </row>
    <row r="321" spans="1:39" ht="24.75" customHeight="1">
      <c r="A321" s="440"/>
      <c r="B321" s="441"/>
      <c r="C321" s="441"/>
      <c r="D321" s="440"/>
      <c r="E321" s="442"/>
      <c r="F321" s="443"/>
      <c r="G321" s="441"/>
      <c r="H321" s="444"/>
      <c r="I321" s="445"/>
      <c r="J321" s="443"/>
      <c r="K321" s="443"/>
      <c r="L321" s="443"/>
      <c r="M321" s="443"/>
      <c r="N321" s="443"/>
      <c r="O321" s="443"/>
      <c r="P321" s="443"/>
      <c r="Q321" s="443"/>
      <c r="R321" s="443"/>
      <c r="S321" s="443"/>
      <c r="T321" s="443"/>
      <c r="U321" s="443"/>
      <c r="V321" s="443"/>
      <c r="W321" s="443"/>
      <c r="X321" s="443"/>
      <c r="Y321" s="443"/>
      <c r="Z321" s="443"/>
      <c r="AA321" s="443"/>
      <c r="AB321" s="443"/>
      <c r="AC321" s="441"/>
      <c r="AD321" s="441"/>
      <c r="AE321" s="441"/>
      <c r="AF321" s="441"/>
      <c r="AG321" s="441"/>
      <c r="AH321" s="441"/>
      <c r="AI321" s="443"/>
      <c r="AJ321" s="443"/>
      <c r="AK321" s="325"/>
      <c r="AL321" s="443"/>
      <c r="AM321" s="443"/>
    </row>
    <row r="322" spans="1:39" ht="24.75" customHeight="1">
      <c r="A322" s="440"/>
      <c r="B322" s="441"/>
      <c r="C322" s="441"/>
      <c r="D322" s="440"/>
      <c r="E322" s="442"/>
      <c r="F322" s="443"/>
      <c r="G322" s="441"/>
      <c r="H322" s="444"/>
      <c r="I322" s="445"/>
      <c r="J322" s="443"/>
      <c r="K322" s="443"/>
      <c r="L322" s="443"/>
      <c r="M322" s="443"/>
      <c r="N322" s="443"/>
      <c r="O322" s="443"/>
      <c r="P322" s="443"/>
      <c r="Q322" s="443"/>
      <c r="R322" s="443"/>
      <c r="S322" s="443"/>
      <c r="T322" s="443"/>
      <c r="U322" s="443"/>
      <c r="V322" s="443"/>
      <c r="W322" s="443"/>
      <c r="X322" s="443"/>
      <c r="Y322" s="443"/>
      <c r="Z322" s="443"/>
      <c r="AA322" s="443"/>
      <c r="AB322" s="443"/>
      <c r="AC322" s="441"/>
      <c r="AD322" s="441"/>
      <c r="AE322" s="441"/>
      <c r="AF322" s="441"/>
      <c r="AG322" s="441"/>
      <c r="AH322" s="441"/>
      <c r="AI322" s="443"/>
      <c r="AJ322" s="443"/>
      <c r="AK322" s="325"/>
      <c r="AL322" s="443"/>
      <c r="AM322" s="443"/>
    </row>
    <row r="323" spans="1:39" ht="24.75" customHeight="1">
      <c r="A323" s="440"/>
      <c r="B323" s="441"/>
      <c r="C323" s="441"/>
      <c r="D323" s="440"/>
      <c r="E323" s="442"/>
      <c r="F323" s="443"/>
      <c r="G323" s="441"/>
      <c r="H323" s="444"/>
      <c r="I323" s="445"/>
      <c r="J323" s="443"/>
      <c r="K323" s="443"/>
      <c r="L323" s="443"/>
      <c r="M323" s="443"/>
      <c r="N323" s="443"/>
      <c r="O323" s="443"/>
      <c r="P323" s="443"/>
      <c r="Q323" s="443"/>
      <c r="R323" s="443"/>
      <c r="S323" s="443"/>
      <c r="T323" s="443"/>
      <c r="U323" s="443"/>
      <c r="V323" s="443"/>
      <c r="W323" s="443"/>
      <c r="X323" s="443"/>
      <c r="Y323" s="443"/>
      <c r="Z323" s="443"/>
      <c r="AA323" s="443"/>
      <c r="AB323" s="443"/>
      <c r="AC323" s="441"/>
      <c r="AD323" s="441"/>
      <c r="AE323" s="441"/>
      <c r="AF323" s="441"/>
      <c r="AG323" s="441"/>
      <c r="AH323" s="441"/>
      <c r="AI323" s="443"/>
      <c r="AJ323" s="443"/>
      <c r="AK323" s="325"/>
      <c r="AL323" s="443"/>
      <c r="AM323" s="443"/>
    </row>
    <row r="324" spans="1:39" ht="24.75" customHeight="1">
      <c r="A324" s="440"/>
      <c r="B324" s="441"/>
      <c r="C324" s="441"/>
      <c r="D324" s="440"/>
      <c r="E324" s="442"/>
      <c r="F324" s="443"/>
      <c r="G324" s="441"/>
      <c r="H324" s="444"/>
      <c r="I324" s="445"/>
      <c r="J324" s="443"/>
      <c r="K324" s="443"/>
      <c r="L324" s="443"/>
      <c r="M324" s="443"/>
      <c r="N324" s="443"/>
      <c r="O324" s="443"/>
      <c r="P324" s="443"/>
      <c r="Q324" s="443"/>
      <c r="R324" s="443"/>
      <c r="S324" s="443"/>
      <c r="T324" s="443"/>
      <c r="U324" s="443"/>
      <c r="V324" s="443"/>
      <c r="W324" s="443"/>
      <c r="X324" s="443"/>
      <c r="Y324" s="443"/>
      <c r="Z324" s="443"/>
      <c r="AA324" s="443"/>
      <c r="AB324" s="443"/>
      <c r="AC324" s="441"/>
      <c r="AD324" s="441"/>
      <c r="AE324" s="441"/>
      <c r="AF324" s="441"/>
      <c r="AG324" s="441"/>
      <c r="AH324" s="441"/>
      <c r="AI324" s="443"/>
      <c r="AJ324" s="443"/>
      <c r="AK324" s="325"/>
      <c r="AL324" s="443"/>
      <c r="AM324" s="443"/>
    </row>
    <row r="325" spans="1:39" ht="24.75" customHeight="1">
      <c r="A325" s="440"/>
      <c r="B325" s="441"/>
      <c r="C325" s="441"/>
      <c r="D325" s="440"/>
      <c r="E325" s="442"/>
      <c r="F325" s="443"/>
      <c r="G325" s="441"/>
      <c r="H325" s="444"/>
      <c r="I325" s="445"/>
      <c r="J325" s="443"/>
      <c r="K325" s="443"/>
      <c r="L325" s="443"/>
      <c r="M325" s="443"/>
      <c r="N325" s="443"/>
      <c r="O325" s="443"/>
      <c r="P325" s="443"/>
      <c r="Q325" s="443"/>
      <c r="R325" s="443"/>
      <c r="S325" s="443"/>
      <c r="T325" s="443"/>
      <c r="U325" s="443"/>
      <c r="V325" s="443"/>
      <c r="W325" s="443"/>
      <c r="X325" s="443"/>
      <c r="Y325" s="443"/>
      <c r="Z325" s="443"/>
      <c r="AA325" s="443"/>
      <c r="AB325" s="443"/>
      <c r="AC325" s="441"/>
      <c r="AD325" s="441"/>
      <c r="AE325" s="441"/>
      <c r="AF325" s="441"/>
      <c r="AG325" s="441"/>
      <c r="AH325" s="441"/>
      <c r="AI325" s="443"/>
      <c r="AJ325" s="443"/>
      <c r="AK325" s="325"/>
      <c r="AL325" s="443"/>
      <c r="AM325" s="443"/>
    </row>
    <row r="326" spans="1:39" ht="24.75" customHeight="1">
      <c r="A326" s="440"/>
      <c r="B326" s="441"/>
      <c r="C326" s="441"/>
      <c r="D326" s="440"/>
      <c r="E326" s="442"/>
      <c r="F326" s="443"/>
      <c r="G326" s="441"/>
      <c r="H326" s="444"/>
      <c r="I326" s="445"/>
      <c r="J326" s="443"/>
      <c r="K326" s="443"/>
      <c r="L326" s="443"/>
      <c r="M326" s="443"/>
      <c r="N326" s="443"/>
      <c r="O326" s="443"/>
      <c r="P326" s="443"/>
      <c r="Q326" s="443"/>
      <c r="R326" s="443"/>
      <c r="S326" s="443"/>
      <c r="T326" s="443"/>
      <c r="U326" s="443"/>
      <c r="V326" s="443"/>
      <c r="W326" s="443"/>
      <c r="X326" s="443"/>
      <c r="Y326" s="443"/>
      <c r="Z326" s="443"/>
      <c r="AA326" s="443"/>
      <c r="AB326" s="443"/>
      <c r="AC326" s="441"/>
      <c r="AD326" s="441"/>
      <c r="AE326" s="441"/>
      <c r="AF326" s="441"/>
      <c r="AG326" s="441"/>
      <c r="AH326" s="441"/>
      <c r="AI326" s="443"/>
      <c r="AJ326" s="443"/>
      <c r="AK326" s="325"/>
      <c r="AL326" s="443"/>
      <c r="AM326" s="443"/>
    </row>
    <row r="327" spans="1:39" ht="24.75" customHeight="1">
      <c r="A327" s="440"/>
      <c r="B327" s="441"/>
      <c r="C327" s="441"/>
      <c r="D327" s="440"/>
      <c r="E327" s="442"/>
      <c r="F327" s="443"/>
      <c r="G327" s="441"/>
      <c r="H327" s="444"/>
      <c r="I327" s="445"/>
      <c r="J327" s="443"/>
      <c r="K327" s="443"/>
      <c r="L327" s="443"/>
      <c r="M327" s="443"/>
      <c r="N327" s="443"/>
      <c r="O327" s="443"/>
      <c r="P327" s="443"/>
      <c r="Q327" s="443"/>
      <c r="R327" s="443"/>
      <c r="S327" s="443"/>
      <c r="T327" s="443"/>
      <c r="U327" s="443"/>
      <c r="V327" s="443"/>
      <c r="W327" s="443"/>
      <c r="X327" s="443"/>
      <c r="Y327" s="443"/>
      <c r="Z327" s="443"/>
      <c r="AA327" s="443"/>
      <c r="AB327" s="443"/>
      <c r="AC327" s="441"/>
      <c r="AD327" s="441"/>
      <c r="AE327" s="441"/>
      <c r="AF327" s="441"/>
      <c r="AG327" s="441"/>
      <c r="AH327" s="441"/>
      <c r="AI327" s="443"/>
      <c r="AJ327" s="443"/>
      <c r="AK327" s="325"/>
      <c r="AL327" s="443"/>
      <c r="AM327" s="443"/>
    </row>
    <row r="328" spans="1:39" ht="24.75" customHeight="1">
      <c r="A328" s="440"/>
      <c r="B328" s="441"/>
      <c r="C328" s="441"/>
      <c r="D328" s="440"/>
      <c r="E328" s="442"/>
      <c r="F328" s="443"/>
      <c r="G328" s="441"/>
      <c r="H328" s="444"/>
      <c r="I328" s="445"/>
      <c r="J328" s="443"/>
      <c r="K328" s="443"/>
      <c r="L328" s="443"/>
      <c r="M328" s="443"/>
      <c r="N328" s="443"/>
      <c r="O328" s="443"/>
      <c r="P328" s="443"/>
      <c r="Q328" s="443"/>
      <c r="R328" s="443"/>
      <c r="S328" s="443"/>
      <c r="T328" s="443"/>
      <c r="U328" s="443"/>
      <c r="V328" s="443"/>
      <c r="W328" s="443"/>
      <c r="X328" s="443"/>
      <c r="Y328" s="443"/>
      <c r="Z328" s="443"/>
      <c r="AA328" s="443"/>
      <c r="AB328" s="443"/>
      <c r="AC328" s="441"/>
      <c r="AD328" s="441"/>
      <c r="AE328" s="441"/>
      <c r="AF328" s="441"/>
      <c r="AG328" s="441"/>
      <c r="AH328" s="441"/>
      <c r="AI328" s="443"/>
      <c r="AJ328" s="443"/>
      <c r="AK328" s="325"/>
      <c r="AL328" s="443"/>
      <c r="AM328" s="443"/>
    </row>
    <row r="329" spans="1:39" ht="24.75" customHeight="1">
      <c r="A329" s="440"/>
      <c r="B329" s="441"/>
      <c r="C329" s="441"/>
      <c r="D329" s="440"/>
      <c r="E329" s="442"/>
      <c r="F329" s="443"/>
      <c r="G329" s="441"/>
      <c r="H329" s="444"/>
      <c r="I329" s="445"/>
      <c r="J329" s="443"/>
      <c r="K329" s="443"/>
      <c r="L329" s="443"/>
      <c r="M329" s="443"/>
      <c r="N329" s="443"/>
      <c r="O329" s="443"/>
      <c r="P329" s="443"/>
      <c r="Q329" s="443"/>
      <c r="R329" s="443"/>
      <c r="S329" s="443"/>
      <c r="T329" s="443"/>
      <c r="U329" s="443"/>
      <c r="V329" s="443"/>
      <c r="W329" s="443"/>
      <c r="X329" s="443"/>
      <c r="Y329" s="443"/>
      <c r="Z329" s="443"/>
      <c r="AA329" s="443"/>
      <c r="AB329" s="443"/>
      <c r="AC329" s="441"/>
      <c r="AD329" s="441"/>
      <c r="AE329" s="441"/>
      <c r="AF329" s="441"/>
      <c r="AG329" s="441"/>
      <c r="AH329" s="441"/>
      <c r="AI329" s="443"/>
      <c r="AJ329" s="443"/>
      <c r="AK329" s="325"/>
      <c r="AL329" s="443"/>
      <c r="AM329" s="443"/>
    </row>
    <row r="330" spans="1:39" ht="24.75" customHeight="1">
      <c r="A330" s="440"/>
      <c r="B330" s="441"/>
      <c r="C330" s="441"/>
      <c r="D330" s="440"/>
      <c r="E330" s="442"/>
      <c r="F330" s="443"/>
      <c r="G330" s="441"/>
      <c r="H330" s="444"/>
      <c r="I330" s="445"/>
      <c r="J330" s="443"/>
      <c r="K330" s="443"/>
      <c r="L330" s="443"/>
      <c r="M330" s="443"/>
      <c r="N330" s="443"/>
      <c r="O330" s="443"/>
      <c r="P330" s="443"/>
      <c r="Q330" s="443"/>
      <c r="R330" s="443"/>
      <c r="S330" s="443"/>
      <c r="T330" s="443"/>
      <c r="U330" s="443"/>
      <c r="V330" s="443"/>
      <c r="W330" s="443"/>
      <c r="X330" s="443"/>
      <c r="Y330" s="443"/>
      <c r="Z330" s="443"/>
      <c r="AA330" s="443"/>
      <c r="AB330" s="443"/>
      <c r="AC330" s="441"/>
      <c r="AD330" s="441"/>
      <c r="AE330" s="441"/>
      <c r="AF330" s="441"/>
      <c r="AG330" s="441"/>
      <c r="AH330" s="441"/>
      <c r="AI330" s="443"/>
      <c r="AJ330" s="443"/>
      <c r="AK330" s="325"/>
      <c r="AL330" s="443"/>
      <c r="AM330" s="443"/>
    </row>
    <row r="331" spans="1:39" ht="24.75" customHeight="1">
      <c r="A331" s="440"/>
      <c r="B331" s="441"/>
      <c r="C331" s="441"/>
      <c r="D331" s="440"/>
      <c r="E331" s="442"/>
      <c r="F331" s="443"/>
      <c r="G331" s="441"/>
      <c r="H331" s="444"/>
      <c r="I331" s="445"/>
      <c r="J331" s="443"/>
      <c r="K331" s="443"/>
      <c r="L331" s="443"/>
      <c r="M331" s="443"/>
      <c r="N331" s="443"/>
      <c r="O331" s="443"/>
      <c r="P331" s="443"/>
      <c r="Q331" s="443"/>
      <c r="R331" s="443"/>
      <c r="S331" s="443"/>
      <c r="T331" s="443"/>
      <c r="U331" s="443"/>
      <c r="V331" s="443"/>
      <c r="W331" s="443"/>
      <c r="X331" s="443"/>
      <c r="Y331" s="443"/>
      <c r="Z331" s="443"/>
      <c r="AA331" s="443"/>
      <c r="AB331" s="443"/>
      <c r="AC331" s="441"/>
      <c r="AD331" s="441"/>
      <c r="AE331" s="441"/>
      <c r="AF331" s="441"/>
      <c r="AG331" s="441"/>
      <c r="AH331" s="441"/>
      <c r="AI331" s="443"/>
      <c r="AJ331" s="443"/>
      <c r="AK331" s="325"/>
      <c r="AL331" s="443"/>
      <c r="AM331" s="443"/>
    </row>
    <row r="332" spans="1:39" ht="24.75" customHeight="1">
      <c r="A332" s="440"/>
      <c r="B332" s="441"/>
      <c r="C332" s="441"/>
      <c r="D332" s="440"/>
      <c r="E332" s="442"/>
      <c r="F332" s="443"/>
      <c r="G332" s="441"/>
      <c r="H332" s="444"/>
      <c r="I332" s="445"/>
      <c r="J332" s="443"/>
      <c r="K332" s="443"/>
      <c r="L332" s="443"/>
      <c r="M332" s="443"/>
      <c r="N332" s="443"/>
      <c r="O332" s="443"/>
      <c r="P332" s="443"/>
      <c r="Q332" s="443"/>
      <c r="R332" s="443"/>
      <c r="S332" s="443"/>
      <c r="T332" s="443"/>
      <c r="U332" s="443"/>
      <c r="V332" s="443"/>
      <c r="W332" s="443"/>
      <c r="X332" s="443"/>
      <c r="Y332" s="443"/>
      <c r="Z332" s="443"/>
      <c r="AA332" s="443"/>
      <c r="AB332" s="443"/>
      <c r="AC332" s="441"/>
      <c r="AD332" s="441"/>
      <c r="AE332" s="441"/>
      <c r="AF332" s="441"/>
      <c r="AG332" s="441"/>
      <c r="AH332" s="441"/>
      <c r="AI332" s="443"/>
      <c r="AJ332" s="443"/>
      <c r="AK332" s="325"/>
      <c r="AL332" s="443"/>
      <c r="AM332" s="443"/>
    </row>
    <row r="333" spans="1:39" ht="24.75" customHeight="1">
      <c r="A333" s="440"/>
      <c r="B333" s="441"/>
      <c r="C333" s="441"/>
      <c r="D333" s="440"/>
      <c r="E333" s="442"/>
      <c r="F333" s="443"/>
      <c r="G333" s="441"/>
      <c r="H333" s="444"/>
      <c r="I333" s="445"/>
      <c r="J333" s="443"/>
      <c r="K333" s="443"/>
      <c r="L333" s="443"/>
      <c r="M333" s="443"/>
      <c r="N333" s="443"/>
      <c r="O333" s="443"/>
      <c r="P333" s="443"/>
      <c r="Q333" s="443"/>
      <c r="R333" s="443"/>
      <c r="S333" s="443"/>
      <c r="T333" s="443"/>
      <c r="U333" s="443"/>
      <c r="V333" s="443"/>
      <c r="W333" s="443"/>
      <c r="X333" s="443"/>
      <c r="Y333" s="443"/>
      <c r="Z333" s="443"/>
      <c r="AA333" s="443"/>
      <c r="AB333" s="443"/>
      <c r="AC333" s="441"/>
      <c r="AD333" s="441"/>
      <c r="AE333" s="441"/>
      <c r="AF333" s="441"/>
      <c r="AG333" s="441"/>
      <c r="AH333" s="441"/>
      <c r="AI333" s="443"/>
      <c r="AJ333" s="443"/>
      <c r="AK333" s="325"/>
      <c r="AL333" s="443"/>
      <c r="AM333" s="443"/>
    </row>
    <row r="334" spans="1:39" ht="24.75" customHeight="1">
      <c r="A334" s="440"/>
      <c r="B334" s="441"/>
      <c r="C334" s="441"/>
      <c r="D334" s="440"/>
      <c r="E334" s="442"/>
      <c r="F334" s="443"/>
      <c r="G334" s="441"/>
      <c r="H334" s="444"/>
      <c r="I334" s="445"/>
      <c r="J334" s="443"/>
      <c r="K334" s="443"/>
      <c r="L334" s="443"/>
      <c r="M334" s="443"/>
      <c r="N334" s="443"/>
      <c r="O334" s="443"/>
      <c r="P334" s="443"/>
      <c r="Q334" s="443"/>
      <c r="R334" s="443"/>
      <c r="S334" s="443"/>
      <c r="T334" s="443"/>
      <c r="U334" s="443"/>
      <c r="V334" s="443"/>
      <c r="W334" s="443"/>
      <c r="X334" s="443"/>
      <c r="Y334" s="443"/>
      <c r="Z334" s="443"/>
      <c r="AA334" s="443"/>
      <c r="AB334" s="443"/>
      <c r="AC334" s="441"/>
      <c r="AD334" s="441"/>
      <c r="AE334" s="441"/>
      <c r="AF334" s="441"/>
      <c r="AG334" s="441"/>
      <c r="AH334" s="441"/>
      <c r="AI334" s="443"/>
      <c r="AJ334" s="443"/>
      <c r="AK334" s="325"/>
      <c r="AL334" s="443"/>
      <c r="AM334" s="443"/>
    </row>
    <row r="335" spans="1:39" ht="24.75" customHeight="1">
      <c r="A335" s="440"/>
      <c r="B335" s="441"/>
      <c r="C335" s="441"/>
      <c r="D335" s="440"/>
      <c r="E335" s="442"/>
      <c r="F335" s="443"/>
      <c r="G335" s="441"/>
      <c r="H335" s="444"/>
      <c r="I335" s="445"/>
      <c r="J335" s="443"/>
      <c r="K335" s="443"/>
      <c r="L335" s="443"/>
      <c r="M335" s="443"/>
      <c r="N335" s="443"/>
      <c r="O335" s="443"/>
      <c r="P335" s="443"/>
      <c r="Q335" s="443"/>
      <c r="R335" s="443"/>
      <c r="S335" s="443"/>
      <c r="T335" s="443"/>
      <c r="U335" s="443"/>
      <c r="V335" s="443"/>
      <c r="W335" s="443"/>
      <c r="X335" s="443"/>
      <c r="Y335" s="443"/>
      <c r="Z335" s="443"/>
      <c r="AA335" s="443"/>
      <c r="AB335" s="443"/>
      <c r="AC335" s="441"/>
      <c r="AD335" s="441"/>
      <c r="AE335" s="441"/>
      <c r="AF335" s="441"/>
      <c r="AG335" s="441"/>
      <c r="AH335" s="441"/>
      <c r="AI335" s="443"/>
      <c r="AJ335" s="443"/>
      <c r="AK335" s="325"/>
      <c r="AL335" s="443"/>
      <c r="AM335" s="443"/>
    </row>
    <row r="336" spans="1:39" ht="24.75" customHeight="1">
      <c r="A336" s="440"/>
      <c r="B336" s="441"/>
      <c r="C336" s="441"/>
      <c r="D336" s="440"/>
      <c r="E336" s="442"/>
      <c r="F336" s="443"/>
      <c r="G336" s="441"/>
      <c r="H336" s="444"/>
      <c r="I336" s="445"/>
      <c r="J336" s="443"/>
      <c r="K336" s="443"/>
      <c r="L336" s="443"/>
      <c r="M336" s="443"/>
      <c r="N336" s="443"/>
      <c r="O336" s="443"/>
      <c r="P336" s="443"/>
      <c r="Q336" s="443"/>
      <c r="R336" s="443"/>
      <c r="S336" s="443"/>
      <c r="T336" s="443"/>
      <c r="U336" s="443"/>
      <c r="V336" s="443"/>
      <c r="W336" s="443"/>
      <c r="X336" s="443"/>
      <c r="Y336" s="443"/>
      <c r="Z336" s="443"/>
      <c r="AA336" s="443"/>
      <c r="AB336" s="443"/>
      <c r="AC336" s="441"/>
      <c r="AD336" s="441"/>
      <c r="AE336" s="441"/>
      <c r="AF336" s="441"/>
      <c r="AG336" s="441"/>
      <c r="AH336" s="441"/>
      <c r="AI336" s="443"/>
      <c r="AJ336" s="443"/>
      <c r="AK336" s="325"/>
      <c r="AL336" s="443"/>
      <c r="AM336" s="443"/>
    </row>
    <row r="337" spans="1:39" ht="24.75" customHeight="1">
      <c r="A337" s="440"/>
      <c r="B337" s="441"/>
      <c r="C337" s="441"/>
      <c r="D337" s="440"/>
      <c r="E337" s="442"/>
      <c r="F337" s="443"/>
      <c r="G337" s="441"/>
      <c r="H337" s="444"/>
      <c r="I337" s="445"/>
      <c r="J337" s="443"/>
      <c r="K337" s="443"/>
      <c r="L337" s="443"/>
      <c r="M337" s="443"/>
      <c r="N337" s="443"/>
      <c r="O337" s="443"/>
      <c r="P337" s="443"/>
      <c r="Q337" s="443"/>
      <c r="R337" s="443"/>
      <c r="S337" s="443"/>
      <c r="T337" s="443"/>
      <c r="U337" s="443"/>
      <c r="V337" s="443"/>
      <c r="W337" s="443"/>
      <c r="X337" s="443"/>
      <c r="Y337" s="443"/>
      <c r="Z337" s="443"/>
      <c r="AA337" s="443"/>
      <c r="AB337" s="443"/>
      <c r="AC337" s="441"/>
      <c r="AD337" s="441"/>
      <c r="AE337" s="441"/>
      <c r="AF337" s="441"/>
      <c r="AG337" s="441"/>
      <c r="AH337" s="441"/>
      <c r="AI337" s="443"/>
      <c r="AJ337" s="443"/>
      <c r="AK337" s="325"/>
      <c r="AL337" s="443"/>
      <c r="AM337" s="443"/>
    </row>
    <row r="338" spans="1:39" ht="24.75" customHeight="1">
      <c r="A338" s="440"/>
      <c r="B338" s="441"/>
      <c r="C338" s="441"/>
      <c r="D338" s="440"/>
      <c r="E338" s="442"/>
      <c r="F338" s="443"/>
      <c r="G338" s="441"/>
      <c r="H338" s="444"/>
      <c r="I338" s="445"/>
      <c r="J338" s="443"/>
      <c r="K338" s="443"/>
      <c r="L338" s="443"/>
      <c r="M338" s="443"/>
      <c r="N338" s="443"/>
      <c r="O338" s="443"/>
      <c r="P338" s="443"/>
      <c r="Q338" s="443"/>
      <c r="R338" s="443"/>
      <c r="S338" s="443"/>
      <c r="T338" s="443"/>
      <c r="U338" s="443"/>
      <c r="V338" s="443"/>
      <c r="W338" s="443"/>
      <c r="X338" s="443"/>
      <c r="Y338" s="443"/>
      <c r="Z338" s="443"/>
      <c r="AA338" s="443"/>
      <c r="AB338" s="443"/>
      <c r="AC338" s="441"/>
      <c r="AD338" s="441"/>
      <c r="AE338" s="441"/>
      <c r="AF338" s="441"/>
      <c r="AG338" s="441"/>
      <c r="AH338" s="441"/>
      <c r="AI338" s="443"/>
      <c r="AJ338" s="443"/>
      <c r="AK338" s="325"/>
      <c r="AL338" s="443"/>
      <c r="AM338" s="443"/>
    </row>
    <row r="339" spans="1:39" ht="24.75" customHeight="1">
      <c r="A339" s="440"/>
      <c r="B339" s="441"/>
      <c r="C339" s="441"/>
      <c r="D339" s="440"/>
      <c r="E339" s="442"/>
      <c r="F339" s="443"/>
      <c r="G339" s="441"/>
      <c r="H339" s="444"/>
      <c r="I339" s="445"/>
      <c r="J339" s="443"/>
      <c r="K339" s="443"/>
      <c r="L339" s="443"/>
      <c r="M339" s="443"/>
      <c r="N339" s="443"/>
      <c r="O339" s="443"/>
      <c r="P339" s="443"/>
      <c r="Q339" s="443"/>
      <c r="R339" s="443"/>
      <c r="S339" s="443"/>
      <c r="T339" s="443"/>
      <c r="U339" s="443"/>
      <c r="V339" s="443"/>
      <c r="W339" s="443"/>
      <c r="X339" s="443"/>
      <c r="Y339" s="443"/>
      <c r="Z339" s="443"/>
      <c r="AA339" s="443"/>
      <c r="AB339" s="443"/>
      <c r="AC339" s="441"/>
      <c r="AD339" s="441"/>
      <c r="AE339" s="441"/>
      <c r="AF339" s="441"/>
      <c r="AG339" s="441"/>
      <c r="AH339" s="441"/>
      <c r="AI339" s="443"/>
      <c r="AJ339" s="443"/>
      <c r="AK339" s="325"/>
      <c r="AL339" s="443"/>
      <c r="AM339" s="443"/>
    </row>
    <row r="340" spans="1:39" ht="24.75" customHeight="1">
      <c r="A340" s="440"/>
      <c r="B340" s="441"/>
      <c r="C340" s="441"/>
      <c r="D340" s="440"/>
      <c r="E340" s="442"/>
      <c r="F340" s="443"/>
      <c r="G340" s="441"/>
      <c r="H340" s="444"/>
      <c r="I340" s="445"/>
      <c r="J340" s="443"/>
      <c r="K340" s="443"/>
      <c r="L340" s="443"/>
      <c r="M340" s="443"/>
      <c r="N340" s="443"/>
      <c r="O340" s="443"/>
      <c r="P340" s="443"/>
      <c r="Q340" s="443"/>
      <c r="R340" s="443"/>
      <c r="S340" s="443"/>
      <c r="T340" s="443"/>
      <c r="U340" s="443"/>
      <c r="V340" s="443"/>
      <c r="W340" s="443"/>
      <c r="X340" s="443"/>
      <c r="Y340" s="443"/>
      <c r="Z340" s="443"/>
      <c r="AA340" s="443"/>
      <c r="AB340" s="443"/>
      <c r="AC340" s="441"/>
      <c r="AD340" s="441"/>
      <c r="AE340" s="441"/>
      <c r="AF340" s="441"/>
      <c r="AG340" s="441"/>
      <c r="AH340" s="441"/>
      <c r="AI340" s="443"/>
      <c r="AJ340" s="443"/>
      <c r="AK340" s="325"/>
      <c r="AL340" s="443"/>
      <c r="AM340" s="443"/>
    </row>
    <row r="341" spans="1:39" ht="24.75" customHeight="1">
      <c r="A341" s="440"/>
      <c r="B341" s="441"/>
      <c r="C341" s="441"/>
      <c r="D341" s="440"/>
      <c r="E341" s="442"/>
      <c r="F341" s="443"/>
      <c r="G341" s="441"/>
      <c r="H341" s="444"/>
      <c r="I341" s="445"/>
      <c r="J341" s="443"/>
      <c r="K341" s="443"/>
      <c r="L341" s="443"/>
      <c r="M341" s="443"/>
      <c r="N341" s="443"/>
      <c r="O341" s="443"/>
      <c r="P341" s="443"/>
      <c r="Q341" s="443"/>
      <c r="R341" s="443"/>
      <c r="S341" s="443"/>
      <c r="T341" s="443"/>
      <c r="U341" s="443"/>
      <c r="V341" s="443"/>
      <c r="W341" s="443"/>
      <c r="X341" s="443"/>
      <c r="Y341" s="443"/>
      <c r="Z341" s="443"/>
      <c r="AA341" s="443"/>
      <c r="AB341" s="443"/>
      <c r="AC341" s="441"/>
      <c r="AD341" s="441"/>
      <c r="AE341" s="441"/>
      <c r="AF341" s="441"/>
      <c r="AG341" s="441"/>
      <c r="AH341" s="441"/>
      <c r="AI341" s="443"/>
      <c r="AJ341" s="443"/>
      <c r="AK341" s="325"/>
      <c r="AL341" s="443"/>
      <c r="AM341" s="443"/>
    </row>
    <row r="342" spans="1:39" ht="24.75" customHeight="1">
      <c r="A342" s="440"/>
      <c r="B342" s="441"/>
      <c r="C342" s="441"/>
      <c r="D342" s="440"/>
      <c r="E342" s="442"/>
      <c r="F342" s="443"/>
      <c r="G342" s="441"/>
      <c r="H342" s="444"/>
      <c r="I342" s="445"/>
      <c r="J342" s="443"/>
      <c r="K342" s="443"/>
      <c r="L342" s="443"/>
      <c r="M342" s="443"/>
      <c r="N342" s="443"/>
      <c r="O342" s="443"/>
      <c r="P342" s="443"/>
      <c r="Q342" s="443"/>
      <c r="R342" s="443"/>
      <c r="S342" s="443"/>
      <c r="T342" s="443"/>
      <c r="U342" s="443"/>
      <c r="V342" s="443"/>
      <c r="W342" s="443"/>
      <c r="X342" s="443"/>
      <c r="Y342" s="443"/>
      <c r="Z342" s="443"/>
      <c r="AA342" s="443"/>
      <c r="AB342" s="443"/>
      <c r="AC342" s="441"/>
      <c r="AD342" s="441"/>
      <c r="AE342" s="441"/>
      <c r="AF342" s="441"/>
      <c r="AG342" s="441"/>
      <c r="AH342" s="441"/>
      <c r="AI342" s="443"/>
      <c r="AJ342" s="443"/>
      <c r="AK342" s="325"/>
      <c r="AL342" s="443"/>
      <c r="AM342" s="443"/>
    </row>
    <row r="343" spans="1:39" ht="24.75" customHeight="1">
      <c r="A343" s="440"/>
      <c r="B343" s="441"/>
      <c r="C343" s="441"/>
      <c r="D343" s="440"/>
      <c r="E343" s="442"/>
      <c r="F343" s="443"/>
      <c r="G343" s="441"/>
      <c r="H343" s="444"/>
      <c r="I343" s="445"/>
      <c r="J343" s="443"/>
      <c r="K343" s="443"/>
      <c r="L343" s="443"/>
      <c r="M343" s="443"/>
      <c r="N343" s="443"/>
      <c r="O343" s="443"/>
      <c r="P343" s="443"/>
      <c r="Q343" s="443"/>
      <c r="R343" s="443"/>
      <c r="S343" s="443"/>
      <c r="T343" s="443"/>
      <c r="U343" s="443"/>
      <c r="V343" s="443"/>
      <c r="W343" s="443"/>
      <c r="X343" s="443"/>
      <c r="Y343" s="443"/>
      <c r="Z343" s="443"/>
      <c r="AA343" s="443"/>
      <c r="AB343" s="443"/>
      <c r="AC343" s="441"/>
      <c r="AD343" s="441"/>
      <c r="AE343" s="441"/>
      <c r="AF343" s="441"/>
      <c r="AG343" s="441"/>
      <c r="AH343" s="441"/>
      <c r="AI343" s="443"/>
      <c r="AJ343" s="443"/>
      <c r="AK343" s="325"/>
      <c r="AL343" s="443"/>
      <c r="AM343" s="443"/>
    </row>
    <row r="344" spans="1:39" ht="24.75" customHeight="1">
      <c r="A344" s="440"/>
      <c r="B344" s="441"/>
      <c r="C344" s="441"/>
      <c r="D344" s="440"/>
      <c r="E344" s="442"/>
      <c r="F344" s="443"/>
      <c r="G344" s="441"/>
      <c r="H344" s="444"/>
      <c r="I344" s="445"/>
      <c r="J344" s="443"/>
      <c r="K344" s="443"/>
      <c r="L344" s="443"/>
      <c r="M344" s="443"/>
      <c r="N344" s="443"/>
      <c r="O344" s="443"/>
      <c r="P344" s="443"/>
      <c r="Q344" s="443"/>
      <c r="R344" s="443"/>
      <c r="S344" s="443"/>
      <c r="T344" s="443"/>
      <c r="U344" s="443"/>
      <c r="V344" s="443"/>
      <c r="W344" s="443"/>
      <c r="X344" s="443"/>
      <c r="Y344" s="443"/>
      <c r="Z344" s="443"/>
      <c r="AA344" s="443"/>
      <c r="AB344" s="443"/>
      <c r="AC344" s="441"/>
      <c r="AD344" s="441"/>
      <c r="AE344" s="441"/>
      <c r="AF344" s="441"/>
      <c r="AG344" s="441"/>
      <c r="AH344" s="441"/>
      <c r="AI344" s="443"/>
      <c r="AJ344" s="443"/>
      <c r="AK344" s="325"/>
      <c r="AL344" s="443"/>
      <c r="AM344" s="443"/>
    </row>
    <row r="345" spans="1:39" ht="24.75" customHeight="1">
      <c r="A345" s="440"/>
      <c r="B345" s="441"/>
      <c r="C345" s="441"/>
      <c r="D345" s="440"/>
      <c r="E345" s="442"/>
      <c r="F345" s="443"/>
      <c r="G345" s="441"/>
      <c r="H345" s="444"/>
      <c r="I345" s="445"/>
      <c r="J345" s="443"/>
      <c r="K345" s="443"/>
      <c r="L345" s="443"/>
      <c r="M345" s="443"/>
      <c r="N345" s="443"/>
      <c r="O345" s="443"/>
      <c r="P345" s="443"/>
      <c r="Q345" s="443"/>
      <c r="R345" s="443"/>
      <c r="S345" s="443"/>
      <c r="T345" s="443"/>
      <c r="U345" s="443"/>
      <c r="V345" s="443"/>
      <c r="W345" s="443"/>
      <c r="X345" s="443"/>
      <c r="Y345" s="443"/>
      <c r="Z345" s="443"/>
      <c r="AA345" s="443"/>
      <c r="AB345" s="443"/>
      <c r="AC345" s="441"/>
      <c r="AD345" s="441"/>
      <c r="AE345" s="441"/>
      <c r="AF345" s="441"/>
      <c r="AG345" s="441"/>
      <c r="AH345" s="441"/>
      <c r="AI345" s="443"/>
      <c r="AJ345" s="443"/>
      <c r="AK345" s="325"/>
      <c r="AL345" s="443"/>
      <c r="AM345" s="443"/>
    </row>
    <row r="346" spans="1:39" ht="24.75" customHeight="1">
      <c r="A346" s="440"/>
      <c r="B346" s="441"/>
      <c r="C346" s="441"/>
      <c r="D346" s="440"/>
      <c r="E346" s="442"/>
      <c r="F346" s="443"/>
      <c r="G346" s="441"/>
      <c r="H346" s="444"/>
      <c r="I346" s="445"/>
      <c r="J346" s="443"/>
      <c r="K346" s="443"/>
      <c r="L346" s="443"/>
      <c r="M346" s="443"/>
      <c r="N346" s="443"/>
      <c r="O346" s="443"/>
      <c r="P346" s="443"/>
      <c r="Q346" s="443"/>
      <c r="R346" s="443"/>
      <c r="S346" s="443"/>
      <c r="T346" s="443"/>
      <c r="U346" s="443"/>
      <c r="V346" s="443"/>
      <c r="W346" s="443"/>
      <c r="X346" s="443"/>
      <c r="Y346" s="443"/>
      <c r="Z346" s="443"/>
      <c r="AA346" s="443"/>
      <c r="AB346" s="443"/>
      <c r="AC346" s="441"/>
      <c r="AD346" s="441"/>
      <c r="AE346" s="441"/>
      <c r="AF346" s="441"/>
      <c r="AG346" s="441"/>
      <c r="AH346" s="441"/>
      <c r="AI346" s="443"/>
      <c r="AJ346" s="443"/>
      <c r="AK346" s="325"/>
      <c r="AL346" s="443"/>
      <c r="AM346" s="443"/>
    </row>
    <row r="347" spans="1:39" ht="24.75" customHeight="1">
      <c r="A347" s="440"/>
      <c r="B347" s="441"/>
      <c r="C347" s="441"/>
      <c r="D347" s="440"/>
      <c r="E347" s="442"/>
      <c r="F347" s="443"/>
      <c r="G347" s="441"/>
      <c r="H347" s="444"/>
      <c r="I347" s="445"/>
      <c r="J347" s="443"/>
      <c r="K347" s="443"/>
      <c r="L347" s="443"/>
      <c r="M347" s="443"/>
      <c r="N347" s="443"/>
      <c r="O347" s="443"/>
      <c r="P347" s="443"/>
      <c r="Q347" s="443"/>
      <c r="R347" s="443"/>
      <c r="S347" s="443"/>
      <c r="T347" s="443"/>
      <c r="U347" s="443"/>
      <c r="V347" s="443"/>
      <c r="W347" s="443"/>
      <c r="X347" s="443"/>
      <c r="Y347" s="443"/>
      <c r="Z347" s="443"/>
      <c r="AA347" s="443"/>
      <c r="AB347" s="443"/>
      <c r="AC347" s="441"/>
      <c r="AD347" s="441"/>
      <c r="AE347" s="441"/>
      <c r="AF347" s="441"/>
      <c r="AG347" s="441"/>
      <c r="AH347" s="441"/>
      <c r="AI347" s="443"/>
      <c r="AJ347" s="443"/>
      <c r="AK347" s="325"/>
      <c r="AL347" s="443"/>
      <c r="AM347" s="443"/>
    </row>
    <row r="348" spans="1:39" ht="24.75" customHeight="1">
      <c r="A348" s="440"/>
      <c r="B348" s="441"/>
      <c r="C348" s="441"/>
      <c r="D348" s="440"/>
      <c r="E348" s="442"/>
      <c r="F348" s="443"/>
      <c r="G348" s="441"/>
      <c r="H348" s="444"/>
      <c r="I348" s="445"/>
      <c r="J348" s="443"/>
      <c r="K348" s="443"/>
      <c r="L348" s="443"/>
      <c r="M348" s="443"/>
      <c r="N348" s="443"/>
      <c r="O348" s="443"/>
      <c r="P348" s="443"/>
      <c r="Q348" s="443"/>
      <c r="R348" s="443"/>
      <c r="S348" s="443"/>
      <c r="T348" s="443"/>
      <c r="U348" s="443"/>
      <c r="V348" s="443"/>
      <c r="W348" s="443"/>
      <c r="X348" s="443"/>
      <c r="Y348" s="443"/>
      <c r="Z348" s="443"/>
      <c r="AA348" s="443"/>
      <c r="AB348" s="443"/>
      <c r="AC348" s="441"/>
      <c r="AD348" s="441"/>
      <c r="AE348" s="441"/>
      <c r="AF348" s="441"/>
      <c r="AG348" s="441"/>
      <c r="AH348" s="441"/>
      <c r="AI348" s="443"/>
      <c r="AJ348" s="443"/>
      <c r="AK348" s="325"/>
      <c r="AL348" s="443"/>
      <c r="AM348" s="443"/>
    </row>
    <row r="349" spans="1:39" ht="24.75" customHeight="1">
      <c r="A349" s="440"/>
      <c r="B349" s="441"/>
      <c r="C349" s="441"/>
      <c r="D349" s="440"/>
      <c r="E349" s="442"/>
      <c r="F349" s="443"/>
      <c r="G349" s="441"/>
      <c r="H349" s="444"/>
      <c r="I349" s="445"/>
      <c r="J349" s="443"/>
      <c r="K349" s="443"/>
      <c r="L349" s="443"/>
      <c r="M349" s="443"/>
      <c r="N349" s="443"/>
      <c r="O349" s="443"/>
      <c r="P349" s="443"/>
      <c r="Q349" s="443"/>
      <c r="R349" s="443"/>
      <c r="S349" s="443"/>
      <c r="T349" s="443"/>
      <c r="U349" s="443"/>
      <c r="V349" s="443"/>
      <c r="W349" s="443"/>
      <c r="X349" s="443"/>
      <c r="Y349" s="443"/>
      <c r="Z349" s="443"/>
      <c r="AA349" s="443"/>
      <c r="AB349" s="443"/>
      <c r="AC349" s="441"/>
      <c r="AD349" s="441"/>
      <c r="AE349" s="441"/>
      <c r="AF349" s="441"/>
      <c r="AG349" s="441"/>
      <c r="AH349" s="441"/>
      <c r="AI349" s="443"/>
      <c r="AJ349" s="443"/>
      <c r="AK349" s="325"/>
      <c r="AL349" s="443"/>
      <c r="AM349" s="443"/>
    </row>
    <row r="350" spans="1:39" ht="24.75" customHeight="1">
      <c r="A350" s="440"/>
      <c r="B350" s="441"/>
      <c r="C350" s="441"/>
      <c r="D350" s="440"/>
      <c r="E350" s="442"/>
      <c r="F350" s="443"/>
      <c r="G350" s="441"/>
      <c r="H350" s="444"/>
      <c r="I350" s="445"/>
      <c r="J350" s="443"/>
      <c r="K350" s="443"/>
      <c r="L350" s="443"/>
      <c r="M350" s="443"/>
      <c r="N350" s="443"/>
      <c r="O350" s="443"/>
      <c r="P350" s="443"/>
      <c r="Q350" s="443"/>
      <c r="R350" s="443"/>
      <c r="S350" s="443"/>
      <c r="T350" s="443"/>
      <c r="U350" s="443"/>
      <c r="V350" s="443"/>
      <c r="W350" s="443"/>
      <c r="X350" s="443"/>
      <c r="Y350" s="443"/>
      <c r="Z350" s="443"/>
      <c r="AA350" s="443"/>
      <c r="AB350" s="443"/>
      <c r="AC350" s="441"/>
      <c r="AD350" s="441"/>
      <c r="AE350" s="441"/>
      <c r="AF350" s="441"/>
      <c r="AG350" s="441"/>
      <c r="AH350" s="441"/>
      <c r="AI350" s="443"/>
      <c r="AJ350" s="443"/>
      <c r="AK350" s="325"/>
      <c r="AL350" s="443"/>
      <c r="AM350" s="443"/>
    </row>
    <row r="351" spans="1:39" ht="24.75" customHeight="1">
      <c r="A351" s="440"/>
      <c r="B351" s="441"/>
      <c r="C351" s="441"/>
      <c r="D351" s="440"/>
      <c r="E351" s="442"/>
      <c r="F351" s="443"/>
      <c r="G351" s="441"/>
      <c r="H351" s="444"/>
      <c r="I351" s="445"/>
      <c r="J351" s="443"/>
      <c r="K351" s="443"/>
      <c r="L351" s="443"/>
      <c r="M351" s="443"/>
      <c r="N351" s="443"/>
      <c r="O351" s="443"/>
      <c r="P351" s="443"/>
      <c r="Q351" s="443"/>
      <c r="R351" s="443"/>
      <c r="S351" s="443"/>
      <c r="T351" s="443"/>
      <c r="U351" s="443"/>
      <c r="V351" s="443"/>
      <c r="W351" s="443"/>
      <c r="X351" s="443"/>
      <c r="Y351" s="443"/>
      <c r="Z351" s="443"/>
      <c r="AA351" s="443"/>
      <c r="AB351" s="443"/>
      <c r="AC351" s="441"/>
      <c r="AD351" s="441"/>
      <c r="AE351" s="441"/>
      <c r="AF351" s="441"/>
      <c r="AG351" s="441"/>
      <c r="AH351" s="441"/>
      <c r="AI351" s="443"/>
      <c r="AJ351" s="443"/>
      <c r="AK351" s="325"/>
      <c r="AL351" s="443"/>
      <c r="AM351" s="443"/>
    </row>
    <row r="352" spans="1:39" ht="24.75" customHeight="1">
      <c r="A352" s="440"/>
      <c r="B352" s="441"/>
      <c r="C352" s="441"/>
      <c r="D352" s="440"/>
      <c r="E352" s="442"/>
      <c r="F352" s="443"/>
      <c r="G352" s="441"/>
      <c r="H352" s="444"/>
      <c r="I352" s="445"/>
      <c r="J352" s="443"/>
      <c r="K352" s="443"/>
      <c r="L352" s="443"/>
      <c r="M352" s="443"/>
      <c r="N352" s="443"/>
      <c r="O352" s="443"/>
      <c r="P352" s="443"/>
      <c r="Q352" s="443"/>
      <c r="R352" s="443"/>
      <c r="S352" s="443"/>
      <c r="T352" s="443"/>
      <c r="U352" s="443"/>
      <c r="V352" s="443"/>
      <c r="W352" s="443"/>
      <c r="X352" s="443"/>
      <c r="Y352" s="443"/>
      <c r="Z352" s="443"/>
      <c r="AA352" s="443"/>
      <c r="AB352" s="443"/>
      <c r="AC352" s="441"/>
      <c r="AD352" s="441"/>
      <c r="AE352" s="441"/>
      <c r="AF352" s="441"/>
      <c r="AG352" s="441"/>
      <c r="AH352" s="441"/>
      <c r="AI352" s="443"/>
      <c r="AJ352" s="443"/>
      <c r="AK352" s="325"/>
      <c r="AL352" s="443"/>
      <c r="AM352" s="443"/>
    </row>
    <row r="353" spans="1:39" ht="24.75" customHeight="1">
      <c r="A353" s="440"/>
      <c r="B353" s="441"/>
      <c r="C353" s="441"/>
      <c r="D353" s="440"/>
      <c r="E353" s="442"/>
      <c r="F353" s="443"/>
      <c r="G353" s="441"/>
      <c r="H353" s="444"/>
      <c r="I353" s="445"/>
      <c r="J353" s="443"/>
      <c r="K353" s="443"/>
      <c r="L353" s="443"/>
      <c r="M353" s="443"/>
      <c r="N353" s="443"/>
      <c r="O353" s="443"/>
      <c r="P353" s="443"/>
      <c r="Q353" s="443"/>
      <c r="R353" s="443"/>
      <c r="S353" s="443"/>
      <c r="T353" s="443"/>
      <c r="U353" s="443"/>
      <c r="V353" s="443"/>
      <c r="W353" s="443"/>
      <c r="X353" s="443"/>
      <c r="Y353" s="443"/>
      <c r="Z353" s="443"/>
      <c r="AA353" s="443"/>
      <c r="AB353" s="443"/>
      <c r="AC353" s="441"/>
      <c r="AD353" s="441"/>
      <c r="AE353" s="441"/>
      <c r="AF353" s="441"/>
      <c r="AG353" s="441"/>
      <c r="AH353" s="441"/>
      <c r="AI353" s="443"/>
      <c r="AJ353" s="443"/>
      <c r="AK353" s="325"/>
      <c r="AL353" s="443"/>
      <c r="AM353" s="443"/>
    </row>
    <row r="354" spans="1:39" ht="24.75" customHeight="1">
      <c r="A354" s="440"/>
      <c r="B354" s="441"/>
      <c r="C354" s="441"/>
      <c r="D354" s="440"/>
      <c r="E354" s="442"/>
      <c r="F354" s="443"/>
      <c r="G354" s="441"/>
      <c r="H354" s="444"/>
      <c r="I354" s="445"/>
      <c r="J354" s="443"/>
      <c r="K354" s="443"/>
      <c r="L354" s="443"/>
      <c r="M354" s="443"/>
      <c r="N354" s="443"/>
      <c r="O354" s="443"/>
      <c r="P354" s="443"/>
      <c r="Q354" s="443"/>
      <c r="R354" s="443"/>
      <c r="S354" s="443"/>
      <c r="T354" s="443"/>
      <c r="U354" s="443"/>
      <c r="V354" s="443"/>
      <c r="W354" s="443"/>
      <c r="X354" s="443"/>
      <c r="Y354" s="443"/>
      <c r="Z354" s="443"/>
      <c r="AA354" s="443"/>
      <c r="AB354" s="443"/>
      <c r="AC354" s="441"/>
      <c r="AD354" s="441"/>
      <c r="AE354" s="441"/>
      <c r="AF354" s="441"/>
      <c r="AG354" s="441"/>
      <c r="AH354" s="441"/>
      <c r="AI354" s="443"/>
      <c r="AJ354" s="443"/>
      <c r="AK354" s="325"/>
      <c r="AL354" s="443"/>
      <c r="AM354" s="443"/>
    </row>
    <row r="355" spans="1:39" ht="24.75" customHeight="1">
      <c r="A355" s="440"/>
      <c r="B355" s="441"/>
      <c r="C355" s="441"/>
      <c r="D355" s="440"/>
      <c r="E355" s="442"/>
      <c r="F355" s="443"/>
      <c r="G355" s="441"/>
      <c r="H355" s="444"/>
      <c r="I355" s="445"/>
      <c r="J355" s="443"/>
      <c r="K355" s="443"/>
      <c r="L355" s="443"/>
      <c r="M355" s="443"/>
      <c r="N355" s="443"/>
      <c r="O355" s="443"/>
      <c r="P355" s="443"/>
      <c r="Q355" s="443"/>
      <c r="R355" s="443"/>
      <c r="S355" s="443"/>
      <c r="T355" s="443"/>
      <c r="U355" s="443"/>
      <c r="V355" s="443"/>
      <c r="W355" s="443"/>
      <c r="X355" s="443"/>
      <c r="Y355" s="443"/>
      <c r="Z355" s="443"/>
      <c r="AA355" s="443"/>
      <c r="AB355" s="443"/>
      <c r="AC355" s="441"/>
      <c r="AD355" s="441"/>
      <c r="AE355" s="441"/>
      <c r="AF355" s="441"/>
      <c r="AG355" s="441"/>
      <c r="AH355" s="441"/>
      <c r="AI355" s="443"/>
      <c r="AJ355" s="443"/>
      <c r="AK355" s="325"/>
      <c r="AL355" s="443"/>
      <c r="AM355" s="443"/>
    </row>
    <row r="356" spans="1:39" ht="24.75" customHeight="1">
      <c r="A356" s="440"/>
      <c r="B356" s="441"/>
      <c r="C356" s="441"/>
      <c r="D356" s="440"/>
      <c r="E356" s="442"/>
      <c r="F356" s="443"/>
      <c r="G356" s="441"/>
      <c r="H356" s="444"/>
      <c r="I356" s="445"/>
      <c r="J356" s="443"/>
      <c r="K356" s="443"/>
      <c r="L356" s="443"/>
      <c r="M356" s="443"/>
      <c r="N356" s="443"/>
      <c r="O356" s="443"/>
      <c r="P356" s="443"/>
      <c r="Q356" s="443"/>
      <c r="R356" s="443"/>
      <c r="S356" s="443"/>
      <c r="T356" s="443"/>
      <c r="U356" s="443"/>
      <c r="V356" s="443"/>
      <c r="W356" s="443"/>
      <c r="X356" s="443"/>
      <c r="Y356" s="443"/>
      <c r="Z356" s="443"/>
      <c r="AA356" s="443"/>
      <c r="AB356" s="443"/>
      <c r="AC356" s="441"/>
      <c r="AD356" s="441"/>
      <c r="AE356" s="441"/>
      <c r="AF356" s="441"/>
      <c r="AG356" s="441"/>
      <c r="AH356" s="441"/>
      <c r="AI356" s="443"/>
      <c r="AJ356" s="443"/>
      <c r="AK356" s="325"/>
      <c r="AL356" s="443"/>
      <c r="AM356" s="443"/>
    </row>
    <row r="357" spans="1:39" ht="24.75" customHeight="1">
      <c r="A357" s="440"/>
      <c r="B357" s="441"/>
      <c r="C357" s="441"/>
      <c r="D357" s="440"/>
      <c r="E357" s="442"/>
      <c r="F357" s="443"/>
      <c r="G357" s="441"/>
      <c r="H357" s="444"/>
      <c r="I357" s="445"/>
      <c r="J357" s="443"/>
      <c r="K357" s="443"/>
      <c r="L357" s="443"/>
      <c r="M357" s="443"/>
      <c r="N357" s="443"/>
      <c r="O357" s="443"/>
      <c r="P357" s="443"/>
      <c r="Q357" s="443"/>
      <c r="R357" s="443"/>
      <c r="S357" s="443"/>
      <c r="T357" s="443"/>
      <c r="U357" s="443"/>
      <c r="V357" s="443"/>
      <c r="W357" s="443"/>
      <c r="X357" s="443"/>
      <c r="Y357" s="443"/>
      <c r="Z357" s="443"/>
      <c r="AA357" s="443"/>
      <c r="AB357" s="443"/>
      <c r="AC357" s="441"/>
      <c r="AD357" s="441"/>
      <c r="AE357" s="441"/>
      <c r="AF357" s="441"/>
      <c r="AG357" s="441"/>
      <c r="AH357" s="441"/>
      <c r="AI357" s="443"/>
      <c r="AJ357" s="443"/>
      <c r="AK357" s="325"/>
      <c r="AL357" s="443"/>
      <c r="AM357" s="443"/>
    </row>
    <row r="358" spans="1:39" ht="24.75" customHeight="1">
      <c r="A358" s="440"/>
      <c r="B358" s="441"/>
      <c r="C358" s="441"/>
      <c r="D358" s="440"/>
      <c r="E358" s="442"/>
      <c r="F358" s="443"/>
      <c r="G358" s="441"/>
      <c r="H358" s="444"/>
      <c r="I358" s="445"/>
      <c r="J358" s="443"/>
      <c r="K358" s="443"/>
      <c r="L358" s="443"/>
      <c r="M358" s="443"/>
      <c r="N358" s="443"/>
      <c r="O358" s="443"/>
      <c r="P358" s="443"/>
      <c r="Q358" s="443"/>
      <c r="R358" s="443"/>
      <c r="S358" s="443"/>
      <c r="T358" s="443"/>
      <c r="U358" s="443"/>
      <c r="V358" s="443"/>
      <c r="W358" s="443"/>
      <c r="X358" s="443"/>
      <c r="Y358" s="443"/>
      <c r="Z358" s="443"/>
      <c r="AA358" s="443"/>
      <c r="AB358" s="443"/>
      <c r="AC358" s="441"/>
      <c r="AD358" s="441"/>
      <c r="AE358" s="441"/>
      <c r="AF358" s="441"/>
      <c r="AG358" s="441"/>
      <c r="AH358" s="441"/>
      <c r="AI358" s="443"/>
      <c r="AJ358" s="443"/>
      <c r="AK358" s="325"/>
      <c r="AL358" s="443"/>
      <c r="AM358" s="443"/>
    </row>
    <row r="359" spans="1:39" ht="24.75" customHeight="1">
      <c r="A359" s="440"/>
      <c r="B359" s="441"/>
      <c r="C359" s="441"/>
      <c r="D359" s="440"/>
      <c r="E359" s="442"/>
      <c r="F359" s="443"/>
      <c r="G359" s="441"/>
      <c r="H359" s="444"/>
      <c r="I359" s="445"/>
      <c r="J359" s="443"/>
      <c r="K359" s="443"/>
      <c r="L359" s="443"/>
      <c r="M359" s="443"/>
      <c r="N359" s="443"/>
      <c r="O359" s="443"/>
      <c r="P359" s="443"/>
      <c r="Q359" s="443"/>
      <c r="R359" s="443"/>
      <c r="S359" s="443"/>
      <c r="T359" s="443"/>
      <c r="U359" s="443"/>
      <c r="V359" s="443"/>
      <c r="W359" s="443"/>
      <c r="X359" s="443"/>
      <c r="Y359" s="443"/>
      <c r="Z359" s="443"/>
      <c r="AA359" s="443"/>
      <c r="AB359" s="443"/>
      <c r="AC359" s="441"/>
      <c r="AD359" s="441"/>
      <c r="AE359" s="441"/>
      <c r="AF359" s="441"/>
      <c r="AG359" s="441"/>
      <c r="AH359" s="441"/>
      <c r="AI359" s="443"/>
      <c r="AJ359" s="443"/>
      <c r="AK359" s="325"/>
      <c r="AL359" s="443"/>
      <c r="AM359" s="443"/>
    </row>
    <row r="360" spans="1:39" ht="24.75" customHeight="1">
      <c r="A360" s="440"/>
      <c r="B360" s="441"/>
      <c r="C360" s="441"/>
      <c r="D360" s="440"/>
      <c r="E360" s="442"/>
      <c r="F360" s="443"/>
      <c r="G360" s="441"/>
      <c r="H360" s="444"/>
      <c r="I360" s="445"/>
      <c r="J360" s="443"/>
      <c r="K360" s="443"/>
      <c r="L360" s="443"/>
      <c r="M360" s="443"/>
      <c r="N360" s="443"/>
      <c r="O360" s="443"/>
      <c r="P360" s="443"/>
      <c r="Q360" s="443"/>
      <c r="R360" s="443"/>
      <c r="S360" s="443"/>
      <c r="T360" s="443"/>
      <c r="U360" s="443"/>
      <c r="V360" s="443"/>
      <c r="W360" s="443"/>
      <c r="X360" s="443"/>
      <c r="Y360" s="443"/>
      <c r="Z360" s="443"/>
      <c r="AA360" s="443"/>
      <c r="AB360" s="443"/>
      <c r="AC360" s="441"/>
      <c r="AD360" s="441"/>
      <c r="AE360" s="441"/>
      <c r="AF360" s="441"/>
      <c r="AG360" s="441"/>
      <c r="AH360" s="441"/>
      <c r="AI360" s="443"/>
      <c r="AJ360" s="443"/>
      <c r="AK360" s="325"/>
      <c r="AL360" s="443"/>
      <c r="AM360" s="443"/>
    </row>
    <row r="361" spans="1:39" ht="24.75" customHeight="1">
      <c r="A361" s="440"/>
      <c r="B361" s="441"/>
      <c r="C361" s="441"/>
      <c r="D361" s="440"/>
      <c r="E361" s="442"/>
      <c r="F361" s="443"/>
      <c r="G361" s="441"/>
      <c r="H361" s="444"/>
      <c r="I361" s="445"/>
      <c r="J361" s="443"/>
      <c r="K361" s="443"/>
      <c r="L361" s="443"/>
      <c r="M361" s="443"/>
      <c r="N361" s="443"/>
      <c r="O361" s="443"/>
      <c r="P361" s="443"/>
      <c r="Q361" s="443"/>
      <c r="R361" s="443"/>
      <c r="S361" s="443"/>
      <c r="T361" s="443"/>
      <c r="U361" s="443"/>
      <c r="V361" s="443"/>
      <c r="W361" s="443"/>
      <c r="X361" s="443"/>
      <c r="Y361" s="443"/>
      <c r="Z361" s="443"/>
      <c r="AA361" s="443"/>
      <c r="AB361" s="443"/>
      <c r="AC361" s="441"/>
      <c r="AD361" s="441"/>
      <c r="AE361" s="441"/>
      <c r="AF361" s="441"/>
      <c r="AG361" s="441"/>
      <c r="AH361" s="441"/>
      <c r="AI361" s="443"/>
      <c r="AJ361" s="443"/>
      <c r="AK361" s="325"/>
      <c r="AL361" s="443"/>
      <c r="AM361" s="443"/>
    </row>
    <row r="362" spans="1:39" ht="24.75" customHeight="1">
      <c r="A362" s="440"/>
      <c r="B362" s="441"/>
      <c r="C362" s="441"/>
      <c r="D362" s="440"/>
      <c r="E362" s="442"/>
      <c r="F362" s="443"/>
      <c r="G362" s="441"/>
      <c r="H362" s="444"/>
      <c r="I362" s="445"/>
      <c r="J362" s="443"/>
      <c r="K362" s="443"/>
      <c r="L362" s="443"/>
      <c r="M362" s="443"/>
      <c r="N362" s="443"/>
      <c r="O362" s="443"/>
      <c r="P362" s="443"/>
      <c r="Q362" s="443"/>
      <c r="R362" s="443"/>
      <c r="S362" s="443"/>
      <c r="T362" s="443"/>
      <c r="U362" s="443"/>
      <c r="V362" s="443"/>
      <c r="W362" s="443"/>
      <c r="X362" s="443"/>
      <c r="Y362" s="443"/>
      <c r="Z362" s="443"/>
      <c r="AA362" s="443"/>
      <c r="AB362" s="443"/>
      <c r="AC362" s="441"/>
      <c r="AD362" s="441"/>
      <c r="AE362" s="441"/>
      <c r="AF362" s="441"/>
      <c r="AG362" s="441"/>
      <c r="AH362" s="441"/>
      <c r="AI362" s="443"/>
      <c r="AJ362" s="443"/>
      <c r="AK362" s="325"/>
      <c r="AL362" s="443"/>
      <c r="AM362" s="443"/>
    </row>
    <row r="363" spans="1:39" ht="24.75" customHeight="1">
      <c r="A363" s="440"/>
      <c r="B363" s="441"/>
      <c r="C363" s="441"/>
      <c r="D363" s="440"/>
      <c r="E363" s="442"/>
      <c r="F363" s="443"/>
      <c r="G363" s="441"/>
      <c r="H363" s="444"/>
      <c r="I363" s="445"/>
      <c r="J363" s="443"/>
      <c r="K363" s="443"/>
      <c r="L363" s="443"/>
      <c r="M363" s="443"/>
      <c r="N363" s="443"/>
      <c r="O363" s="443"/>
      <c r="P363" s="443"/>
      <c r="Q363" s="443"/>
      <c r="R363" s="443"/>
      <c r="S363" s="443"/>
      <c r="T363" s="443"/>
      <c r="U363" s="443"/>
      <c r="V363" s="443"/>
      <c r="W363" s="443"/>
      <c r="X363" s="443"/>
      <c r="Y363" s="443"/>
      <c r="Z363" s="443"/>
      <c r="AA363" s="443"/>
      <c r="AB363" s="443"/>
      <c r="AC363" s="441"/>
      <c r="AD363" s="441"/>
      <c r="AE363" s="441"/>
      <c r="AF363" s="441"/>
      <c r="AG363" s="441"/>
      <c r="AH363" s="441"/>
      <c r="AI363" s="443"/>
      <c r="AJ363" s="443"/>
      <c r="AK363" s="325"/>
      <c r="AL363" s="443"/>
      <c r="AM363" s="443"/>
    </row>
    <row r="364" spans="1:39" ht="24.75" customHeight="1">
      <c r="A364" s="440"/>
      <c r="B364" s="441"/>
      <c r="C364" s="441"/>
      <c r="D364" s="440"/>
      <c r="E364" s="442"/>
      <c r="F364" s="443"/>
      <c r="G364" s="441"/>
      <c r="H364" s="444"/>
      <c r="I364" s="445"/>
      <c r="J364" s="443"/>
      <c r="K364" s="443"/>
      <c r="L364" s="443"/>
      <c r="M364" s="443"/>
      <c r="N364" s="443"/>
      <c r="O364" s="443"/>
      <c r="P364" s="443"/>
      <c r="Q364" s="443"/>
      <c r="R364" s="443"/>
      <c r="S364" s="443"/>
      <c r="T364" s="443"/>
      <c r="U364" s="443"/>
      <c r="V364" s="443"/>
      <c r="W364" s="443"/>
      <c r="X364" s="443"/>
      <c r="Y364" s="443"/>
      <c r="Z364" s="443"/>
      <c r="AA364" s="443"/>
      <c r="AB364" s="443"/>
      <c r="AC364" s="441"/>
      <c r="AD364" s="441"/>
      <c r="AE364" s="441"/>
      <c r="AF364" s="441"/>
      <c r="AG364" s="441"/>
      <c r="AH364" s="441"/>
      <c r="AI364" s="443"/>
      <c r="AJ364" s="443"/>
      <c r="AK364" s="325"/>
      <c r="AL364" s="443"/>
      <c r="AM364" s="443"/>
    </row>
    <row r="365" spans="1:39" ht="24.75" customHeight="1">
      <c r="A365" s="440"/>
      <c r="B365" s="441"/>
      <c r="C365" s="441"/>
      <c r="D365" s="440"/>
      <c r="E365" s="442"/>
      <c r="F365" s="443"/>
      <c r="G365" s="441"/>
      <c r="H365" s="444"/>
      <c r="I365" s="445"/>
      <c r="J365" s="443"/>
      <c r="K365" s="443"/>
      <c r="L365" s="443"/>
      <c r="M365" s="443"/>
      <c r="N365" s="443"/>
      <c r="O365" s="443"/>
      <c r="P365" s="443"/>
      <c r="Q365" s="443"/>
      <c r="R365" s="443"/>
      <c r="S365" s="443"/>
      <c r="T365" s="443"/>
      <c r="U365" s="443"/>
      <c r="V365" s="443"/>
      <c r="W365" s="443"/>
      <c r="X365" s="443"/>
      <c r="Y365" s="443"/>
      <c r="Z365" s="443"/>
      <c r="AA365" s="443"/>
      <c r="AB365" s="443"/>
      <c r="AC365" s="441"/>
      <c r="AD365" s="441"/>
      <c r="AE365" s="441"/>
      <c r="AF365" s="441"/>
      <c r="AG365" s="441"/>
      <c r="AH365" s="441"/>
      <c r="AI365" s="443"/>
      <c r="AJ365" s="443"/>
      <c r="AK365" s="325"/>
      <c r="AL365" s="443"/>
      <c r="AM365" s="443"/>
    </row>
    <row r="366" spans="1:39" ht="24.75" customHeight="1">
      <c r="A366" s="440"/>
      <c r="B366" s="441"/>
      <c r="C366" s="441"/>
      <c r="D366" s="440"/>
      <c r="E366" s="442"/>
      <c r="F366" s="443"/>
      <c r="G366" s="441"/>
      <c r="H366" s="444"/>
      <c r="I366" s="445"/>
      <c r="J366" s="443"/>
      <c r="K366" s="443"/>
      <c r="L366" s="443"/>
      <c r="M366" s="443"/>
      <c r="N366" s="443"/>
      <c r="O366" s="443"/>
      <c r="P366" s="443"/>
      <c r="Q366" s="443"/>
      <c r="R366" s="443"/>
      <c r="S366" s="443"/>
      <c r="T366" s="443"/>
      <c r="U366" s="443"/>
      <c r="V366" s="443"/>
      <c r="W366" s="443"/>
      <c r="X366" s="443"/>
      <c r="Y366" s="443"/>
      <c r="Z366" s="443"/>
      <c r="AA366" s="443"/>
      <c r="AB366" s="443"/>
      <c r="AC366" s="441"/>
      <c r="AD366" s="441"/>
      <c r="AE366" s="441"/>
      <c r="AF366" s="441"/>
      <c r="AG366" s="441"/>
      <c r="AH366" s="441"/>
      <c r="AI366" s="443"/>
      <c r="AJ366" s="443"/>
      <c r="AK366" s="325"/>
      <c r="AL366" s="443"/>
      <c r="AM366" s="443"/>
    </row>
    <row r="367" spans="1:39" ht="24.75" customHeight="1">
      <c r="A367" s="440"/>
      <c r="B367" s="441"/>
      <c r="C367" s="441"/>
      <c r="D367" s="440"/>
      <c r="E367" s="442"/>
      <c r="F367" s="443"/>
      <c r="G367" s="441"/>
      <c r="H367" s="444"/>
      <c r="I367" s="445"/>
      <c r="J367" s="443"/>
      <c r="K367" s="443"/>
      <c r="L367" s="443"/>
      <c r="M367" s="443"/>
      <c r="N367" s="443"/>
      <c r="O367" s="443"/>
      <c r="P367" s="443"/>
      <c r="Q367" s="443"/>
      <c r="R367" s="443"/>
      <c r="S367" s="443"/>
      <c r="T367" s="443"/>
      <c r="U367" s="443"/>
      <c r="V367" s="443"/>
      <c r="W367" s="443"/>
      <c r="X367" s="443"/>
      <c r="Y367" s="443"/>
      <c r="Z367" s="443"/>
      <c r="AA367" s="443"/>
      <c r="AB367" s="443"/>
      <c r="AC367" s="441"/>
      <c r="AD367" s="441"/>
      <c r="AE367" s="441"/>
      <c r="AF367" s="441"/>
      <c r="AG367" s="441"/>
      <c r="AH367" s="441"/>
      <c r="AI367" s="443"/>
      <c r="AJ367" s="443"/>
      <c r="AK367" s="325"/>
      <c r="AL367" s="443"/>
      <c r="AM367" s="443"/>
    </row>
    <row r="368" spans="1:39" ht="24.75" customHeight="1">
      <c r="A368" s="440"/>
      <c r="B368" s="441"/>
      <c r="C368" s="441"/>
      <c r="D368" s="440"/>
      <c r="E368" s="442"/>
      <c r="F368" s="443"/>
      <c r="G368" s="441"/>
      <c r="H368" s="444"/>
      <c r="I368" s="445"/>
      <c r="J368" s="443"/>
      <c r="K368" s="443"/>
      <c r="L368" s="443"/>
      <c r="M368" s="443"/>
      <c r="N368" s="443"/>
      <c r="O368" s="443"/>
      <c r="P368" s="443"/>
      <c r="Q368" s="443"/>
      <c r="R368" s="443"/>
      <c r="S368" s="443"/>
      <c r="T368" s="443"/>
      <c r="U368" s="443"/>
      <c r="V368" s="443"/>
      <c r="W368" s="443"/>
      <c r="X368" s="443"/>
      <c r="Y368" s="443"/>
      <c r="Z368" s="443"/>
      <c r="AA368" s="443"/>
      <c r="AB368" s="443"/>
      <c r="AC368" s="441"/>
      <c r="AD368" s="441"/>
      <c r="AE368" s="441"/>
      <c r="AF368" s="441"/>
      <c r="AG368" s="441"/>
      <c r="AH368" s="441"/>
      <c r="AI368" s="443"/>
      <c r="AJ368" s="443"/>
      <c r="AK368" s="325"/>
      <c r="AL368" s="443"/>
      <c r="AM368" s="443"/>
    </row>
    <row r="369" spans="1:39" ht="24.75" customHeight="1">
      <c r="A369" s="440"/>
      <c r="B369" s="441"/>
      <c r="C369" s="441"/>
      <c r="D369" s="440"/>
      <c r="E369" s="442"/>
      <c r="F369" s="443"/>
      <c r="G369" s="441"/>
      <c r="H369" s="444"/>
      <c r="I369" s="445"/>
      <c r="J369" s="443"/>
      <c r="K369" s="443"/>
      <c r="L369" s="443"/>
      <c r="M369" s="443"/>
      <c r="N369" s="443"/>
      <c r="O369" s="443"/>
      <c r="P369" s="443"/>
      <c r="Q369" s="443"/>
      <c r="R369" s="443"/>
      <c r="S369" s="443"/>
      <c r="T369" s="443"/>
      <c r="U369" s="443"/>
      <c r="V369" s="443"/>
      <c r="W369" s="443"/>
      <c r="X369" s="443"/>
      <c r="Y369" s="443"/>
      <c r="Z369" s="443"/>
      <c r="AA369" s="443"/>
      <c r="AB369" s="443"/>
      <c r="AC369" s="441"/>
      <c r="AD369" s="441"/>
      <c r="AE369" s="441"/>
      <c r="AF369" s="441"/>
      <c r="AG369" s="441"/>
      <c r="AH369" s="441"/>
      <c r="AI369" s="443"/>
      <c r="AJ369" s="443"/>
      <c r="AK369" s="325"/>
      <c r="AL369" s="443"/>
      <c r="AM369" s="443"/>
    </row>
    <row r="370" spans="1:39" ht="24.75" customHeight="1">
      <c r="A370" s="440"/>
      <c r="B370" s="441"/>
      <c r="C370" s="441"/>
      <c r="D370" s="440"/>
      <c r="E370" s="442"/>
      <c r="F370" s="443"/>
      <c r="G370" s="441"/>
      <c r="H370" s="444"/>
      <c r="I370" s="445"/>
      <c r="J370" s="443"/>
      <c r="K370" s="443"/>
      <c r="L370" s="443"/>
      <c r="M370" s="443"/>
      <c r="N370" s="443"/>
      <c r="O370" s="443"/>
      <c r="P370" s="443"/>
      <c r="Q370" s="443"/>
      <c r="R370" s="443"/>
      <c r="S370" s="443"/>
      <c r="T370" s="443"/>
      <c r="U370" s="443"/>
      <c r="V370" s="443"/>
      <c r="W370" s="443"/>
      <c r="X370" s="443"/>
      <c r="Y370" s="443"/>
      <c r="Z370" s="443"/>
      <c r="AA370" s="443"/>
      <c r="AB370" s="443"/>
      <c r="AC370" s="441"/>
      <c r="AD370" s="441"/>
      <c r="AE370" s="441"/>
      <c r="AF370" s="441"/>
      <c r="AG370" s="441"/>
      <c r="AH370" s="441"/>
      <c r="AI370" s="443"/>
      <c r="AJ370" s="443"/>
      <c r="AK370" s="325"/>
      <c r="AL370" s="443"/>
      <c r="AM370" s="443"/>
    </row>
    <row r="371" spans="1:39" ht="24.75" customHeight="1">
      <c r="A371" s="440"/>
      <c r="B371" s="441"/>
      <c r="C371" s="441"/>
      <c r="D371" s="440"/>
      <c r="E371" s="442"/>
      <c r="F371" s="443"/>
      <c r="G371" s="441"/>
      <c r="H371" s="444"/>
      <c r="I371" s="445"/>
      <c r="J371" s="443"/>
      <c r="K371" s="443"/>
      <c r="L371" s="443"/>
      <c r="M371" s="443"/>
      <c r="N371" s="443"/>
      <c r="O371" s="443"/>
      <c r="P371" s="443"/>
      <c r="Q371" s="443"/>
      <c r="R371" s="443"/>
      <c r="S371" s="443"/>
      <c r="T371" s="443"/>
      <c r="U371" s="443"/>
      <c r="V371" s="443"/>
      <c r="W371" s="443"/>
      <c r="X371" s="443"/>
      <c r="Y371" s="443"/>
      <c r="Z371" s="443"/>
      <c r="AA371" s="443"/>
      <c r="AB371" s="443"/>
      <c r="AC371" s="441"/>
      <c r="AD371" s="441"/>
      <c r="AE371" s="441"/>
      <c r="AF371" s="441"/>
      <c r="AG371" s="441"/>
      <c r="AH371" s="441"/>
      <c r="AI371" s="443"/>
      <c r="AJ371" s="443"/>
      <c r="AK371" s="325"/>
      <c r="AL371" s="443"/>
      <c r="AM371" s="443"/>
    </row>
    <row r="372" spans="1:39" ht="24.75" customHeight="1">
      <c r="A372" s="440"/>
      <c r="B372" s="441"/>
      <c r="C372" s="441"/>
      <c r="D372" s="440"/>
      <c r="E372" s="442"/>
      <c r="F372" s="443"/>
      <c r="G372" s="441"/>
      <c r="H372" s="444"/>
      <c r="I372" s="445"/>
      <c r="J372" s="443"/>
      <c r="K372" s="443"/>
      <c r="L372" s="443"/>
      <c r="M372" s="443"/>
      <c r="N372" s="443"/>
      <c r="O372" s="443"/>
      <c r="P372" s="443"/>
      <c r="Q372" s="443"/>
      <c r="R372" s="443"/>
      <c r="S372" s="443"/>
      <c r="T372" s="443"/>
      <c r="U372" s="443"/>
      <c r="V372" s="443"/>
      <c r="W372" s="443"/>
      <c r="X372" s="443"/>
      <c r="Y372" s="443"/>
      <c r="Z372" s="443"/>
      <c r="AA372" s="443"/>
      <c r="AB372" s="443"/>
      <c r="AC372" s="441"/>
      <c r="AD372" s="441"/>
      <c r="AE372" s="441"/>
      <c r="AF372" s="441"/>
      <c r="AG372" s="441"/>
      <c r="AH372" s="441"/>
      <c r="AI372" s="443"/>
      <c r="AJ372" s="443"/>
      <c r="AK372" s="325"/>
      <c r="AL372" s="443"/>
      <c r="AM372" s="443"/>
    </row>
    <row r="373" spans="1:39" ht="24.75" customHeight="1">
      <c r="A373" s="440"/>
      <c r="B373" s="441"/>
      <c r="C373" s="441"/>
      <c r="D373" s="440"/>
      <c r="E373" s="442"/>
      <c r="F373" s="443"/>
      <c r="G373" s="441"/>
      <c r="H373" s="444"/>
      <c r="I373" s="445"/>
      <c r="J373" s="443"/>
      <c r="K373" s="443"/>
      <c r="L373" s="443"/>
      <c r="M373" s="443"/>
      <c r="N373" s="443"/>
      <c r="O373" s="443"/>
      <c r="P373" s="443"/>
      <c r="Q373" s="443"/>
      <c r="R373" s="443"/>
      <c r="S373" s="443"/>
      <c r="T373" s="443"/>
      <c r="U373" s="443"/>
      <c r="V373" s="443"/>
      <c r="W373" s="443"/>
      <c r="X373" s="443"/>
      <c r="Y373" s="443"/>
      <c r="Z373" s="443"/>
      <c r="AA373" s="443"/>
      <c r="AB373" s="443"/>
      <c r="AC373" s="441"/>
      <c r="AD373" s="441"/>
      <c r="AE373" s="441"/>
      <c r="AF373" s="441"/>
      <c r="AG373" s="441"/>
      <c r="AH373" s="441"/>
      <c r="AI373" s="443"/>
      <c r="AJ373" s="443"/>
      <c r="AK373" s="325"/>
      <c r="AL373" s="443"/>
      <c r="AM373" s="443"/>
    </row>
    <row r="374" spans="1:39" ht="24.75" customHeight="1">
      <c r="A374" s="440"/>
      <c r="B374" s="441"/>
      <c r="C374" s="441"/>
      <c r="D374" s="440"/>
      <c r="E374" s="442"/>
      <c r="F374" s="443"/>
      <c r="G374" s="441"/>
      <c r="H374" s="444"/>
      <c r="I374" s="445"/>
      <c r="J374" s="443"/>
      <c r="K374" s="443"/>
      <c r="L374" s="443"/>
      <c r="M374" s="443"/>
      <c r="N374" s="443"/>
      <c r="O374" s="443"/>
      <c r="P374" s="443"/>
      <c r="Q374" s="443"/>
      <c r="R374" s="443"/>
      <c r="S374" s="443"/>
      <c r="T374" s="443"/>
      <c r="U374" s="443"/>
      <c r="V374" s="443"/>
      <c r="W374" s="443"/>
      <c r="X374" s="443"/>
      <c r="Y374" s="443"/>
      <c r="Z374" s="443"/>
      <c r="AA374" s="443"/>
      <c r="AB374" s="443"/>
      <c r="AC374" s="441"/>
      <c r="AD374" s="441"/>
      <c r="AE374" s="441"/>
      <c r="AF374" s="441"/>
      <c r="AG374" s="441"/>
      <c r="AH374" s="441"/>
      <c r="AI374" s="443"/>
      <c r="AJ374" s="443"/>
      <c r="AK374" s="325"/>
      <c r="AL374" s="443"/>
      <c r="AM374" s="443"/>
    </row>
    <row r="375" spans="1:39" ht="24.75" customHeight="1">
      <c r="A375" s="440"/>
      <c r="B375" s="441"/>
      <c r="C375" s="441"/>
      <c r="D375" s="440"/>
      <c r="E375" s="442"/>
      <c r="F375" s="443"/>
      <c r="G375" s="441"/>
      <c r="H375" s="444"/>
      <c r="I375" s="445"/>
      <c r="J375" s="443"/>
      <c r="K375" s="443"/>
      <c r="L375" s="443"/>
      <c r="M375" s="443"/>
      <c r="N375" s="443"/>
      <c r="O375" s="443"/>
      <c r="P375" s="443"/>
      <c r="Q375" s="443"/>
      <c r="R375" s="443"/>
      <c r="S375" s="443"/>
      <c r="T375" s="443"/>
      <c r="U375" s="443"/>
      <c r="V375" s="443"/>
      <c r="W375" s="443"/>
      <c r="X375" s="443"/>
      <c r="Y375" s="443"/>
      <c r="Z375" s="443"/>
      <c r="AA375" s="443"/>
      <c r="AB375" s="443"/>
      <c r="AC375" s="441"/>
      <c r="AD375" s="441"/>
      <c r="AE375" s="441"/>
      <c r="AF375" s="441"/>
      <c r="AG375" s="441"/>
      <c r="AH375" s="441"/>
      <c r="AI375" s="443"/>
      <c r="AJ375" s="443"/>
      <c r="AK375" s="325"/>
      <c r="AL375" s="443"/>
      <c r="AM375" s="443"/>
    </row>
    <row r="376" spans="1:39" ht="24.75" customHeight="1">
      <c r="A376" s="440"/>
      <c r="B376" s="441"/>
      <c r="C376" s="441"/>
      <c r="D376" s="440"/>
      <c r="E376" s="442"/>
      <c r="F376" s="443"/>
      <c r="G376" s="441"/>
      <c r="H376" s="444"/>
      <c r="I376" s="445"/>
      <c r="J376" s="443"/>
      <c r="K376" s="443"/>
      <c r="L376" s="443"/>
      <c r="M376" s="443"/>
      <c r="N376" s="443"/>
      <c r="O376" s="443"/>
      <c r="P376" s="443"/>
      <c r="Q376" s="443"/>
      <c r="R376" s="443"/>
      <c r="S376" s="443"/>
      <c r="T376" s="443"/>
      <c r="U376" s="443"/>
      <c r="V376" s="443"/>
      <c r="W376" s="443"/>
      <c r="X376" s="443"/>
      <c r="Y376" s="443"/>
      <c r="Z376" s="443"/>
      <c r="AA376" s="443"/>
      <c r="AB376" s="443"/>
      <c r="AC376" s="441"/>
      <c r="AD376" s="441"/>
      <c r="AE376" s="441"/>
      <c r="AF376" s="441"/>
      <c r="AG376" s="441"/>
      <c r="AH376" s="441"/>
      <c r="AI376" s="443"/>
      <c r="AJ376" s="443"/>
      <c r="AK376" s="325"/>
      <c r="AL376" s="443"/>
      <c r="AM376" s="443"/>
    </row>
    <row r="377" spans="1:39" ht="24.75" customHeight="1">
      <c r="A377" s="440"/>
      <c r="B377" s="441"/>
      <c r="C377" s="441"/>
      <c r="D377" s="440"/>
      <c r="E377" s="442"/>
      <c r="F377" s="443"/>
      <c r="G377" s="441"/>
      <c r="H377" s="444"/>
      <c r="I377" s="445"/>
      <c r="J377" s="443"/>
      <c r="K377" s="443"/>
      <c r="L377" s="443"/>
      <c r="M377" s="443"/>
      <c r="N377" s="443"/>
      <c r="O377" s="443"/>
      <c r="P377" s="443"/>
      <c r="Q377" s="443"/>
      <c r="R377" s="443"/>
      <c r="S377" s="443"/>
      <c r="T377" s="443"/>
      <c r="U377" s="443"/>
      <c r="V377" s="443"/>
      <c r="W377" s="443"/>
      <c r="X377" s="443"/>
      <c r="Y377" s="443"/>
      <c r="Z377" s="443"/>
      <c r="AA377" s="443"/>
      <c r="AB377" s="443"/>
      <c r="AC377" s="441"/>
      <c r="AD377" s="441"/>
      <c r="AE377" s="441"/>
      <c r="AF377" s="441"/>
      <c r="AG377" s="441"/>
      <c r="AH377" s="441"/>
      <c r="AI377" s="443"/>
      <c r="AJ377" s="443"/>
      <c r="AK377" s="325"/>
      <c r="AL377" s="443"/>
      <c r="AM377" s="443"/>
    </row>
    <row r="378" spans="1:39" ht="24.75" customHeight="1">
      <c r="A378" s="440"/>
      <c r="B378" s="441"/>
      <c r="C378" s="441"/>
      <c r="D378" s="440"/>
      <c r="E378" s="442"/>
      <c r="F378" s="443"/>
      <c r="G378" s="441"/>
      <c r="H378" s="444"/>
      <c r="I378" s="445"/>
      <c r="J378" s="443"/>
      <c r="K378" s="443"/>
      <c r="L378" s="443"/>
      <c r="M378" s="443"/>
      <c r="N378" s="443"/>
      <c r="O378" s="443"/>
      <c r="P378" s="443"/>
      <c r="Q378" s="443"/>
      <c r="R378" s="443"/>
      <c r="S378" s="443"/>
      <c r="T378" s="443"/>
      <c r="U378" s="443"/>
      <c r="V378" s="443"/>
      <c r="W378" s="443"/>
      <c r="X378" s="443"/>
      <c r="Y378" s="443"/>
      <c r="Z378" s="443"/>
      <c r="AA378" s="443"/>
      <c r="AB378" s="443"/>
      <c r="AC378" s="441"/>
      <c r="AD378" s="441"/>
      <c r="AE378" s="441"/>
      <c r="AF378" s="441"/>
      <c r="AG378" s="441"/>
      <c r="AH378" s="441"/>
      <c r="AI378" s="443"/>
      <c r="AJ378" s="443"/>
      <c r="AK378" s="325"/>
      <c r="AL378" s="443"/>
      <c r="AM378" s="443"/>
    </row>
    <row r="379" spans="1:39" ht="24.75" customHeight="1">
      <c r="A379" s="440"/>
      <c r="B379" s="441"/>
      <c r="C379" s="441"/>
      <c r="D379" s="440"/>
      <c r="E379" s="442"/>
      <c r="F379" s="443"/>
      <c r="G379" s="441"/>
      <c r="H379" s="444"/>
      <c r="I379" s="445"/>
      <c r="J379" s="443"/>
      <c r="K379" s="443"/>
      <c r="L379" s="443"/>
      <c r="M379" s="443"/>
      <c r="N379" s="443"/>
      <c r="O379" s="443"/>
      <c r="P379" s="443"/>
      <c r="Q379" s="443"/>
      <c r="R379" s="443"/>
      <c r="S379" s="443"/>
      <c r="T379" s="443"/>
      <c r="U379" s="443"/>
      <c r="V379" s="443"/>
      <c r="W379" s="443"/>
      <c r="X379" s="443"/>
      <c r="Y379" s="443"/>
      <c r="Z379" s="443"/>
      <c r="AA379" s="443"/>
      <c r="AB379" s="443"/>
      <c r="AC379" s="441"/>
      <c r="AD379" s="441"/>
      <c r="AE379" s="441"/>
      <c r="AF379" s="441"/>
      <c r="AG379" s="441"/>
      <c r="AH379" s="441"/>
      <c r="AI379" s="443"/>
      <c r="AJ379" s="443"/>
      <c r="AK379" s="325"/>
      <c r="AL379" s="443"/>
      <c r="AM379" s="443"/>
    </row>
    <row r="380" spans="1:39" ht="24.75" customHeight="1">
      <c r="A380" s="440"/>
      <c r="B380" s="441"/>
      <c r="C380" s="441"/>
      <c r="D380" s="440"/>
      <c r="E380" s="442"/>
      <c r="F380" s="443"/>
      <c r="G380" s="441"/>
      <c r="H380" s="444"/>
      <c r="I380" s="445"/>
      <c r="J380" s="443"/>
      <c r="K380" s="443"/>
      <c r="L380" s="443"/>
      <c r="M380" s="443"/>
      <c r="N380" s="443"/>
      <c r="O380" s="443"/>
      <c r="P380" s="443"/>
      <c r="Q380" s="443"/>
      <c r="R380" s="443"/>
      <c r="S380" s="443"/>
      <c r="T380" s="443"/>
      <c r="U380" s="443"/>
      <c r="V380" s="443"/>
      <c r="W380" s="443"/>
      <c r="X380" s="443"/>
      <c r="Y380" s="443"/>
      <c r="Z380" s="443"/>
      <c r="AA380" s="443"/>
      <c r="AB380" s="443"/>
      <c r="AC380" s="441"/>
      <c r="AD380" s="441"/>
      <c r="AE380" s="441"/>
      <c r="AF380" s="441"/>
      <c r="AG380" s="441"/>
      <c r="AH380" s="441"/>
      <c r="AI380" s="443"/>
      <c r="AJ380" s="443"/>
      <c r="AK380" s="325"/>
      <c r="AL380" s="443"/>
      <c r="AM380" s="443"/>
    </row>
    <row r="381" spans="1:39" ht="24.75" customHeight="1">
      <c r="A381" s="440"/>
      <c r="B381" s="441"/>
      <c r="C381" s="441"/>
      <c r="D381" s="440"/>
      <c r="E381" s="442"/>
      <c r="F381" s="443"/>
      <c r="G381" s="441"/>
      <c r="H381" s="444"/>
      <c r="I381" s="445"/>
      <c r="J381" s="443"/>
      <c r="K381" s="443"/>
      <c r="L381" s="443"/>
      <c r="M381" s="443"/>
      <c r="N381" s="443"/>
      <c r="O381" s="443"/>
      <c r="P381" s="443"/>
      <c r="Q381" s="443"/>
      <c r="R381" s="443"/>
      <c r="S381" s="443"/>
      <c r="T381" s="443"/>
      <c r="U381" s="443"/>
      <c r="V381" s="443"/>
      <c r="W381" s="443"/>
      <c r="X381" s="443"/>
      <c r="Y381" s="443"/>
      <c r="Z381" s="443"/>
      <c r="AA381" s="443"/>
      <c r="AB381" s="443"/>
      <c r="AC381" s="441"/>
      <c r="AD381" s="441"/>
      <c r="AE381" s="441"/>
      <c r="AF381" s="441"/>
      <c r="AG381" s="441"/>
      <c r="AH381" s="441"/>
      <c r="AI381" s="443"/>
      <c r="AJ381" s="443"/>
      <c r="AK381" s="325"/>
      <c r="AL381" s="443"/>
      <c r="AM381" s="443"/>
    </row>
    <row r="382" spans="1:39" ht="24.75" customHeight="1">
      <c r="A382" s="440"/>
      <c r="B382" s="441"/>
      <c r="C382" s="441"/>
      <c r="D382" s="440"/>
      <c r="E382" s="442"/>
      <c r="F382" s="443"/>
      <c r="G382" s="441"/>
      <c r="H382" s="444"/>
      <c r="I382" s="445"/>
      <c r="J382" s="443"/>
      <c r="K382" s="443"/>
      <c r="L382" s="443"/>
      <c r="M382" s="443"/>
      <c r="N382" s="443"/>
      <c r="O382" s="443"/>
      <c r="P382" s="443"/>
      <c r="Q382" s="443"/>
      <c r="R382" s="443"/>
      <c r="S382" s="443"/>
      <c r="T382" s="443"/>
      <c r="U382" s="443"/>
      <c r="V382" s="443"/>
      <c r="W382" s="443"/>
      <c r="X382" s="443"/>
      <c r="Y382" s="443"/>
      <c r="Z382" s="443"/>
      <c r="AA382" s="443"/>
      <c r="AB382" s="443"/>
      <c r="AC382" s="441"/>
      <c r="AD382" s="441"/>
      <c r="AE382" s="441"/>
      <c r="AF382" s="441"/>
      <c r="AG382" s="441"/>
      <c r="AH382" s="441"/>
      <c r="AI382" s="443"/>
      <c r="AJ382" s="443"/>
      <c r="AK382" s="325"/>
      <c r="AL382" s="443"/>
      <c r="AM382" s="443"/>
    </row>
    <row r="383" spans="1:39" ht="24.75" customHeight="1">
      <c r="A383" s="440"/>
      <c r="B383" s="441"/>
      <c r="C383" s="441"/>
      <c r="D383" s="440"/>
      <c r="E383" s="442"/>
      <c r="F383" s="443"/>
      <c r="G383" s="441"/>
      <c r="H383" s="444"/>
      <c r="I383" s="445"/>
      <c r="J383" s="443"/>
      <c r="K383" s="443"/>
      <c r="L383" s="443"/>
      <c r="M383" s="443"/>
      <c r="N383" s="443"/>
      <c r="O383" s="443"/>
      <c r="P383" s="443"/>
      <c r="Q383" s="443"/>
      <c r="R383" s="443"/>
      <c r="S383" s="443"/>
      <c r="T383" s="443"/>
      <c r="U383" s="443"/>
      <c r="V383" s="443"/>
      <c r="W383" s="443"/>
      <c r="X383" s="443"/>
      <c r="Y383" s="443"/>
      <c r="Z383" s="443"/>
      <c r="AA383" s="443"/>
      <c r="AB383" s="443"/>
      <c r="AC383" s="441"/>
      <c r="AD383" s="441"/>
      <c r="AE383" s="441"/>
      <c r="AF383" s="441"/>
      <c r="AG383" s="441"/>
      <c r="AH383" s="441"/>
      <c r="AI383" s="443"/>
      <c r="AJ383" s="443"/>
      <c r="AK383" s="325"/>
      <c r="AL383" s="443"/>
      <c r="AM383" s="443"/>
    </row>
    <row r="384" spans="1:39" ht="24.75" customHeight="1">
      <c r="A384" s="440"/>
      <c r="B384" s="441"/>
      <c r="C384" s="441"/>
      <c r="D384" s="440"/>
      <c r="E384" s="442"/>
      <c r="F384" s="443"/>
      <c r="G384" s="441"/>
      <c r="H384" s="444"/>
      <c r="I384" s="445"/>
      <c r="J384" s="443"/>
      <c r="K384" s="443"/>
      <c r="L384" s="443"/>
      <c r="M384" s="443"/>
      <c r="N384" s="443"/>
      <c r="O384" s="443"/>
      <c r="P384" s="443"/>
      <c r="Q384" s="443"/>
      <c r="R384" s="443"/>
      <c r="S384" s="443"/>
      <c r="T384" s="443"/>
      <c r="U384" s="443"/>
      <c r="V384" s="443"/>
      <c r="W384" s="443"/>
      <c r="X384" s="443"/>
      <c r="Y384" s="443"/>
      <c r="Z384" s="443"/>
      <c r="AA384" s="443"/>
      <c r="AB384" s="443"/>
      <c r="AC384" s="441"/>
      <c r="AD384" s="441"/>
      <c r="AE384" s="441"/>
      <c r="AF384" s="441"/>
      <c r="AG384" s="441"/>
      <c r="AH384" s="441"/>
      <c r="AI384" s="443"/>
      <c r="AJ384" s="443"/>
      <c r="AK384" s="325"/>
      <c r="AL384" s="443"/>
      <c r="AM384" s="443"/>
    </row>
    <row r="385" spans="1:39" ht="24.75" customHeight="1">
      <c r="A385" s="440"/>
      <c r="B385" s="441"/>
      <c r="C385" s="441"/>
      <c r="D385" s="440"/>
      <c r="E385" s="442"/>
      <c r="F385" s="443"/>
      <c r="G385" s="441"/>
      <c r="H385" s="444"/>
      <c r="I385" s="445"/>
      <c r="J385" s="443"/>
      <c r="K385" s="443"/>
      <c r="L385" s="443"/>
      <c r="M385" s="443"/>
      <c r="N385" s="443"/>
      <c r="O385" s="443"/>
      <c r="P385" s="443"/>
      <c r="Q385" s="443"/>
      <c r="R385" s="443"/>
      <c r="S385" s="443"/>
      <c r="T385" s="443"/>
      <c r="U385" s="443"/>
      <c r="V385" s="443"/>
      <c r="W385" s="443"/>
      <c r="X385" s="443"/>
      <c r="Y385" s="443"/>
      <c r="Z385" s="443"/>
      <c r="AA385" s="443"/>
      <c r="AB385" s="443"/>
      <c r="AC385" s="441"/>
      <c r="AD385" s="441"/>
      <c r="AE385" s="441"/>
      <c r="AF385" s="441"/>
      <c r="AG385" s="441"/>
      <c r="AH385" s="441"/>
      <c r="AI385" s="443"/>
      <c r="AJ385" s="443"/>
      <c r="AK385" s="325"/>
      <c r="AL385" s="443"/>
      <c r="AM385" s="443"/>
    </row>
    <row r="386" spans="1:39" ht="24.75" customHeight="1">
      <c r="A386" s="440"/>
      <c r="B386" s="441"/>
      <c r="C386" s="441"/>
      <c r="D386" s="440"/>
      <c r="E386" s="442"/>
      <c r="F386" s="443"/>
      <c r="G386" s="441"/>
      <c r="H386" s="444"/>
      <c r="I386" s="445"/>
      <c r="J386" s="443"/>
      <c r="K386" s="443"/>
      <c r="L386" s="443"/>
      <c r="M386" s="443"/>
      <c r="N386" s="443"/>
      <c r="O386" s="443"/>
      <c r="P386" s="443"/>
      <c r="Q386" s="443"/>
      <c r="R386" s="443"/>
      <c r="S386" s="443"/>
      <c r="T386" s="443"/>
      <c r="U386" s="443"/>
      <c r="V386" s="443"/>
      <c r="W386" s="443"/>
      <c r="X386" s="443"/>
      <c r="Y386" s="443"/>
      <c r="Z386" s="443"/>
      <c r="AA386" s="443"/>
      <c r="AB386" s="443"/>
      <c r="AC386" s="441"/>
      <c r="AD386" s="441"/>
      <c r="AE386" s="441"/>
      <c r="AF386" s="441"/>
      <c r="AG386" s="441"/>
      <c r="AH386" s="441"/>
      <c r="AI386" s="443"/>
      <c r="AJ386" s="443"/>
      <c r="AK386" s="325"/>
      <c r="AL386" s="443"/>
      <c r="AM386" s="443"/>
    </row>
    <row r="387" spans="1:39" ht="24.75" customHeight="1">
      <c r="A387" s="440"/>
      <c r="B387" s="441"/>
      <c r="C387" s="441"/>
      <c r="D387" s="440"/>
      <c r="E387" s="442"/>
      <c r="F387" s="443"/>
      <c r="G387" s="441"/>
      <c r="H387" s="444"/>
      <c r="I387" s="445"/>
      <c r="J387" s="443"/>
      <c r="K387" s="443"/>
      <c r="L387" s="443"/>
      <c r="M387" s="443"/>
      <c r="N387" s="443"/>
      <c r="O387" s="443"/>
      <c r="P387" s="443"/>
      <c r="Q387" s="443"/>
      <c r="R387" s="443"/>
      <c r="S387" s="443"/>
      <c r="T387" s="443"/>
      <c r="U387" s="443"/>
      <c r="V387" s="443"/>
      <c r="W387" s="443"/>
      <c r="X387" s="443"/>
      <c r="Y387" s="443"/>
      <c r="Z387" s="443"/>
      <c r="AA387" s="443"/>
      <c r="AB387" s="443"/>
      <c r="AC387" s="441"/>
      <c r="AD387" s="441"/>
      <c r="AE387" s="441"/>
      <c r="AF387" s="441"/>
      <c r="AG387" s="441"/>
      <c r="AH387" s="441"/>
      <c r="AI387" s="443"/>
      <c r="AJ387" s="443"/>
      <c r="AK387" s="325"/>
      <c r="AL387" s="443"/>
      <c r="AM387" s="443"/>
    </row>
    <row r="388" spans="1:39" ht="24.75" customHeight="1">
      <c r="A388" s="440"/>
      <c r="B388" s="441"/>
      <c r="C388" s="441"/>
      <c r="D388" s="440"/>
      <c r="E388" s="442"/>
      <c r="F388" s="443"/>
      <c r="G388" s="441"/>
      <c r="H388" s="444"/>
      <c r="I388" s="445"/>
      <c r="J388" s="443"/>
      <c r="K388" s="443"/>
      <c r="L388" s="443"/>
      <c r="M388" s="443"/>
      <c r="N388" s="443"/>
      <c r="O388" s="443"/>
      <c r="P388" s="443"/>
      <c r="Q388" s="443"/>
      <c r="R388" s="443"/>
      <c r="S388" s="443"/>
      <c r="T388" s="443"/>
      <c r="U388" s="443"/>
      <c r="V388" s="443"/>
      <c r="W388" s="443"/>
      <c r="X388" s="443"/>
      <c r="Y388" s="443"/>
      <c r="Z388" s="443"/>
      <c r="AA388" s="443"/>
      <c r="AB388" s="443"/>
      <c r="AC388" s="441"/>
      <c r="AD388" s="441"/>
      <c r="AE388" s="441"/>
      <c r="AF388" s="441"/>
      <c r="AG388" s="441"/>
      <c r="AH388" s="441"/>
      <c r="AI388" s="443"/>
      <c r="AJ388" s="443"/>
      <c r="AK388" s="325"/>
      <c r="AL388" s="443"/>
      <c r="AM388" s="443"/>
    </row>
    <row r="389" spans="1:39" ht="24.75" customHeight="1">
      <c r="A389" s="440"/>
      <c r="B389" s="441"/>
      <c r="C389" s="441"/>
      <c r="D389" s="440"/>
      <c r="E389" s="442"/>
      <c r="F389" s="443"/>
      <c r="G389" s="441"/>
      <c r="H389" s="444"/>
      <c r="I389" s="445"/>
      <c r="J389" s="443"/>
      <c r="K389" s="443"/>
      <c r="L389" s="443"/>
      <c r="M389" s="443"/>
      <c r="N389" s="443"/>
      <c r="O389" s="443"/>
      <c r="P389" s="443"/>
      <c r="Q389" s="443"/>
      <c r="R389" s="443"/>
      <c r="S389" s="443"/>
      <c r="T389" s="443"/>
      <c r="U389" s="443"/>
      <c r="V389" s="443"/>
      <c r="W389" s="443"/>
      <c r="X389" s="443"/>
      <c r="Y389" s="443"/>
      <c r="Z389" s="443"/>
      <c r="AA389" s="443"/>
      <c r="AB389" s="443"/>
      <c r="AC389" s="441"/>
      <c r="AD389" s="441"/>
      <c r="AE389" s="441"/>
      <c r="AF389" s="441"/>
      <c r="AG389" s="441"/>
      <c r="AH389" s="441"/>
      <c r="AI389" s="443"/>
      <c r="AJ389" s="443"/>
      <c r="AK389" s="325"/>
      <c r="AL389" s="443"/>
      <c r="AM389" s="443"/>
    </row>
    <row r="390" spans="1:39" ht="24.75" customHeight="1">
      <c r="A390" s="440"/>
      <c r="B390" s="441"/>
      <c r="C390" s="441"/>
      <c r="D390" s="440"/>
      <c r="E390" s="442"/>
      <c r="F390" s="443"/>
      <c r="G390" s="441"/>
      <c r="H390" s="444"/>
      <c r="I390" s="445"/>
      <c r="J390" s="443"/>
      <c r="K390" s="443"/>
      <c r="L390" s="443"/>
      <c r="M390" s="443"/>
      <c r="N390" s="443"/>
      <c r="O390" s="443"/>
      <c r="P390" s="443"/>
      <c r="Q390" s="443"/>
      <c r="R390" s="443"/>
      <c r="S390" s="443"/>
      <c r="T390" s="443"/>
      <c r="U390" s="443"/>
      <c r="V390" s="443"/>
      <c r="W390" s="443"/>
      <c r="X390" s="443"/>
      <c r="Y390" s="443"/>
      <c r="Z390" s="443"/>
      <c r="AA390" s="443"/>
      <c r="AB390" s="443"/>
      <c r="AC390" s="441"/>
      <c r="AD390" s="441"/>
      <c r="AE390" s="441"/>
      <c r="AF390" s="441"/>
      <c r="AG390" s="441"/>
      <c r="AH390" s="441"/>
      <c r="AI390" s="443"/>
      <c r="AJ390" s="443"/>
      <c r="AK390" s="325"/>
      <c r="AL390" s="443"/>
      <c r="AM390" s="443"/>
    </row>
    <row r="391" spans="1:39" ht="24.75" customHeight="1">
      <c r="A391" s="440"/>
      <c r="B391" s="441"/>
      <c r="C391" s="441"/>
      <c r="D391" s="440"/>
      <c r="E391" s="442"/>
      <c r="F391" s="443"/>
      <c r="G391" s="441"/>
      <c r="H391" s="444"/>
      <c r="I391" s="445"/>
      <c r="J391" s="443"/>
      <c r="K391" s="443"/>
      <c r="L391" s="443"/>
      <c r="M391" s="443"/>
      <c r="N391" s="443"/>
      <c r="O391" s="443"/>
      <c r="P391" s="443"/>
      <c r="Q391" s="443"/>
      <c r="R391" s="443"/>
      <c r="S391" s="443"/>
      <c r="T391" s="443"/>
      <c r="U391" s="443"/>
      <c r="V391" s="443"/>
      <c r="W391" s="443"/>
      <c r="X391" s="443"/>
      <c r="Y391" s="443"/>
      <c r="Z391" s="443"/>
      <c r="AA391" s="443"/>
      <c r="AB391" s="443"/>
      <c r="AC391" s="441"/>
      <c r="AD391" s="441"/>
      <c r="AE391" s="441"/>
      <c r="AF391" s="441"/>
      <c r="AG391" s="441"/>
      <c r="AH391" s="441"/>
      <c r="AI391" s="443"/>
      <c r="AJ391" s="443"/>
      <c r="AK391" s="325"/>
      <c r="AL391" s="443"/>
      <c r="AM391" s="443"/>
    </row>
    <row r="392" spans="1:39" ht="24.75" customHeight="1">
      <c r="A392" s="440"/>
      <c r="B392" s="441"/>
      <c r="C392" s="441"/>
      <c r="D392" s="440"/>
      <c r="E392" s="442"/>
      <c r="F392" s="443"/>
      <c r="G392" s="441"/>
      <c r="H392" s="444"/>
      <c r="I392" s="445"/>
      <c r="J392" s="443"/>
      <c r="K392" s="443"/>
      <c r="L392" s="443"/>
      <c r="M392" s="443"/>
      <c r="N392" s="443"/>
      <c r="O392" s="443"/>
      <c r="P392" s="443"/>
      <c r="Q392" s="443"/>
      <c r="R392" s="443"/>
      <c r="S392" s="443"/>
      <c r="T392" s="443"/>
      <c r="U392" s="443"/>
      <c r="V392" s="443"/>
      <c r="W392" s="443"/>
      <c r="X392" s="443"/>
      <c r="Y392" s="443"/>
      <c r="Z392" s="443"/>
      <c r="AA392" s="443"/>
      <c r="AB392" s="443"/>
      <c r="AC392" s="441"/>
      <c r="AD392" s="441"/>
      <c r="AE392" s="441"/>
      <c r="AF392" s="441"/>
      <c r="AG392" s="441"/>
      <c r="AH392" s="441"/>
      <c r="AI392" s="443"/>
      <c r="AJ392" s="443"/>
      <c r="AK392" s="325"/>
      <c r="AL392" s="443"/>
      <c r="AM392" s="443"/>
    </row>
    <row r="393" spans="1:39" ht="24.75" customHeight="1">
      <c r="A393" s="440"/>
      <c r="B393" s="441"/>
      <c r="C393" s="441"/>
      <c r="D393" s="440"/>
      <c r="E393" s="442"/>
      <c r="F393" s="443"/>
      <c r="G393" s="441"/>
      <c r="H393" s="444"/>
      <c r="I393" s="445"/>
      <c r="J393" s="443"/>
      <c r="K393" s="443"/>
      <c r="L393" s="443"/>
      <c r="M393" s="443"/>
      <c r="N393" s="443"/>
      <c r="O393" s="443"/>
      <c r="P393" s="443"/>
      <c r="Q393" s="443"/>
      <c r="R393" s="443"/>
      <c r="S393" s="443"/>
      <c r="T393" s="443"/>
      <c r="U393" s="443"/>
      <c r="V393" s="443"/>
      <c r="W393" s="443"/>
      <c r="X393" s="443"/>
      <c r="Y393" s="443"/>
      <c r="Z393" s="443"/>
      <c r="AA393" s="443"/>
      <c r="AB393" s="443"/>
      <c r="AC393" s="441"/>
      <c r="AD393" s="441"/>
      <c r="AE393" s="441"/>
      <c r="AF393" s="441"/>
      <c r="AG393" s="441"/>
      <c r="AH393" s="441"/>
      <c r="AI393" s="443"/>
      <c r="AJ393" s="443"/>
      <c r="AK393" s="325"/>
      <c r="AL393" s="443"/>
      <c r="AM393" s="443"/>
    </row>
    <row r="394" spans="1:39" ht="24.75" customHeight="1">
      <c r="A394" s="440"/>
      <c r="B394" s="441"/>
      <c r="C394" s="441"/>
      <c r="D394" s="440"/>
      <c r="E394" s="442"/>
      <c r="F394" s="443"/>
      <c r="G394" s="441"/>
      <c r="H394" s="444"/>
      <c r="I394" s="445"/>
      <c r="J394" s="443"/>
      <c r="K394" s="443"/>
      <c r="L394" s="443"/>
      <c r="M394" s="443"/>
      <c r="N394" s="443"/>
      <c r="O394" s="443"/>
      <c r="P394" s="443"/>
      <c r="Q394" s="443"/>
      <c r="R394" s="443"/>
      <c r="S394" s="443"/>
      <c r="T394" s="443"/>
      <c r="U394" s="443"/>
      <c r="V394" s="443"/>
      <c r="W394" s="443"/>
      <c r="X394" s="443"/>
      <c r="Y394" s="443"/>
      <c r="Z394" s="443"/>
      <c r="AA394" s="443"/>
      <c r="AB394" s="443"/>
      <c r="AC394" s="441"/>
      <c r="AD394" s="441"/>
      <c r="AE394" s="441"/>
      <c r="AF394" s="441"/>
      <c r="AG394" s="441"/>
      <c r="AH394" s="441"/>
      <c r="AI394" s="443"/>
      <c r="AJ394" s="443"/>
      <c r="AK394" s="325"/>
      <c r="AL394" s="443"/>
      <c r="AM394" s="443"/>
    </row>
    <row r="395" spans="1:39" ht="24.75" customHeight="1">
      <c r="A395" s="440"/>
      <c r="B395" s="441"/>
      <c r="C395" s="441"/>
      <c r="D395" s="440"/>
      <c r="E395" s="442"/>
      <c r="F395" s="443"/>
      <c r="G395" s="441"/>
      <c r="H395" s="444"/>
      <c r="I395" s="445"/>
      <c r="J395" s="443"/>
      <c r="K395" s="443"/>
      <c r="L395" s="443"/>
      <c r="M395" s="443"/>
      <c r="N395" s="443"/>
      <c r="O395" s="443"/>
      <c r="P395" s="443"/>
      <c r="Q395" s="443"/>
      <c r="R395" s="443"/>
      <c r="S395" s="443"/>
      <c r="T395" s="443"/>
      <c r="U395" s="443"/>
      <c r="V395" s="443"/>
      <c r="W395" s="443"/>
      <c r="X395" s="443"/>
      <c r="Y395" s="443"/>
      <c r="Z395" s="443"/>
      <c r="AA395" s="443"/>
      <c r="AB395" s="443"/>
      <c r="AC395" s="441"/>
      <c r="AD395" s="441"/>
      <c r="AE395" s="441"/>
      <c r="AF395" s="441"/>
      <c r="AG395" s="441"/>
      <c r="AH395" s="441"/>
      <c r="AI395" s="443"/>
      <c r="AJ395" s="443"/>
      <c r="AK395" s="325"/>
      <c r="AL395" s="443"/>
      <c r="AM395" s="443"/>
    </row>
    <row r="396" spans="1:39" ht="24.75" customHeight="1">
      <c r="A396" s="440"/>
      <c r="B396" s="441"/>
      <c r="C396" s="441"/>
      <c r="D396" s="440"/>
      <c r="E396" s="442"/>
      <c r="F396" s="443"/>
      <c r="G396" s="441"/>
      <c r="H396" s="444"/>
      <c r="I396" s="445"/>
      <c r="J396" s="443"/>
      <c r="K396" s="443"/>
      <c r="L396" s="443"/>
      <c r="M396" s="443"/>
      <c r="N396" s="443"/>
      <c r="O396" s="443"/>
      <c r="P396" s="443"/>
      <c r="Q396" s="443"/>
      <c r="R396" s="443"/>
      <c r="S396" s="443"/>
      <c r="T396" s="443"/>
      <c r="U396" s="443"/>
      <c r="V396" s="443"/>
      <c r="W396" s="443"/>
      <c r="X396" s="443"/>
      <c r="Y396" s="443"/>
      <c r="Z396" s="443"/>
      <c r="AA396" s="443"/>
      <c r="AB396" s="443"/>
      <c r="AC396" s="441"/>
      <c r="AD396" s="441"/>
      <c r="AE396" s="441"/>
      <c r="AF396" s="441"/>
      <c r="AG396" s="441"/>
      <c r="AH396" s="441"/>
      <c r="AI396" s="443"/>
      <c r="AJ396" s="443"/>
      <c r="AK396" s="325"/>
      <c r="AL396" s="443"/>
      <c r="AM396" s="443"/>
    </row>
    <row r="397" spans="1:39" ht="24.75" customHeight="1">
      <c r="A397" s="440"/>
      <c r="B397" s="441"/>
      <c r="C397" s="441"/>
      <c r="D397" s="440"/>
      <c r="E397" s="442"/>
      <c r="F397" s="443"/>
      <c r="G397" s="441"/>
      <c r="H397" s="444"/>
      <c r="I397" s="445"/>
      <c r="J397" s="443"/>
      <c r="K397" s="443"/>
      <c r="L397" s="443"/>
      <c r="M397" s="443"/>
      <c r="N397" s="443"/>
      <c r="O397" s="443"/>
      <c r="P397" s="443"/>
      <c r="Q397" s="443"/>
      <c r="R397" s="443"/>
      <c r="S397" s="443"/>
      <c r="T397" s="443"/>
      <c r="U397" s="443"/>
      <c r="V397" s="443"/>
      <c r="W397" s="443"/>
      <c r="X397" s="443"/>
      <c r="Y397" s="443"/>
      <c r="Z397" s="443"/>
      <c r="AA397" s="443"/>
      <c r="AB397" s="443"/>
      <c r="AC397" s="441"/>
      <c r="AD397" s="441"/>
      <c r="AE397" s="441"/>
      <c r="AF397" s="441"/>
      <c r="AG397" s="441"/>
      <c r="AH397" s="441"/>
      <c r="AI397" s="443"/>
      <c r="AJ397" s="443"/>
      <c r="AK397" s="325"/>
      <c r="AL397" s="443"/>
      <c r="AM397" s="443"/>
    </row>
    <row r="398" spans="1:39" ht="24.75" customHeight="1">
      <c r="A398" s="440"/>
      <c r="B398" s="441"/>
      <c r="C398" s="441"/>
      <c r="D398" s="440"/>
      <c r="E398" s="442"/>
      <c r="F398" s="443"/>
      <c r="G398" s="441"/>
      <c r="H398" s="444"/>
      <c r="I398" s="445"/>
      <c r="J398" s="443"/>
      <c r="K398" s="443"/>
      <c r="L398" s="443"/>
      <c r="M398" s="443"/>
      <c r="N398" s="443"/>
      <c r="O398" s="443"/>
      <c r="P398" s="443"/>
      <c r="Q398" s="443"/>
      <c r="R398" s="443"/>
      <c r="S398" s="443"/>
      <c r="T398" s="443"/>
      <c r="U398" s="443"/>
      <c r="V398" s="443"/>
      <c r="W398" s="443"/>
      <c r="X398" s="443"/>
      <c r="Y398" s="443"/>
      <c r="Z398" s="443"/>
      <c r="AA398" s="443"/>
      <c r="AB398" s="443"/>
      <c r="AC398" s="441"/>
      <c r="AD398" s="441"/>
      <c r="AE398" s="441"/>
      <c r="AF398" s="441"/>
      <c r="AG398" s="441"/>
      <c r="AH398" s="441"/>
      <c r="AI398" s="443"/>
      <c r="AJ398" s="443"/>
      <c r="AK398" s="325"/>
      <c r="AL398" s="443"/>
      <c r="AM398" s="443"/>
    </row>
    <row r="399" spans="1:39" ht="24.75" customHeight="1">
      <c r="A399" s="440"/>
      <c r="B399" s="441"/>
      <c r="C399" s="441"/>
      <c r="D399" s="440"/>
      <c r="E399" s="442"/>
      <c r="F399" s="443"/>
      <c r="G399" s="441"/>
      <c r="H399" s="444"/>
      <c r="I399" s="445"/>
      <c r="J399" s="443"/>
      <c r="K399" s="443"/>
      <c r="L399" s="443"/>
      <c r="M399" s="443"/>
      <c r="N399" s="443"/>
      <c r="O399" s="443"/>
      <c r="P399" s="443"/>
      <c r="Q399" s="443"/>
      <c r="R399" s="443"/>
      <c r="S399" s="443"/>
      <c r="T399" s="443"/>
      <c r="U399" s="443"/>
      <c r="V399" s="443"/>
      <c r="W399" s="443"/>
      <c r="X399" s="443"/>
      <c r="Y399" s="443"/>
      <c r="Z399" s="443"/>
      <c r="AA399" s="443"/>
      <c r="AB399" s="443"/>
      <c r="AC399" s="441"/>
      <c r="AD399" s="441"/>
      <c r="AE399" s="441"/>
      <c r="AF399" s="441"/>
      <c r="AG399" s="441"/>
      <c r="AH399" s="441"/>
      <c r="AI399" s="443"/>
      <c r="AJ399" s="443"/>
      <c r="AK399" s="325"/>
      <c r="AL399" s="443"/>
      <c r="AM399" s="443"/>
    </row>
    <row r="400" spans="1:39" ht="24.75" customHeight="1">
      <c r="A400" s="440"/>
      <c r="B400" s="441"/>
      <c r="C400" s="441"/>
      <c r="D400" s="440"/>
      <c r="E400" s="442"/>
      <c r="F400" s="443"/>
      <c r="G400" s="441"/>
      <c r="H400" s="444"/>
      <c r="I400" s="445"/>
      <c r="J400" s="443"/>
      <c r="K400" s="443"/>
      <c r="L400" s="443"/>
      <c r="M400" s="443"/>
      <c r="N400" s="443"/>
      <c r="O400" s="443"/>
      <c r="P400" s="443"/>
      <c r="Q400" s="443"/>
      <c r="R400" s="443"/>
      <c r="S400" s="443"/>
      <c r="T400" s="443"/>
      <c r="U400" s="443"/>
      <c r="V400" s="443"/>
      <c r="W400" s="443"/>
      <c r="X400" s="443"/>
      <c r="Y400" s="443"/>
      <c r="Z400" s="443"/>
      <c r="AA400" s="443"/>
      <c r="AB400" s="443"/>
      <c r="AC400" s="441"/>
      <c r="AD400" s="441"/>
      <c r="AE400" s="441"/>
      <c r="AF400" s="441"/>
      <c r="AG400" s="441"/>
      <c r="AH400" s="441"/>
      <c r="AI400" s="443"/>
      <c r="AJ400" s="443"/>
      <c r="AK400" s="325"/>
      <c r="AL400" s="443"/>
      <c r="AM400" s="443"/>
    </row>
    <row r="401" spans="1:39" ht="24.75" customHeight="1">
      <c r="A401" s="440"/>
      <c r="B401" s="441"/>
      <c r="C401" s="441"/>
      <c r="D401" s="440"/>
      <c r="E401" s="442"/>
      <c r="F401" s="443"/>
      <c r="G401" s="441"/>
      <c r="H401" s="444"/>
      <c r="I401" s="445"/>
      <c r="J401" s="443"/>
      <c r="K401" s="443"/>
      <c r="L401" s="443"/>
      <c r="M401" s="443"/>
      <c r="N401" s="443"/>
      <c r="O401" s="443"/>
      <c r="P401" s="443"/>
      <c r="Q401" s="443"/>
      <c r="R401" s="443"/>
      <c r="S401" s="443"/>
      <c r="T401" s="443"/>
      <c r="U401" s="443"/>
      <c r="V401" s="443"/>
      <c r="W401" s="443"/>
      <c r="X401" s="443"/>
      <c r="Y401" s="443"/>
      <c r="Z401" s="443"/>
      <c r="AA401" s="443"/>
      <c r="AB401" s="443"/>
      <c r="AC401" s="441"/>
      <c r="AD401" s="441"/>
      <c r="AE401" s="441"/>
      <c r="AF401" s="441"/>
      <c r="AG401" s="441"/>
      <c r="AH401" s="441"/>
      <c r="AI401" s="443"/>
      <c r="AJ401" s="443"/>
      <c r="AK401" s="325"/>
      <c r="AL401" s="443"/>
      <c r="AM401" s="443"/>
    </row>
    <row r="402" spans="1:39" ht="24.75" customHeight="1">
      <c r="A402" s="440"/>
      <c r="B402" s="441"/>
      <c r="C402" s="441"/>
      <c r="D402" s="440"/>
      <c r="E402" s="442"/>
      <c r="F402" s="443"/>
      <c r="G402" s="441"/>
      <c r="H402" s="444"/>
      <c r="I402" s="445"/>
      <c r="J402" s="443"/>
      <c r="K402" s="443"/>
      <c r="L402" s="443"/>
      <c r="M402" s="443"/>
      <c r="N402" s="443"/>
      <c r="O402" s="443"/>
      <c r="P402" s="443"/>
      <c r="Q402" s="443"/>
      <c r="R402" s="443"/>
      <c r="S402" s="443"/>
      <c r="T402" s="443"/>
      <c r="U402" s="443"/>
      <c r="V402" s="443"/>
      <c r="W402" s="443"/>
      <c r="X402" s="443"/>
      <c r="Y402" s="443"/>
      <c r="Z402" s="443"/>
      <c r="AA402" s="443"/>
      <c r="AB402" s="443"/>
      <c r="AC402" s="441"/>
      <c r="AD402" s="441"/>
      <c r="AE402" s="441"/>
      <c r="AF402" s="441"/>
      <c r="AG402" s="441"/>
      <c r="AH402" s="441"/>
      <c r="AI402" s="443"/>
      <c r="AJ402" s="443"/>
      <c r="AK402" s="325"/>
      <c r="AL402" s="443"/>
      <c r="AM402" s="443"/>
    </row>
    <row r="403" spans="1:39" ht="24.75" customHeight="1">
      <c r="A403" s="440"/>
      <c r="B403" s="441"/>
      <c r="C403" s="441"/>
      <c r="D403" s="440"/>
      <c r="E403" s="442"/>
      <c r="F403" s="443"/>
      <c r="G403" s="441"/>
      <c r="H403" s="444"/>
      <c r="I403" s="445"/>
      <c r="J403" s="443"/>
      <c r="K403" s="443"/>
      <c r="L403" s="443"/>
      <c r="M403" s="443"/>
      <c r="N403" s="443"/>
      <c r="O403" s="443"/>
      <c r="P403" s="443"/>
      <c r="Q403" s="443"/>
      <c r="R403" s="443"/>
      <c r="S403" s="443"/>
      <c r="T403" s="443"/>
      <c r="U403" s="443"/>
      <c r="V403" s="443"/>
      <c r="W403" s="443"/>
      <c r="X403" s="443"/>
      <c r="Y403" s="443"/>
      <c r="Z403" s="443"/>
      <c r="AA403" s="443"/>
      <c r="AB403" s="443"/>
      <c r="AC403" s="441"/>
      <c r="AD403" s="441"/>
      <c r="AE403" s="441"/>
      <c r="AF403" s="441"/>
      <c r="AG403" s="441"/>
      <c r="AH403" s="441"/>
      <c r="AI403" s="443"/>
      <c r="AJ403" s="443"/>
      <c r="AK403" s="325"/>
      <c r="AL403" s="443"/>
      <c r="AM403" s="443"/>
    </row>
    <row r="404" spans="1:39" ht="24.75" customHeight="1">
      <c r="A404" s="440"/>
      <c r="B404" s="441"/>
      <c r="C404" s="441"/>
      <c r="D404" s="440"/>
      <c r="E404" s="442"/>
      <c r="F404" s="443"/>
      <c r="G404" s="441"/>
      <c r="H404" s="444"/>
      <c r="I404" s="445"/>
      <c r="J404" s="443"/>
      <c r="K404" s="443"/>
      <c r="L404" s="443"/>
      <c r="M404" s="443"/>
      <c r="N404" s="443"/>
      <c r="O404" s="443"/>
      <c r="P404" s="443"/>
      <c r="Q404" s="443"/>
      <c r="R404" s="443"/>
      <c r="S404" s="443"/>
      <c r="T404" s="443"/>
      <c r="U404" s="443"/>
      <c r="V404" s="443"/>
      <c r="W404" s="443"/>
      <c r="X404" s="443"/>
      <c r="Y404" s="443"/>
      <c r="Z404" s="443"/>
      <c r="AA404" s="443"/>
      <c r="AB404" s="443"/>
      <c r="AC404" s="441"/>
      <c r="AD404" s="441"/>
      <c r="AE404" s="441"/>
      <c r="AF404" s="441"/>
      <c r="AG404" s="441"/>
      <c r="AH404" s="441"/>
      <c r="AI404" s="443"/>
      <c r="AJ404" s="443"/>
      <c r="AK404" s="325"/>
      <c r="AL404" s="443"/>
      <c r="AM404" s="443"/>
    </row>
    <row r="405" spans="1:39" ht="24.75" customHeight="1">
      <c r="A405" s="440"/>
      <c r="B405" s="441"/>
      <c r="C405" s="441"/>
      <c r="D405" s="440"/>
      <c r="E405" s="442"/>
      <c r="F405" s="443"/>
      <c r="G405" s="441"/>
      <c r="H405" s="444"/>
      <c r="I405" s="445"/>
      <c r="J405" s="443"/>
      <c r="K405" s="443"/>
      <c r="L405" s="443"/>
      <c r="M405" s="443"/>
      <c r="N405" s="443"/>
      <c r="O405" s="443"/>
      <c r="P405" s="443"/>
      <c r="Q405" s="443"/>
      <c r="R405" s="443"/>
      <c r="S405" s="443"/>
      <c r="T405" s="443"/>
      <c r="U405" s="443"/>
      <c r="V405" s="443"/>
      <c r="W405" s="443"/>
      <c r="X405" s="443"/>
      <c r="Y405" s="443"/>
      <c r="Z405" s="443"/>
      <c r="AA405" s="443"/>
      <c r="AB405" s="443"/>
      <c r="AC405" s="441"/>
      <c r="AD405" s="441"/>
      <c r="AE405" s="441"/>
      <c r="AF405" s="441"/>
      <c r="AG405" s="441"/>
      <c r="AH405" s="441"/>
      <c r="AI405" s="443"/>
      <c r="AJ405" s="443"/>
      <c r="AK405" s="325"/>
      <c r="AL405" s="443"/>
      <c r="AM405" s="443"/>
    </row>
    <row r="406" spans="1:39" ht="24.75" customHeight="1">
      <c r="A406" s="440"/>
      <c r="B406" s="441"/>
      <c r="C406" s="441"/>
      <c r="D406" s="440"/>
      <c r="E406" s="442"/>
      <c r="F406" s="443"/>
      <c r="G406" s="441"/>
      <c r="H406" s="444"/>
      <c r="I406" s="445"/>
      <c r="J406" s="443"/>
      <c r="K406" s="443"/>
      <c r="L406" s="443"/>
      <c r="M406" s="443"/>
      <c r="N406" s="443"/>
      <c r="O406" s="443"/>
      <c r="P406" s="443"/>
      <c r="Q406" s="443"/>
      <c r="R406" s="443"/>
      <c r="S406" s="443"/>
      <c r="T406" s="443"/>
      <c r="U406" s="443"/>
      <c r="V406" s="443"/>
      <c r="W406" s="443"/>
      <c r="X406" s="443"/>
      <c r="Y406" s="443"/>
      <c r="Z406" s="443"/>
      <c r="AA406" s="443"/>
      <c r="AB406" s="443"/>
      <c r="AC406" s="441"/>
      <c r="AD406" s="441"/>
      <c r="AE406" s="441"/>
      <c r="AF406" s="441"/>
      <c r="AG406" s="441"/>
      <c r="AH406" s="441"/>
      <c r="AI406" s="443"/>
      <c r="AJ406" s="443"/>
      <c r="AK406" s="325"/>
      <c r="AL406" s="443"/>
      <c r="AM406" s="443"/>
    </row>
    <row r="407" spans="1:39" ht="24.75" customHeight="1">
      <c r="A407" s="440"/>
      <c r="B407" s="441"/>
      <c r="C407" s="441"/>
      <c r="D407" s="440"/>
      <c r="E407" s="442"/>
      <c r="F407" s="443"/>
      <c r="G407" s="441"/>
      <c r="H407" s="444"/>
      <c r="I407" s="445"/>
      <c r="J407" s="443"/>
      <c r="K407" s="443"/>
      <c r="L407" s="443"/>
      <c r="M407" s="443"/>
      <c r="N407" s="443"/>
      <c r="O407" s="443"/>
      <c r="P407" s="443"/>
      <c r="Q407" s="443"/>
      <c r="R407" s="443"/>
      <c r="S407" s="443"/>
      <c r="T407" s="443"/>
      <c r="U407" s="443"/>
      <c r="V407" s="443"/>
      <c r="W407" s="443"/>
      <c r="X407" s="443"/>
      <c r="Y407" s="443"/>
      <c r="Z407" s="443"/>
      <c r="AA407" s="443"/>
      <c r="AB407" s="443"/>
      <c r="AC407" s="441"/>
      <c r="AD407" s="441"/>
      <c r="AE407" s="441"/>
      <c r="AF407" s="441"/>
      <c r="AG407" s="441"/>
      <c r="AH407" s="441"/>
      <c r="AI407" s="443"/>
      <c r="AJ407" s="443"/>
      <c r="AK407" s="325"/>
      <c r="AL407" s="443"/>
      <c r="AM407" s="443"/>
    </row>
    <row r="408" spans="1:39" ht="24.75" customHeight="1">
      <c r="A408" s="440"/>
      <c r="B408" s="441"/>
      <c r="C408" s="441"/>
      <c r="D408" s="440"/>
      <c r="E408" s="442"/>
      <c r="F408" s="443"/>
      <c r="G408" s="441"/>
      <c r="H408" s="444"/>
      <c r="I408" s="445"/>
      <c r="J408" s="443"/>
      <c r="K408" s="443"/>
      <c r="L408" s="443"/>
      <c r="M408" s="443"/>
      <c r="N408" s="443"/>
      <c r="O408" s="443"/>
      <c r="P408" s="443"/>
      <c r="Q408" s="443"/>
      <c r="R408" s="443"/>
      <c r="S408" s="443"/>
      <c r="T408" s="443"/>
      <c r="U408" s="443"/>
      <c r="V408" s="443"/>
      <c r="W408" s="443"/>
      <c r="X408" s="443"/>
      <c r="Y408" s="443"/>
      <c r="Z408" s="443"/>
      <c r="AA408" s="443"/>
      <c r="AB408" s="443"/>
      <c r="AC408" s="441"/>
      <c r="AD408" s="441"/>
      <c r="AE408" s="441"/>
      <c r="AF408" s="441"/>
      <c r="AG408" s="441"/>
      <c r="AH408" s="441"/>
      <c r="AI408" s="443"/>
      <c r="AJ408" s="443"/>
      <c r="AK408" s="325"/>
      <c r="AL408" s="443"/>
      <c r="AM408" s="443"/>
    </row>
    <row r="409" spans="1:39" ht="24.75" customHeight="1">
      <c r="A409" s="440"/>
      <c r="B409" s="441"/>
      <c r="C409" s="441"/>
      <c r="D409" s="440"/>
      <c r="E409" s="442"/>
      <c r="F409" s="443"/>
      <c r="G409" s="441"/>
      <c r="H409" s="444"/>
      <c r="I409" s="445"/>
      <c r="J409" s="443"/>
      <c r="K409" s="443"/>
      <c r="L409" s="443"/>
      <c r="M409" s="443"/>
      <c r="N409" s="443"/>
      <c r="O409" s="443"/>
      <c r="P409" s="443"/>
      <c r="Q409" s="443"/>
      <c r="R409" s="443"/>
      <c r="S409" s="443"/>
      <c r="T409" s="443"/>
      <c r="U409" s="443"/>
      <c r="V409" s="443"/>
      <c r="W409" s="443"/>
      <c r="X409" s="443"/>
      <c r="Y409" s="443"/>
      <c r="Z409" s="443"/>
      <c r="AA409" s="443"/>
      <c r="AB409" s="443"/>
      <c r="AC409" s="441"/>
      <c r="AD409" s="441"/>
      <c r="AE409" s="441"/>
      <c r="AF409" s="441"/>
      <c r="AG409" s="441"/>
      <c r="AH409" s="441"/>
      <c r="AI409" s="443"/>
      <c r="AJ409" s="443"/>
      <c r="AK409" s="325"/>
      <c r="AL409" s="443"/>
      <c r="AM409" s="443"/>
    </row>
    <row r="410" spans="1:39" ht="24.75" customHeight="1">
      <c r="A410" s="440"/>
      <c r="B410" s="441"/>
      <c r="C410" s="441"/>
      <c r="D410" s="440"/>
      <c r="E410" s="442"/>
      <c r="F410" s="443"/>
      <c r="G410" s="441"/>
      <c r="H410" s="444"/>
      <c r="I410" s="445"/>
      <c r="J410" s="443"/>
      <c r="K410" s="443"/>
      <c r="L410" s="443"/>
      <c r="M410" s="443"/>
      <c r="N410" s="443"/>
      <c r="O410" s="443"/>
      <c r="P410" s="443"/>
      <c r="Q410" s="443"/>
      <c r="R410" s="443"/>
      <c r="S410" s="443"/>
      <c r="T410" s="443"/>
      <c r="U410" s="443"/>
      <c r="V410" s="443"/>
      <c r="W410" s="443"/>
      <c r="X410" s="443"/>
      <c r="Y410" s="443"/>
      <c r="Z410" s="443"/>
      <c r="AA410" s="443"/>
      <c r="AB410" s="443"/>
      <c r="AC410" s="441"/>
      <c r="AD410" s="441"/>
      <c r="AE410" s="441"/>
      <c r="AF410" s="441"/>
      <c r="AG410" s="441"/>
      <c r="AH410" s="441"/>
      <c r="AI410" s="443"/>
      <c r="AJ410" s="443"/>
      <c r="AK410" s="325"/>
      <c r="AL410" s="443"/>
      <c r="AM410" s="443"/>
    </row>
    <row r="411" spans="1:39" ht="24.75" customHeight="1">
      <c r="A411" s="440"/>
      <c r="B411" s="441"/>
      <c r="C411" s="441"/>
      <c r="D411" s="440"/>
      <c r="E411" s="442"/>
      <c r="F411" s="443"/>
      <c r="G411" s="441"/>
      <c r="H411" s="444"/>
      <c r="I411" s="445"/>
      <c r="J411" s="443"/>
      <c r="K411" s="443"/>
      <c r="L411" s="443"/>
      <c r="M411" s="443"/>
      <c r="N411" s="443"/>
      <c r="O411" s="443"/>
      <c r="P411" s="443"/>
      <c r="Q411" s="443"/>
      <c r="R411" s="443"/>
      <c r="S411" s="443"/>
      <c r="T411" s="443"/>
      <c r="U411" s="443"/>
      <c r="V411" s="443"/>
      <c r="W411" s="443"/>
      <c r="X411" s="443"/>
      <c r="Y411" s="443"/>
      <c r="Z411" s="443"/>
      <c r="AA411" s="443"/>
      <c r="AB411" s="443"/>
      <c r="AC411" s="441"/>
      <c r="AD411" s="441"/>
      <c r="AE411" s="441"/>
      <c r="AF411" s="441"/>
      <c r="AG411" s="441"/>
      <c r="AH411" s="441"/>
      <c r="AI411" s="443"/>
      <c r="AJ411" s="443"/>
      <c r="AK411" s="325"/>
      <c r="AL411" s="443"/>
      <c r="AM411" s="443"/>
    </row>
    <row r="412" spans="1:39" ht="24.75" customHeight="1">
      <c r="A412" s="440"/>
      <c r="B412" s="441"/>
      <c r="C412" s="441"/>
      <c r="D412" s="440"/>
      <c r="E412" s="442"/>
      <c r="F412" s="443"/>
      <c r="G412" s="441"/>
      <c r="H412" s="444"/>
      <c r="I412" s="445"/>
      <c r="J412" s="443"/>
      <c r="K412" s="443"/>
      <c r="L412" s="443"/>
      <c r="M412" s="443"/>
      <c r="N412" s="443"/>
      <c r="O412" s="443"/>
      <c r="P412" s="443"/>
      <c r="Q412" s="443"/>
      <c r="R412" s="443"/>
      <c r="S412" s="443"/>
      <c r="T412" s="443"/>
      <c r="U412" s="443"/>
      <c r="V412" s="443"/>
      <c r="W412" s="443"/>
      <c r="X412" s="443"/>
      <c r="Y412" s="443"/>
      <c r="Z412" s="443"/>
      <c r="AA412" s="443"/>
      <c r="AB412" s="443"/>
      <c r="AC412" s="441"/>
      <c r="AD412" s="441"/>
      <c r="AE412" s="441"/>
      <c r="AF412" s="441"/>
      <c r="AG412" s="441"/>
      <c r="AH412" s="441"/>
      <c r="AI412" s="443"/>
      <c r="AJ412" s="443"/>
      <c r="AK412" s="325"/>
      <c r="AL412" s="443"/>
      <c r="AM412" s="443"/>
    </row>
    <row r="413" spans="1:39" ht="24.75" customHeight="1">
      <c r="A413" s="440"/>
      <c r="B413" s="441"/>
      <c r="C413" s="441"/>
      <c r="D413" s="440"/>
      <c r="E413" s="442"/>
      <c r="F413" s="443"/>
      <c r="G413" s="441"/>
      <c r="H413" s="444"/>
      <c r="I413" s="445"/>
      <c r="J413" s="443"/>
      <c r="K413" s="443"/>
      <c r="L413" s="443"/>
      <c r="M413" s="443"/>
      <c r="N413" s="443"/>
      <c r="O413" s="443"/>
      <c r="P413" s="443"/>
      <c r="Q413" s="443"/>
      <c r="R413" s="443"/>
      <c r="S413" s="443"/>
      <c r="T413" s="443"/>
      <c r="U413" s="443"/>
      <c r="V413" s="443"/>
      <c r="W413" s="443"/>
      <c r="X413" s="443"/>
      <c r="Y413" s="443"/>
      <c r="Z413" s="443"/>
      <c r="AA413" s="443"/>
      <c r="AB413" s="443"/>
      <c r="AC413" s="441"/>
      <c r="AD413" s="441"/>
      <c r="AE413" s="441"/>
      <c r="AF413" s="441"/>
      <c r="AG413" s="441"/>
      <c r="AH413" s="441"/>
      <c r="AI413" s="443"/>
      <c r="AJ413" s="443"/>
      <c r="AK413" s="325"/>
      <c r="AL413" s="443"/>
      <c r="AM413" s="443"/>
    </row>
    <row r="414" spans="1:39" ht="24.75" customHeight="1">
      <c r="A414" s="440"/>
      <c r="B414" s="441"/>
      <c r="C414" s="441"/>
      <c r="D414" s="440"/>
      <c r="E414" s="442"/>
      <c r="F414" s="443"/>
      <c r="G414" s="441"/>
      <c r="H414" s="444"/>
      <c r="I414" s="445"/>
      <c r="J414" s="443"/>
      <c r="K414" s="443"/>
      <c r="L414" s="443"/>
      <c r="M414" s="443"/>
      <c r="N414" s="443"/>
      <c r="O414" s="443"/>
      <c r="P414" s="443"/>
      <c r="Q414" s="443"/>
      <c r="R414" s="443"/>
      <c r="S414" s="443"/>
      <c r="T414" s="443"/>
      <c r="U414" s="443"/>
      <c r="V414" s="443"/>
      <c r="W414" s="443"/>
      <c r="X414" s="443"/>
      <c r="Y414" s="443"/>
      <c r="Z414" s="443"/>
      <c r="AA414" s="443"/>
      <c r="AB414" s="443"/>
      <c r="AC414" s="441"/>
      <c r="AD414" s="441"/>
      <c r="AE414" s="441"/>
      <c r="AF414" s="441"/>
      <c r="AG414" s="441"/>
      <c r="AH414" s="441"/>
      <c r="AI414" s="443"/>
      <c r="AJ414" s="443"/>
      <c r="AK414" s="325"/>
      <c r="AL414" s="443"/>
      <c r="AM414" s="443"/>
    </row>
    <row r="415" spans="1:39" ht="24.75" customHeight="1">
      <c r="A415" s="440"/>
      <c r="B415" s="441"/>
      <c r="C415" s="441"/>
      <c r="D415" s="440"/>
      <c r="E415" s="442"/>
      <c r="F415" s="443"/>
      <c r="G415" s="441"/>
      <c r="H415" s="444"/>
      <c r="I415" s="445"/>
      <c r="J415" s="443"/>
      <c r="K415" s="443"/>
      <c r="L415" s="443"/>
      <c r="M415" s="443"/>
      <c r="N415" s="443"/>
      <c r="O415" s="443"/>
      <c r="P415" s="443"/>
      <c r="Q415" s="443"/>
      <c r="R415" s="443"/>
      <c r="S415" s="443"/>
      <c r="T415" s="443"/>
      <c r="U415" s="443"/>
      <c r="V415" s="443"/>
      <c r="W415" s="443"/>
      <c r="X415" s="443"/>
      <c r="Y415" s="443"/>
      <c r="Z415" s="443"/>
      <c r="AA415" s="443"/>
      <c r="AB415" s="443"/>
      <c r="AC415" s="441"/>
      <c r="AD415" s="441"/>
      <c r="AE415" s="441"/>
      <c r="AF415" s="441"/>
      <c r="AG415" s="441"/>
      <c r="AH415" s="441"/>
      <c r="AI415" s="443"/>
      <c r="AJ415" s="443"/>
      <c r="AK415" s="325"/>
      <c r="AL415" s="443"/>
      <c r="AM415" s="443"/>
    </row>
    <row r="416" spans="1:39" ht="24.75" customHeight="1">
      <c r="A416" s="440"/>
      <c r="B416" s="441"/>
      <c r="C416" s="441"/>
      <c r="D416" s="440"/>
      <c r="E416" s="442"/>
      <c r="F416" s="443"/>
      <c r="G416" s="441"/>
      <c r="H416" s="444"/>
      <c r="I416" s="445"/>
      <c r="J416" s="443"/>
      <c r="K416" s="443"/>
      <c r="L416" s="443"/>
      <c r="M416" s="443"/>
      <c r="N416" s="443"/>
      <c r="O416" s="443"/>
      <c r="P416" s="443"/>
      <c r="Q416" s="443"/>
      <c r="R416" s="443"/>
      <c r="S416" s="443"/>
      <c r="T416" s="443"/>
      <c r="U416" s="443"/>
      <c r="V416" s="443"/>
      <c r="W416" s="443"/>
      <c r="X416" s="443"/>
      <c r="Y416" s="443"/>
      <c r="Z416" s="443"/>
      <c r="AA416" s="443"/>
      <c r="AB416" s="443"/>
      <c r="AC416" s="441"/>
      <c r="AD416" s="441"/>
      <c r="AE416" s="441"/>
      <c r="AF416" s="441"/>
      <c r="AG416" s="441"/>
      <c r="AH416" s="441"/>
      <c r="AI416" s="443"/>
      <c r="AJ416" s="443"/>
      <c r="AK416" s="325"/>
      <c r="AL416" s="443"/>
      <c r="AM416" s="443"/>
    </row>
    <row r="417" spans="1:39" ht="24.75" customHeight="1">
      <c r="A417" s="440"/>
      <c r="B417" s="441"/>
      <c r="C417" s="441"/>
      <c r="D417" s="440"/>
      <c r="E417" s="442"/>
      <c r="F417" s="443"/>
      <c r="G417" s="441"/>
      <c r="H417" s="444"/>
      <c r="I417" s="445"/>
      <c r="J417" s="443"/>
      <c r="K417" s="443"/>
      <c r="L417" s="443"/>
      <c r="M417" s="443"/>
      <c r="N417" s="443"/>
      <c r="O417" s="443"/>
      <c r="P417" s="443"/>
      <c r="Q417" s="443"/>
      <c r="R417" s="443"/>
      <c r="S417" s="443"/>
      <c r="T417" s="443"/>
      <c r="U417" s="443"/>
      <c r="V417" s="443"/>
      <c r="W417" s="443"/>
      <c r="X417" s="443"/>
      <c r="Y417" s="443"/>
      <c r="Z417" s="443"/>
      <c r="AA417" s="443"/>
      <c r="AB417" s="443"/>
      <c r="AC417" s="441"/>
      <c r="AD417" s="441"/>
      <c r="AE417" s="441"/>
      <c r="AF417" s="441"/>
      <c r="AG417" s="441"/>
      <c r="AH417" s="441"/>
      <c r="AI417" s="443"/>
      <c r="AJ417" s="443"/>
      <c r="AK417" s="325"/>
      <c r="AL417" s="443"/>
      <c r="AM417" s="443"/>
    </row>
    <row r="418" spans="1:39" ht="24.75" customHeight="1">
      <c r="A418" s="440"/>
      <c r="B418" s="441"/>
      <c r="C418" s="441"/>
      <c r="D418" s="440"/>
      <c r="E418" s="442"/>
      <c r="F418" s="443"/>
      <c r="G418" s="441"/>
      <c r="H418" s="444"/>
      <c r="I418" s="445"/>
      <c r="J418" s="443"/>
      <c r="K418" s="443"/>
      <c r="L418" s="443"/>
      <c r="M418" s="443"/>
      <c r="N418" s="443"/>
      <c r="O418" s="443"/>
      <c r="P418" s="443"/>
      <c r="Q418" s="443"/>
      <c r="R418" s="443"/>
      <c r="S418" s="443"/>
      <c r="T418" s="443"/>
      <c r="U418" s="443"/>
      <c r="V418" s="443"/>
      <c r="W418" s="443"/>
      <c r="X418" s="443"/>
      <c r="Y418" s="443"/>
      <c r="Z418" s="443"/>
      <c r="AA418" s="443"/>
      <c r="AB418" s="443"/>
      <c r="AC418" s="441"/>
      <c r="AD418" s="441"/>
      <c r="AE418" s="441"/>
      <c r="AF418" s="441"/>
      <c r="AG418" s="441"/>
      <c r="AH418" s="441"/>
      <c r="AI418" s="443"/>
      <c r="AJ418" s="443"/>
      <c r="AK418" s="325"/>
      <c r="AL418" s="443"/>
      <c r="AM418" s="443"/>
    </row>
    <row r="419" spans="1:39" ht="24.75" customHeight="1">
      <c r="A419" s="440"/>
      <c r="B419" s="441"/>
      <c r="C419" s="441"/>
      <c r="D419" s="440"/>
      <c r="E419" s="442"/>
      <c r="F419" s="443"/>
      <c r="G419" s="441"/>
      <c r="H419" s="444"/>
      <c r="I419" s="445"/>
      <c r="J419" s="443"/>
      <c r="K419" s="443"/>
      <c r="L419" s="443"/>
      <c r="M419" s="443"/>
      <c r="N419" s="443"/>
      <c r="O419" s="443"/>
      <c r="P419" s="443"/>
      <c r="Q419" s="443"/>
      <c r="R419" s="443"/>
      <c r="S419" s="443"/>
      <c r="T419" s="443"/>
      <c r="U419" s="443"/>
      <c r="V419" s="443"/>
      <c r="W419" s="443"/>
      <c r="X419" s="443"/>
      <c r="Y419" s="443"/>
      <c r="Z419" s="443"/>
      <c r="AA419" s="443"/>
      <c r="AB419" s="443"/>
      <c r="AC419" s="441"/>
      <c r="AD419" s="441"/>
      <c r="AE419" s="441"/>
      <c r="AF419" s="441"/>
      <c r="AG419" s="441"/>
      <c r="AH419" s="441"/>
      <c r="AI419" s="443"/>
      <c r="AJ419" s="443"/>
      <c r="AK419" s="325"/>
      <c r="AL419" s="443"/>
      <c r="AM419" s="443"/>
    </row>
    <row r="420" spans="1:39" ht="24.75" customHeight="1">
      <c r="A420" s="440"/>
      <c r="B420" s="441"/>
      <c r="C420" s="441"/>
      <c r="D420" s="440"/>
      <c r="E420" s="442"/>
      <c r="F420" s="443"/>
      <c r="G420" s="441"/>
      <c r="H420" s="444"/>
      <c r="I420" s="445"/>
      <c r="J420" s="443"/>
      <c r="K420" s="443"/>
      <c r="L420" s="443"/>
      <c r="M420" s="443"/>
      <c r="N420" s="443"/>
      <c r="O420" s="443"/>
      <c r="P420" s="443"/>
      <c r="Q420" s="443"/>
      <c r="R420" s="443"/>
      <c r="S420" s="443"/>
      <c r="T420" s="443"/>
      <c r="U420" s="443"/>
      <c r="V420" s="443"/>
      <c r="W420" s="443"/>
      <c r="X420" s="443"/>
      <c r="Y420" s="443"/>
      <c r="Z420" s="443"/>
      <c r="AA420" s="443"/>
      <c r="AB420" s="443"/>
      <c r="AC420" s="441"/>
      <c r="AD420" s="441"/>
      <c r="AE420" s="441"/>
      <c r="AF420" s="441"/>
      <c r="AG420" s="441"/>
      <c r="AH420" s="441"/>
      <c r="AI420" s="443"/>
      <c r="AJ420" s="443"/>
      <c r="AK420" s="325"/>
      <c r="AL420" s="443"/>
      <c r="AM420" s="443"/>
    </row>
    <row r="421" spans="1:39" ht="24.75" customHeight="1">
      <c r="A421" s="440"/>
      <c r="B421" s="441"/>
      <c r="C421" s="441"/>
      <c r="D421" s="440"/>
      <c r="E421" s="442"/>
      <c r="F421" s="443"/>
      <c r="G421" s="441"/>
      <c r="H421" s="444"/>
      <c r="I421" s="445"/>
      <c r="J421" s="443"/>
      <c r="K421" s="443"/>
      <c r="L421" s="443"/>
      <c r="M421" s="443"/>
      <c r="N421" s="443"/>
      <c r="O421" s="443"/>
      <c r="P421" s="443"/>
      <c r="Q421" s="443"/>
      <c r="R421" s="443"/>
      <c r="S421" s="443"/>
      <c r="T421" s="443"/>
      <c r="U421" s="443"/>
      <c r="V421" s="443"/>
      <c r="W421" s="443"/>
      <c r="X421" s="443"/>
      <c r="Y421" s="443"/>
      <c r="Z421" s="443"/>
      <c r="AA421" s="443"/>
      <c r="AB421" s="443"/>
      <c r="AC421" s="441"/>
      <c r="AD421" s="441"/>
      <c r="AE421" s="441"/>
      <c r="AF421" s="441"/>
      <c r="AG421" s="441"/>
      <c r="AH421" s="441"/>
      <c r="AI421" s="443"/>
      <c r="AJ421" s="443"/>
      <c r="AK421" s="325"/>
      <c r="AL421" s="443"/>
      <c r="AM421" s="443"/>
    </row>
    <row r="422" spans="1:39" ht="24.75" customHeight="1">
      <c r="A422" s="440"/>
      <c r="B422" s="441"/>
      <c r="C422" s="441"/>
      <c r="D422" s="440"/>
      <c r="E422" s="442"/>
      <c r="F422" s="443"/>
      <c r="G422" s="441"/>
      <c r="H422" s="444"/>
      <c r="I422" s="445"/>
      <c r="J422" s="443"/>
      <c r="K422" s="443"/>
      <c r="L422" s="443"/>
      <c r="M422" s="443"/>
      <c r="N422" s="443"/>
      <c r="O422" s="443"/>
      <c r="P422" s="443"/>
      <c r="Q422" s="443"/>
      <c r="R422" s="443"/>
      <c r="S422" s="443"/>
      <c r="T422" s="443"/>
      <c r="U422" s="443"/>
      <c r="V422" s="443"/>
      <c r="W422" s="443"/>
      <c r="X422" s="443"/>
      <c r="Y422" s="443"/>
      <c r="Z422" s="443"/>
      <c r="AA422" s="443"/>
      <c r="AB422" s="443"/>
      <c r="AC422" s="441"/>
      <c r="AD422" s="441"/>
      <c r="AE422" s="441"/>
      <c r="AF422" s="441"/>
      <c r="AG422" s="441"/>
      <c r="AH422" s="441"/>
      <c r="AI422" s="443"/>
      <c r="AJ422" s="443"/>
      <c r="AK422" s="325"/>
      <c r="AL422" s="443"/>
      <c r="AM422" s="443"/>
    </row>
    <row r="423" spans="1:39" ht="24.75" customHeight="1">
      <c r="A423" s="440"/>
      <c r="B423" s="441"/>
      <c r="C423" s="441"/>
      <c r="D423" s="440"/>
      <c r="E423" s="442"/>
      <c r="F423" s="443"/>
      <c r="G423" s="441"/>
      <c r="H423" s="444"/>
      <c r="I423" s="445"/>
      <c r="J423" s="443"/>
      <c r="K423" s="443"/>
      <c r="L423" s="443"/>
      <c r="M423" s="443"/>
      <c r="N423" s="443"/>
      <c r="O423" s="443"/>
      <c r="P423" s="443"/>
      <c r="Q423" s="443"/>
      <c r="R423" s="443"/>
      <c r="S423" s="443"/>
      <c r="T423" s="443"/>
      <c r="U423" s="443"/>
      <c r="V423" s="443"/>
      <c r="W423" s="443"/>
      <c r="X423" s="443"/>
      <c r="Y423" s="443"/>
      <c r="Z423" s="443"/>
      <c r="AA423" s="443"/>
      <c r="AB423" s="443"/>
      <c r="AC423" s="441"/>
      <c r="AD423" s="441"/>
      <c r="AE423" s="441"/>
      <c r="AF423" s="441"/>
      <c r="AG423" s="441"/>
      <c r="AH423" s="441"/>
      <c r="AI423" s="443"/>
      <c r="AJ423" s="443"/>
      <c r="AK423" s="325"/>
      <c r="AL423" s="443"/>
      <c r="AM423" s="443"/>
    </row>
    <row r="424" spans="1:39" ht="24.75" customHeight="1">
      <c r="A424" s="440"/>
      <c r="B424" s="441"/>
      <c r="C424" s="441"/>
      <c r="D424" s="440"/>
      <c r="E424" s="442"/>
      <c r="F424" s="443"/>
      <c r="G424" s="441"/>
      <c r="H424" s="444"/>
      <c r="I424" s="445"/>
      <c r="J424" s="443"/>
      <c r="K424" s="443"/>
      <c r="L424" s="443"/>
      <c r="M424" s="443"/>
      <c r="N424" s="443"/>
      <c r="O424" s="443"/>
      <c r="P424" s="443"/>
      <c r="Q424" s="443"/>
      <c r="R424" s="443"/>
      <c r="S424" s="443"/>
      <c r="T424" s="443"/>
      <c r="U424" s="443"/>
      <c r="V424" s="443"/>
      <c r="W424" s="443"/>
      <c r="X424" s="443"/>
      <c r="Y424" s="443"/>
      <c r="Z424" s="443"/>
      <c r="AA424" s="443"/>
      <c r="AB424" s="443"/>
      <c r="AC424" s="441"/>
      <c r="AD424" s="441"/>
      <c r="AE424" s="441"/>
      <c r="AF424" s="441"/>
      <c r="AG424" s="441"/>
      <c r="AH424" s="441"/>
      <c r="AI424" s="443"/>
      <c r="AJ424" s="443"/>
      <c r="AK424" s="325"/>
      <c r="AL424" s="443"/>
      <c r="AM424" s="443"/>
    </row>
    <row r="425" spans="1:39" ht="24.75" customHeight="1">
      <c r="A425" s="440"/>
      <c r="B425" s="440"/>
      <c r="C425" s="440"/>
      <c r="D425" s="440"/>
      <c r="E425" s="442"/>
      <c r="F425" s="443"/>
      <c r="G425" s="441"/>
      <c r="H425" s="444"/>
      <c r="I425" s="445"/>
      <c r="J425" s="443"/>
      <c r="K425" s="443"/>
      <c r="L425" s="443"/>
      <c r="M425" s="443"/>
      <c r="N425" s="443"/>
      <c r="O425" s="443"/>
      <c r="P425" s="443"/>
      <c r="Q425" s="443"/>
      <c r="R425" s="443"/>
      <c r="S425" s="443"/>
      <c r="T425" s="443"/>
      <c r="U425" s="443"/>
      <c r="V425" s="443"/>
      <c r="W425" s="443"/>
      <c r="X425" s="443"/>
      <c r="Y425" s="443"/>
      <c r="Z425" s="443"/>
      <c r="AA425" s="443"/>
      <c r="AB425" s="443"/>
      <c r="AC425" s="441"/>
      <c r="AD425" s="441"/>
      <c r="AE425" s="441"/>
      <c r="AF425" s="441"/>
      <c r="AG425" s="441"/>
      <c r="AH425" s="441"/>
      <c r="AI425" s="443"/>
      <c r="AJ425" s="443"/>
      <c r="AK425" s="325"/>
      <c r="AL425" s="443"/>
      <c r="AM425" s="443"/>
    </row>
    <row r="426" spans="1:39" ht="24.75" customHeight="1">
      <c r="A426" s="440"/>
      <c r="B426" s="440"/>
      <c r="C426" s="440"/>
      <c r="D426" s="440"/>
      <c r="E426" s="442"/>
      <c r="F426" s="443"/>
      <c r="G426" s="441"/>
      <c r="H426" s="444"/>
      <c r="I426" s="445"/>
      <c r="J426" s="443"/>
      <c r="K426" s="443"/>
      <c r="L426" s="443"/>
      <c r="M426" s="443"/>
      <c r="N426" s="443"/>
      <c r="O426" s="443"/>
      <c r="P426" s="443"/>
      <c r="Q426" s="443"/>
      <c r="R426" s="443"/>
      <c r="S426" s="443"/>
      <c r="T426" s="443"/>
      <c r="U426" s="443"/>
      <c r="V426" s="443"/>
      <c r="W426" s="443"/>
      <c r="X426" s="443"/>
      <c r="Y426" s="443"/>
      <c r="Z426" s="443"/>
      <c r="AA426" s="443"/>
      <c r="AB426" s="443"/>
      <c r="AC426" s="441"/>
      <c r="AD426" s="441"/>
      <c r="AE426" s="441"/>
      <c r="AF426" s="441"/>
      <c r="AG426" s="441"/>
      <c r="AH426" s="441"/>
      <c r="AI426" s="443"/>
      <c r="AJ426" s="443"/>
      <c r="AK426" s="325"/>
      <c r="AL426" s="443"/>
      <c r="AM426" s="443"/>
    </row>
    <row r="427" spans="1:39" ht="24.75" customHeight="1">
      <c r="A427" s="440"/>
      <c r="B427" s="440"/>
      <c r="C427" s="440"/>
      <c r="D427" s="440"/>
      <c r="E427" s="442"/>
      <c r="F427" s="443"/>
      <c r="G427" s="441"/>
      <c r="H427" s="444"/>
      <c r="I427" s="445"/>
      <c r="J427" s="443"/>
      <c r="K427" s="443"/>
      <c r="L427" s="443"/>
      <c r="M427" s="443"/>
      <c r="N427" s="443"/>
      <c r="O427" s="443"/>
      <c r="P427" s="443"/>
      <c r="Q427" s="443"/>
      <c r="R427" s="443"/>
      <c r="S427" s="443"/>
      <c r="T427" s="443"/>
      <c r="U427" s="443"/>
      <c r="V427" s="443"/>
      <c r="W427" s="443"/>
      <c r="X427" s="443"/>
      <c r="Y427" s="443"/>
      <c r="Z427" s="443"/>
      <c r="AA427" s="443"/>
      <c r="AB427" s="443"/>
      <c r="AC427" s="441"/>
      <c r="AD427" s="441"/>
      <c r="AE427" s="441"/>
      <c r="AF427" s="441"/>
      <c r="AG427" s="441"/>
      <c r="AH427" s="441"/>
      <c r="AI427" s="443"/>
      <c r="AJ427" s="443"/>
      <c r="AK427" s="325"/>
      <c r="AL427" s="443"/>
      <c r="AM427" s="443"/>
    </row>
    <row r="428" spans="1:39" ht="24.75" customHeight="1">
      <c r="A428" s="440"/>
      <c r="B428" s="440"/>
      <c r="C428" s="440"/>
      <c r="D428" s="440"/>
      <c r="E428" s="442"/>
      <c r="F428" s="443"/>
      <c r="G428" s="441"/>
      <c r="H428" s="444"/>
      <c r="I428" s="445"/>
      <c r="J428" s="443"/>
      <c r="K428" s="443"/>
      <c r="L428" s="443"/>
      <c r="M428" s="443"/>
      <c r="N428" s="443"/>
      <c r="O428" s="443"/>
      <c r="P428" s="443"/>
      <c r="Q428" s="443"/>
      <c r="R428" s="443"/>
      <c r="S428" s="443"/>
      <c r="T428" s="443"/>
      <c r="U428" s="443"/>
      <c r="V428" s="443"/>
      <c r="W428" s="443"/>
      <c r="X428" s="443"/>
      <c r="Y428" s="443"/>
      <c r="Z428" s="443"/>
      <c r="AA428" s="443"/>
      <c r="AB428" s="443"/>
      <c r="AC428" s="441"/>
      <c r="AD428" s="441"/>
      <c r="AE428" s="441"/>
      <c r="AF428" s="441"/>
      <c r="AG428" s="441"/>
      <c r="AH428" s="441"/>
      <c r="AI428" s="443"/>
      <c r="AJ428" s="443"/>
      <c r="AK428" s="325"/>
      <c r="AL428" s="443"/>
      <c r="AM428" s="443"/>
    </row>
    <row r="429" spans="1:39" ht="24.75" customHeight="1">
      <c r="A429" s="440"/>
      <c r="B429" s="440"/>
      <c r="C429" s="440"/>
      <c r="D429" s="440"/>
      <c r="E429" s="442"/>
      <c r="F429" s="443"/>
      <c r="G429" s="441"/>
      <c r="H429" s="444"/>
      <c r="I429" s="445"/>
      <c r="J429" s="443"/>
      <c r="K429" s="443"/>
      <c r="L429" s="443"/>
      <c r="M429" s="443"/>
      <c r="N429" s="443"/>
      <c r="O429" s="443"/>
      <c r="P429" s="443"/>
      <c r="Q429" s="443"/>
      <c r="R429" s="443"/>
      <c r="S429" s="443"/>
      <c r="T429" s="443"/>
      <c r="U429" s="443"/>
      <c r="V429" s="443"/>
      <c r="W429" s="443"/>
      <c r="X429" s="443"/>
      <c r="Y429" s="443"/>
      <c r="Z429" s="443"/>
      <c r="AA429" s="443"/>
      <c r="AB429" s="443"/>
      <c r="AC429" s="441"/>
      <c r="AD429" s="441"/>
      <c r="AE429" s="441"/>
      <c r="AF429" s="441"/>
      <c r="AG429" s="441"/>
      <c r="AH429" s="441"/>
      <c r="AI429" s="443"/>
      <c r="AJ429" s="443"/>
      <c r="AK429" s="325"/>
      <c r="AL429" s="443"/>
      <c r="AM429" s="443"/>
    </row>
    <row r="430" spans="1:39" ht="24.75" customHeight="1">
      <c r="A430" s="440"/>
      <c r="B430" s="440"/>
      <c r="C430" s="440"/>
      <c r="D430" s="440"/>
      <c r="E430" s="442"/>
      <c r="F430" s="443"/>
      <c r="G430" s="441"/>
      <c r="H430" s="444"/>
      <c r="I430" s="445"/>
      <c r="J430" s="443"/>
      <c r="K430" s="443"/>
      <c r="L430" s="443"/>
      <c r="M430" s="443"/>
      <c r="N430" s="443"/>
      <c r="O430" s="443"/>
      <c r="P430" s="443"/>
      <c r="Q430" s="443"/>
      <c r="R430" s="443"/>
      <c r="S430" s="443"/>
      <c r="T430" s="443"/>
      <c r="U430" s="443"/>
      <c r="V430" s="443"/>
      <c r="W430" s="443"/>
      <c r="X430" s="443"/>
      <c r="Y430" s="443"/>
      <c r="Z430" s="443"/>
      <c r="AA430" s="443"/>
      <c r="AB430" s="443"/>
      <c r="AC430" s="441"/>
      <c r="AD430" s="441"/>
      <c r="AE430" s="441"/>
      <c r="AF430" s="441"/>
      <c r="AG430" s="441"/>
      <c r="AH430" s="441"/>
      <c r="AI430" s="443"/>
      <c r="AJ430" s="443"/>
      <c r="AK430" s="325"/>
      <c r="AL430" s="443"/>
      <c r="AM430" s="443"/>
    </row>
    <row r="431" spans="1:39" ht="24.75" customHeight="1">
      <c r="A431" s="440"/>
      <c r="B431" s="440"/>
      <c r="C431" s="440"/>
      <c r="D431" s="440"/>
      <c r="E431" s="442"/>
      <c r="F431" s="443"/>
      <c r="G431" s="441"/>
      <c r="H431" s="444"/>
      <c r="I431" s="445"/>
      <c r="J431" s="443"/>
      <c r="K431" s="443"/>
      <c r="L431" s="443"/>
      <c r="M431" s="443"/>
      <c r="N431" s="443"/>
      <c r="O431" s="443"/>
      <c r="P431" s="443"/>
      <c r="Q431" s="443"/>
      <c r="R431" s="443"/>
      <c r="S431" s="443"/>
      <c r="T431" s="443"/>
      <c r="U431" s="443"/>
      <c r="V431" s="443"/>
      <c r="W431" s="443"/>
      <c r="X431" s="443"/>
      <c r="Y431" s="443"/>
      <c r="Z431" s="443"/>
      <c r="AA431" s="443"/>
      <c r="AB431" s="443"/>
      <c r="AC431" s="441"/>
      <c r="AD431" s="441"/>
      <c r="AE431" s="441"/>
      <c r="AF431" s="441"/>
      <c r="AG431" s="441"/>
      <c r="AH431" s="441"/>
      <c r="AI431" s="443"/>
      <c r="AJ431" s="443"/>
      <c r="AK431" s="325"/>
      <c r="AL431" s="443"/>
      <c r="AM431" s="443"/>
    </row>
    <row r="432" spans="1:39" ht="24.75" customHeight="1">
      <c r="A432" s="440"/>
      <c r="B432" s="440"/>
      <c r="C432" s="440"/>
      <c r="D432" s="440"/>
      <c r="E432" s="442"/>
      <c r="F432" s="443"/>
      <c r="G432" s="441"/>
      <c r="H432" s="444"/>
      <c r="I432" s="445"/>
      <c r="J432" s="443"/>
      <c r="K432" s="443"/>
      <c r="L432" s="443"/>
      <c r="M432" s="443"/>
      <c r="N432" s="443"/>
      <c r="O432" s="443"/>
      <c r="P432" s="443"/>
      <c r="Q432" s="443"/>
      <c r="R432" s="443"/>
      <c r="S432" s="443"/>
      <c r="T432" s="443"/>
      <c r="U432" s="443"/>
      <c r="V432" s="443"/>
      <c r="W432" s="443"/>
      <c r="X432" s="443"/>
      <c r="Y432" s="443"/>
      <c r="Z432" s="443"/>
      <c r="AA432" s="443"/>
      <c r="AB432" s="443"/>
      <c r="AC432" s="441"/>
      <c r="AD432" s="441"/>
      <c r="AE432" s="441"/>
      <c r="AF432" s="441"/>
      <c r="AG432" s="441"/>
      <c r="AH432" s="441"/>
      <c r="AI432" s="443"/>
      <c r="AJ432" s="443"/>
      <c r="AK432" s="325"/>
      <c r="AL432" s="443"/>
      <c r="AM432" s="443"/>
    </row>
    <row r="433" spans="1:39" ht="24.75" customHeight="1">
      <c r="A433" s="440"/>
      <c r="B433" s="440"/>
      <c r="C433" s="440"/>
      <c r="D433" s="440"/>
      <c r="E433" s="442"/>
      <c r="F433" s="443"/>
      <c r="G433" s="441"/>
      <c r="H433" s="444"/>
      <c r="I433" s="445"/>
      <c r="J433" s="443"/>
      <c r="K433" s="443"/>
      <c r="L433" s="443"/>
      <c r="M433" s="443"/>
      <c r="N433" s="443"/>
      <c r="O433" s="443"/>
      <c r="P433" s="443"/>
      <c r="Q433" s="443"/>
      <c r="R433" s="443"/>
      <c r="S433" s="443"/>
      <c r="T433" s="443"/>
      <c r="U433" s="443"/>
      <c r="V433" s="443"/>
      <c r="W433" s="443"/>
      <c r="X433" s="443"/>
      <c r="Y433" s="443"/>
      <c r="Z433" s="443"/>
      <c r="AA433" s="443"/>
      <c r="AB433" s="443"/>
      <c r="AC433" s="441"/>
      <c r="AD433" s="441"/>
      <c r="AE433" s="441"/>
      <c r="AF433" s="441"/>
      <c r="AG433" s="441"/>
      <c r="AH433" s="441"/>
      <c r="AI433" s="443"/>
      <c r="AJ433" s="443"/>
      <c r="AK433" s="325"/>
      <c r="AL433" s="443"/>
      <c r="AM433" s="443"/>
    </row>
    <row r="434" spans="1:39" ht="24.75" customHeight="1">
      <c r="A434" s="440"/>
      <c r="B434" s="440"/>
      <c r="C434" s="440"/>
      <c r="D434" s="440"/>
      <c r="E434" s="442"/>
      <c r="F434" s="443"/>
      <c r="G434" s="441"/>
      <c r="H434" s="444"/>
      <c r="I434" s="445"/>
      <c r="J434" s="443"/>
      <c r="K434" s="443"/>
      <c r="L434" s="443"/>
      <c r="M434" s="443"/>
      <c r="N434" s="443"/>
      <c r="O434" s="443"/>
      <c r="P434" s="443"/>
      <c r="Q434" s="443"/>
      <c r="R434" s="443"/>
      <c r="S434" s="443"/>
      <c r="T434" s="443"/>
      <c r="U434" s="443"/>
      <c r="V434" s="443"/>
      <c r="W434" s="443"/>
      <c r="X434" s="443"/>
      <c r="Y434" s="443"/>
      <c r="Z434" s="443"/>
      <c r="AA434" s="443"/>
      <c r="AB434" s="443"/>
      <c r="AC434" s="441"/>
      <c r="AD434" s="441"/>
      <c r="AE434" s="441"/>
      <c r="AF434" s="441"/>
      <c r="AG434" s="441"/>
      <c r="AH434" s="441"/>
      <c r="AI434" s="443"/>
      <c r="AJ434" s="443"/>
      <c r="AK434" s="325"/>
      <c r="AL434" s="443"/>
      <c r="AM434" s="443"/>
    </row>
    <row r="435" spans="1:39" ht="24.75" customHeight="1">
      <c r="A435" s="440"/>
      <c r="B435" s="440"/>
      <c r="C435" s="440"/>
      <c r="D435" s="440"/>
      <c r="E435" s="442"/>
      <c r="F435" s="443"/>
      <c r="G435" s="441"/>
      <c r="H435" s="444"/>
      <c r="I435" s="445"/>
      <c r="J435" s="443"/>
      <c r="K435" s="443"/>
      <c r="L435" s="443"/>
      <c r="M435" s="443"/>
      <c r="N435" s="443"/>
      <c r="O435" s="443"/>
      <c r="P435" s="443"/>
      <c r="Q435" s="443"/>
      <c r="R435" s="443"/>
      <c r="S435" s="443"/>
      <c r="T435" s="443"/>
      <c r="U435" s="443"/>
      <c r="V435" s="443"/>
      <c r="W435" s="443"/>
      <c r="X435" s="443"/>
      <c r="Y435" s="443"/>
      <c r="Z435" s="443"/>
      <c r="AA435" s="443"/>
      <c r="AB435" s="443"/>
      <c r="AC435" s="441"/>
      <c r="AD435" s="441"/>
      <c r="AE435" s="441"/>
      <c r="AF435" s="441"/>
      <c r="AG435" s="441"/>
      <c r="AH435" s="441"/>
      <c r="AI435" s="443"/>
      <c r="AJ435" s="443"/>
      <c r="AK435" s="325"/>
      <c r="AL435" s="443"/>
      <c r="AM435" s="443"/>
    </row>
    <row r="436" spans="1:39" ht="24.75" customHeight="1">
      <c r="A436" s="440"/>
      <c r="B436" s="440"/>
      <c r="C436" s="440"/>
      <c r="D436" s="440"/>
      <c r="E436" s="442"/>
      <c r="F436" s="443"/>
      <c r="G436" s="441"/>
      <c r="H436" s="444"/>
      <c r="I436" s="445"/>
      <c r="J436" s="443"/>
      <c r="K436" s="443"/>
      <c r="L436" s="443"/>
      <c r="M436" s="443"/>
      <c r="N436" s="443"/>
      <c r="O436" s="443"/>
      <c r="P436" s="443"/>
      <c r="Q436" s="443"/>
      <c r="R436" s="443"/>
      <c r="S436" s="443"/>
      <c r="T436" s="443"/>
      <c r="U436" s="443"/>
      <c r="V436" s="443"/>
      <c r="W436" s="443"/>
      <c r="X436" s="443"/>
      <c r="Y436" s="443"/>
      <c r="Z436" s="443"/>
      <c r="AA436" s="443"/>
      <c r="AB436" s="443"/>
      <c r="AC436" s="441"/>
      <c r="AD436" s="441"/>
      <c r="AE436" s="441"/>
      <c r="AF436" s="441"/>
      <c r="AG436" s="441"/>
      <c r="AH436" s="441"/>
      <c r="AI436" s="443"/>
      <c r="AJ436" s="443"/>
      <c r="AK436" s="325"/>
      <c r="AL436" s="443"/>
      <c r="AM436" s="443"/>
    </row>
    <row r="437" spans="1:39" ht="24.75" customHeight="1">
      <c r="A437" s="440"/>
      <c r="B437" s="440"/>
      <c r="C437" s="440"/>
      <c r="D437" s="440"/>
      <c r="E437" s="442"/>
      <c r="F437" s="443"/>
      <c r="G437" s="441"/>
      <c r="H437" s="444"/>
      <c r="I437" s="445"/>
      <c r="J437" s="443"/>
      <c r="K437" s="443"/>
      <c r="L437" s="443"/>
      <c r="M437" s="443"/>
      <c r="N437" s="443"/>
      <c r="O437" s="443"/>
      <c r="P437" s="443"/>
      <c r="Q437" s="443"/>
      <c r="R437" s="443"/>
      <c r="S437" s="443"/>
      <c r="T437" s="443"/>
      <c r="U437" s="443"/>
      <c r="V437" s="443"/>
      <c r="W437" s="443"/>
      <c r="X437" s="443"/>
      <c r="Y437" s="443"/>
      <c r="Z437" s="443"/>
      <c r="AA437" s="443"/>
      <c r="AB437" s="443"/>
      <c r="AC437" s="441"/>
      <c r="AD437" s="441"/>
      <c r="AE437" s="441"/>
      <c r="AF437" s="441"/>
      <c r="AG437" s="441"/>
      <c r="AH437" s="441"/>
      <c r="AI437" s="443"/>
      <c r="AJ437" s="443"/>
      <c r="AK437" s="325"/>
      <c r="AL437" s="443"/>
      <c r="AM437" s="443"/>
    </row>
    <row r="438" spans="1:39" ht="24.75" customHeight="1">
      <c r="A438" s="440"/>
      <c r="B438" s="440"/>
      <c r="C438" s="440"/>
      <c r="D438" s="440"/>
      <c r="E438" s="442"/>
      <c r="F438" s="443"/>
      <c r="G438" s="441"/>
      <c r="H438" s="444"/>
      <c r="I438" s="445"/>
      <c r="J438" s="443"/>
      <c r="K438" s="443"/>
      <c r="L438" s="443"/>
      <c r="M438" s="443"/>
      <c r="N438" s="443"/>
      <c r="O438" s="443"/>
      <c r="P438" s="443"/>
      <c r="Q438" s="443"/>
      <c r="R438" s="443"/>
      <c r="S438" s="443"/>
      <c r="T438" s="443"/>
      <c r="U438" s="443"/>
      <c r="V438" s="443"/>
      <c r="W438" s="443"/>
      <c r="X438" s="443"/>
      <c r="Y438" s="443"/>
      <c r="Z438" s="443"/>
      <c r="AA438" s="443"/>
      <c r="AB438" s="443"/>
      <c r="AC438" s="441"/>
      <c r="AD438" s="441"/>
      <c r="AE438" s="441"/>
      <c r="AF438" s="441"/>
      <c r="AG438" s="441"/>
      <c r="AH438" s="441"/>
      <c r="AI438" s="443"/>
      <c r="AJ438" s="443"/>
      <c r="AK438" s="325"/>
      <c r="AL438" s="443"/>
      <c r="AM438" s="443"/>
    </row>
    <row r="439" spans="1:39" ht="24.75" customHeight="1">
      <c r="A439" s="440"/>
      <c r="B439" s="440"/>
      <c r="C439" s="440"/>
      <c r="D439" s="440"/>
      <c r="E439" s="442"/>
      <c r="F439" s="443"/>
      <c r="G439" s="441"/>
      <c r="H439" s="444"/>
      <c r="I439" s="445"/>
      <c r="J439" s="443"/>
      <c r="K439" s="443"/>
      <c r="L439" s="443"/>
      <c r="M439" s="443"/>
      <c r="N439" s="443"/>
      <c r="O439" s="443"/>
      <c r="P439" s="443"/>
      <c r="Q439" s="443"/>
      <c r="R439" s="443"/>
      <c r="S439" s="443"/>
      <c r="T439" s="443"/>
      <c r="U439" s="443"/>
      <c r="V439" s="443"/>
      <c r="W439" s="443"/>
      <c r="X439" s="443"/>
      <c r="Y439" s="443"/>
      <c r="Z439" s="443"/>
      <c r="AA439" s="443"/>
      <c r="AB439" s="443"/>
      <c r="AC439" s="441"/>
      <c r="AD439" s="441"/>
      <c r="AE439" s="441"/>
      <c r="AF439" s="441"/>
      <c r="AG439" s="441"/>
      <c r="AH439" s="441"/>
      <c r="AI439" s="443"/>
      <c r="AJ439" s="443"/>
      <c r="AK439" s="325"/>
      <c r="AL439" s="443"/>
      <c r="AM439" s="443"/>
    </row>
    <row r="440" spans="1:39" ht="24.75" customHeight="1">
      <c r="A440" s="440"/>
      <c r="B440" s="440"/>
      <c r="C440" s="440"/>
      <c r="D440" s="440"/>
      <c r="E440" s="442"/>
      <c r="F440" s="443"/>
      <c r="G440" s="441"/>
      <c r="H440" s="444"/>
      <c r="I440" s="445"/>
      <c r="J440" s="443"/>
      <c r="K440" s="443"/>
      <c r="L440" s="443"/>
      <c r="M440" s="443"/>
      <c r="N440" s="443"/>
      <c r="O440" s="443"/>
      <c r="P440" s="443"/>
      <c r="Q440" s="443"/>
      <c r="R440" s="443"/>
      <c r="S440" s="443"/>
      <c r="T440" s="443"/>
      <c r="U440" s="443"/>
      <c r="V440" s="443"/>
      <c r="W440" s="443"/>
      <c r="X440" s="443"/>
      <c r="Y440" s="443"/>
      <c r="Z440" s="443"/>
      <c r="AA440" s="443"/>
      <c r="AB440" s="443"/>
      <c r="AC440" s="441"/>
      <c r="AD440" s="441"/>
      <c r="AE440" s="441"/>
      <c r="AF440" s="441"/>
      <c r="AG440" s="441"/>
      <c r="AH440" s="441"/>
      <c r="AI440" s="443"/>
      <c r="AJ440" s="443"/>
      <c r="AK440" s="325"/>
      <c r="AL440" s="443"/>
      <c r="AM440" s="443"/>
    </row>
    <row r="441" spans="1:39" ht="24.75" customHeight="1">
      <c r="A441" s="440"/>
      <c r="B441" s="440"/>
      <c r="C441" s="440"/>
      <c r="D441" s="440"/>
      <c r="E441" s="442"/>
      <c r="F441" s="443"/>
      <c r="G441" s="441"/>
      <c r="H441" s="444"/>
      <c r="I441" s="445"/>
      <c r="J441" s="443"/>
      <c r="K441" s="443"/>
      <c r="L441" s="443"/>
      <c r="M441" s="443"/>
      <c r="N441" s="443"/>
      <c r="O441" s="443"/>
      <c r="P441" s="443"/>
      <c r="Q441" s="443"/>
      <c r="R441" s="443"/>
      <c r="S441" s="443"/>
      <c r="T441" s="443"/>
      <c r="U441" s="443"/>
      <c r="V441" s="443"/>
      <c r="W441" s="443"/>
      <c r="X441" s="443"/>
      <c r="Y441" s="443"/>
      <c r="Z441" s="443"/>
      <c r="AA441" s="443"/>
      <c r="AB441" s="443"/>
      <c r="AC441" s="441"/>
      <c r="AD441" s="441"/>
      <c r="AE441" s="441"/>
      <c r="AF441" s="441"/>
      <c r="AG441" s="441"/>
      <c r="AH441" s="441"/>
      <c r="AI441" s="443"/>
      <c r="AJ441" s="443"/>
      <c r="AK441" s="325"/>
      <c r="AL441" s="443"/>
      <c r="AM441" s="443"/>
    </row>
    <row r="442" spans="1:39" ht="24.75" customHeight="1">
      <c r="A442" s="440"/>
      <c r="B442" s="440"/>
      <c r="C442" s="440"/>
      <c r="D442" s="440"/>
      <c r="E442" s="442"/>
      <c r="F442" s="443"/>
      <c r="G442" s="441"/>
      <c r="H442" s="444"/>
      <c r="I442" s="445"/>
      <c r="J442" s="443"/>
      <c r="K442" s="443"/>
      <c r="L442" s="443"/>
      <c r="M442" s="443"/>
      <c r="N442" s="443"/>
      <c r="O442" s="443"/>
      <c r="P442" s="443"/>
      <c r="Q442" s="443"/>
      <c r="R442" s="443"/>
      <c r="S442" s="443"/>
      <c r="T442" s="443"/>
      <c r="U442" s="443"/>
      <c r="V442" s="443"/>
      <c r="W442" s="443"/>
      <c r="X442" s="443"/>
      <c r="Y442" s="443"/>
      <c r="Z442" s="443"/>
      <c r="AA442" s="443"/>
      <c r="AB442" s="443"/>
      <c r="AC442" s="441"/>
      <c r="AD442" s="441"/>
      <c r="AE442" s="441"/>
      <c r="AF442" s="441"/>
      <c r="AG442" s="441"/>
      <c r="AH442" s="441"/>
      <c r="AI442" s="443"/>
      <c r="AJ442" s="443"/>
      <c r="AK442" s="325"/>
      <c r="AL442" s="443"/>
      <c r="AM442" s="443"/>
    </row>
    <row r="443" spans="1:39" ht="24.75" customHeight="1">
      <c r="A443" s="440"/>
      <c r="B443" s="440"/>
      <c r="C443" s="440"/>
      <c r="D443" s="440"/>
      <c r="E443" s="442"/>
      <c r="F443" s="443"/>
      <c r="G443" s="441"/>
      <c r="H443" s="444"/>
      <c r="I443" s="445"/>
      <c r="J443" s="443"/>
      <c r="K443" s="443"/>
      <c r="L443" s="443"/>
      <c r="M443" s="443"/>
      <c r="N443" s="443"/>
      <c r="O443" s="443"/>
      <c r="P443" s="443"/>
      <c r="Q443" s="443"/>
      <c r="R443" s="443"/>
      <c r="S443" s="443"/>
      <c r="T443" s="443"/>
      <c r="U443" s="443"/>
      <c r="V443" s="443"/>
      <c r="W443" s="443"/>
      <c r="X443" s="443"/>
      <c r="Y443" s="443"/>
      <c r="Z443" s="443"/>
      <c r="AA443" s="443"/>
      <c r="AB443" s="443"/>
      <c r="AC443" s="441"/>
      <c r="AD443" s="441"/>
      <c r="AE443" s="441"/>
      <c r="AF443" s="441"/>
      <c r="AG443" s="441"/>
      <c r="AH443" s="441"/>
      <c r="AI443" s="443"/>
      <c r="AJ443" s="443"/>
      <c r="AK443" s="325"/>
      <c r="AL443" s="443"/>
      <c r="AM443" s="443"/>
    </row>
    <row r="444" spans="1:39" ht="24.75" customHeight="1">
      <c r="A444" s="440"/>
      <c r="B444" s="440"/>
      <c r="C444" s="440"/>
      <c r="D444" s="440"/>
      <c r="E444" s="442"/>
      <c r="F444" s="443"/>
      <c r="G444" s="441"/>
      <c r="H444" s="444"/>
      <c r="I444" s="445"/>
      <c r="J444" s="443"/>
      <c r="K444" s="443"/>
      <c r="L444" s="443"/>
      <c r="M444" s="443"/>
      <c r="N444" s="443"/>
      <c r="O444" s="443"/>
      <c r="P444" s="443"/>
      <c r="Q444" s="443"/>
      <c r="R444" s="443"/>
      <c r="S444" s="443"/>
      <c r="T444" s="443"/>
      <c r="U444" s="443"/>
      <c r="V444" s="443"/>
      <c r="W444" s="443"/>
      <c r="X444" s="443"/>
      <c r="Y444" s="443"/>
      <c r="Z444" s="443"/>
      <c r="AA444" s="443"/>
      <c r="AB444" s="443"/>
      <c r="AC444" s="441"/>
      <c r="AD444" s="441"/>
      <c r="AE444" s="441"/>
      <c r="AF444" s="441"/>
      <c r="AG444" s="441"/>
      <c r="AH444" s="441"/>
      <c r="AI444" s="443"/>
      <c r="AJ444" s="443"/>
      <c r="AK444" s="325"/>
      <c r="AL444" s="443"/>
      <c r="AM444" s="443"/>
    </row>
    <row r="445" spans="1:39" ht="24.75" customHeight="1">
      <c r="A445" s="440"/>
      <c r="B445" s="440"/>
      <c r="C445" s="440"/>
      <c r="D445" s="440"/>
      <c r="E445" s="442"/>
      <c r="F445" s="443"/>
      <c r="G445" s="441"/>
      <c r="H445" s="444"/>
      <c r="I445" s="445"/>
      <c r="J445" s="443"/>
      <c r="K445" s="443"/>
      <c r="L445" s="443"/>
      <c r="M445" s="443"/>
      <c r="N445" s="443"/>
      <c r="O445" s="443"/>
      <c r="P445" s="443"/>
      <c r="Q445" s="443"/>
      <c r="R445" s="443"/>
      <c r="S445" s="443"/>
      <c r="T445" s="443"/>
      <c r="U445" s="443"/>
      <c r="V445" s="443"/>
      <c r="W445" s="443"/>
      <c r="X445" s="443"/>
      <c r="Y445" s="443"/>
      <c r="Z445" s="443"/>
      <c r="AA445" s="443"/>
      <c r="AB445" s="443"/>
      <c r="AC445" s="441"/>
      <c r="AD445" s="441"/>
      <c r="AE445" s="441"/>
      <c r="AF445" s="441"/>
      <c r="AG445" s="441"/>
      <c r="AH445" s="441"/>
      <c r="AI445" s="443"/>
      <c r="AJ445" s="443"/>
      <c r="AK445" s="325"/>
      <c r="AL445" s="443"/>
      <c r="AM445" s="443"/>
    </row>
    <row r="446" spans="1:39" ht="24.75" customHeight="1">
      <c r="A446" s="440"/>
      <c r="B446" s="440"/>
      <c r="C446" s="440"/>
      <c r="D446" s="440"/>
      <c r="E446" s="442"/>
      <c r="F446" s="443"/>
      <c r="G446" s="441"/>
      <c r="H446" s="444"/>
      <c r="I446" s="445"/>
      <c r="J446" s="443"/>
      <c r="K446" s="443"/>
      <c r="L446" s="443"/>
      <c r="M446" s="443"/>
      <c r="N446" s="443"/>
      <c r="O446" s="443"/>
      <c r="P446" s="443"/>
      <c r="Q446" s="443"/>
      <c r="R446" s="443"/>
      <c r="S446" s="443"/>
      <c r="T446" s="443"/>
      <c r="U446" s="443"/>
      <c r="V446" s="443"/>
      <c r="W446" s="443"/>
      <c r="X446" s="443"/>
      <c r="Y446" s="443"/>
      <c r="Z446" s="443"/>
      <c r="AA446" s="443"/>
      <c r="AB446" s="443"/>
      <c r="AC446" s="441"/>
      <c r="AD446" s="441"/>
      <c r="AE446" s="441"/>
      <c r="AF446" s="441"/>
      <c r="AG446" s="441"/>
      <c r="AH446" s="441"/>
      <c r="AI446" s="443"/>
      <c r="AJ446" s="443"/>
      <c r="AK446" s="325"/>
      <c r="AL446" s="443"/>
      <c r="AM446" s="443"/>
    </row>
    <row r="447" spans="1:39" ht="24.75" customHeight="1">
      <c r="A447" s="440"/>
      <c r="B447" s="440"/>
      <c r="C447" s="440"/>
      <c r="D447" s="440"/>
      <c r="E447" s="442"/>
      <c r="F447" s="443"/>
      <c r="G447" s="441"/>
      <c r="H447" s="444"/>
      <c r="I447" s="445"/>
      <c r="J447" s="443"/>
      <c r="K447" s="443"/>
      <c r="L447" s="443"/>
      <c r="M447" s="443"/>
      <c r="N447" s="443"/>
      <c r="O447" s="443"/>
      <c r="P447" s="443"/>
      <c r="Q447" s="443"/>
      <c r="R447" s="443"/>
      <c r="S447" s="443"/>
      <c r="T447" s="443"/>
      <c r="U447" s="443"/>
      <c r="V447" s="443"/>
      <c r="W447" s="443"/>
      <c r="X447" s="443"/>
      <c r="Y447" s="443"/>
      <c r="Z447" s="443"/>
      <c r="AA447" s="443"/>
      <c r="AB447" s="443"/>
      <c r="AC447" s="441"/>
      <c r="AD447" s="441"/>
      <c r="AE447" s="441"/>
      <c r="AF447" s="441"/>
      <c r="AG447" s="441"/>
      <c r="AH447" s="441"/>
      <c r="AI447" s="443"/>
      <c r="AJ447" s="443"/>
      <c r="AK447" s="325"/>
      <c r="AL447" s="443"/>
      <c r="AM447" s="443"/>
    </row>
    <row r="448" spans="1:39" ht="24.75" customHeight="1">
      <c r="A448" s="440"/>
      <c r="B448" s="440"/>
      <c r="C448" s="440"/>
      <c r="D448" s="440"/>
      <c r="E448" s="442"/>
      <c r="F448" s="443"/>
      <c r="G448" s="441"/>
      <c r="H448" s="444"/>
      <c r="I448" s="445"/>
      <c r="J448" s="443"/>
      <c r="K448" s="443"/>
      <c r="L448" s="443"/>
      <c r="M448" s="443"/>
      <c r="N448" s="443"/>
      <c r="O448" s="443"/>
      <c r="P448" s="443"/>
      <c r="Q448" s="443"/>
      <c r="R448" s="443"/>
      <c r="S448" s="443"/>
      <c r="T448" s="443"/>
      <c r="U448" s="443"/>
      <c r="V448" s="443"/>
      <c r="W448" s="443"/>
      <c r="X448" s="443"/>
      <c r="Y448" s="443"/>
      <c r="Z448" s="443"/>
      <c r="AA448" s="443"/>
      <c r="AB448" s="443"/>
      <c r="AC448" s="441"/>
      <c r="AD448" s="441"/>
      <c r="AE448" s="441"/>
      <c r="AF448" s="441"/>
      <c r="AG448" s="441"/>
      <c r="AH448" s="441"/>
      <c r="AI448" s="443"/>
      <c r="AJ448" s="443"/>
      <c r="AK448" s="325"/>
      <c r="AL448" s="443"/>
      <c r="AM448" s="443"/>
    </row>
    <row r="449" spans="1:39" ht="24.75" customHeight="1">
      <c r="A449" s="440"/>
      <c r="B449" s="440"/>
      <c r="C449" s="440"/>
      <c r="D449" s="440"/>
      <c r="E449" s="442"/>
      <c r="F449" s="443"/>
      <c r="G449" s="441"/>
      <c r="H449" s="444"/>
      <c r="I449" s="445"/>
      <c r="J449" s="443"/>
      <c r="K449" s="443"/>
      <c r="L449" s="443"/>
      <c r="M449" s="443"/>
      <c r="N449" s="443"/>
      <c r="O449" s="443"/>
      <c r="P449" s="443"/>
      <c r="Q449" s="443"/>
      <c r="R449" s="443"/>
      <c r="S449" s="443"/>
      <c r="T449" s="443"/>
      <c r="U449" s="443"/>
      <c r="V449" s="443"/>
      <c r="W449" s="443"/>
      <c r="X449" s="443"/>
      <c r="Y449" s="443"/>
      <c r="Z449" s="443"/>
      <c r="AA449" s="443"/>
      <c r="AB449" s="443"/>
      <c r="AC449" s="441"/>
      <c r="AD449" s="441"/>
      <c r="AE449" s="441"/>
      <c r="AF449" s="441"/>
      <c r="AG449" s="441"/>
      <c r="AH449" s="441"/>
      <c r="AI449" s="443"/>
      <c r="AJ449" s="443"/>
      <c r="AK449" s="325"/>
      <c r="AL449" s="443"/>
      <c r="AM449" s="443"/>
    </row>
    <row r="450" spans="1:39" ht="24.75" customHeight="1">
      <c r="A450" s="440"/>
      <c r="B450" s="440"/>
      <c r="C450" s="440"/>
      <c r="D450" s="440"/>
      <c r="E450" s="442"/>
      <c r="F450" s="443"/>
      <c r="G450" s="441"/>
      <c r="H450" s="444"/>
      <c r="I450" s="445"/>
      <c r="J450" s="443"/>
      <c r="K450" s="443"/>
      <c r="L450" s="443"/>
      <c r="M450" s="443"/>
      <c r="N450" s="443"/>
      <c r="O450" s="443"/>
      <c r="P450" s="443"/>
      <c r="Q450" s="443"/>
      <c r="R450" s="443"/>
      <c r="S450" s="443"/>
      <c r="T450" s="443"/>
      <c r="U450" s="443"/>
      <c r="V450" s="443"/>
      <c r="W450" s="443"/>
      <c r="X450" s="443"/>
      <c r="Y450" s="443"/>
      <c r="Z450" s="443"/>
      <c r="AA450" s="443"/>
      <c r="AB450" s="443"/>
      <c r="AC450" s="441"/>
      <c r="AD450" s="441"/>
      <c r="AE450" s="441"/>
      <c r="AF450" s="441"/>
      <c r="AG450" s="441"/>
      <c r="AH450" s="441"/>
      <c r="AI450" s="443"/>
      <c r="AJ450" s="443"/>
      <c r="AK450" s="325"/>
      <c r="AL450" s="443"/>
      <c r="AM450" s="443"/>
    </row>
    <row r="451" spans="1:39" ht="24.75" customHeight="1">
      <c r="A451" s="440"/>
      <c r="B451" s="440"/>
      <c r="C451" s="440"/>
      <c r="D451" s="440"/>
      <c r="E451" s="442"/>
      <c r="F451" s="443"/>
      <c r="G451" s="441"/>
      <c r="H451" s="444"/>
      <c r="I451" s="445"/>
      <c r="J451" s="443"/>
      <c r="K451" s="443"/>
      <c r="L451" s="443"/>
      <c r="M451" s="443"/>
      <c r="N451" s="443"/>
      <c r="O451" s="443"/>
      <c r="P451" s="443"/>
      <c r="Q451" s="443"/>
      <c r="R451" s="443"/>
      <c r="S451" s="443"/>
      <c r="T451" s="443"/>
      <c r="U451" s="443"/>
      <c r="V451" s="443"/>
      <c r="W451" s="443"/>
      <c r="X451" s="443"/>
      <c r="Y451" s="443"/>
      <c r="Z451" s="443"/>
      <c r="AA451" s="443"/>
      <c r="AB451" s="443"/>
      <c r="AC451" s="441"/>
      <c r="AD451" s="441"/>
      <c r="AE451" s="441"/>
      <c r="AF451" s="441"/>
      <c r="AG451" s="441"/>
      <c r="AH451" s="441"/>
      <c r="AI451" s="443"/>
      <c r="AJ451" s="443"/>
      <c r="AK451" s="325"/>
      <c r="AL451" s="443"/>
      <c r="AM451" s="443"/>
    </row>
    <row r="452" spans="1:39" ht="24.75" customHeight="1">
      <c r="A452" s="440"/>
      <c r="B452" s="440"/>
      <c r="C452" s="440"/>
      <c r="D452" s="440"/>
      <c r="E452" s="442"/>
      <c r="F452" s="443"/>
      <c r="G452" s="441"/>
      <c r="H452" s="444"/>
      <c r="I452" s="445"/>
      <c r="J452" s="443"/>
      <c r="K452" s="443"/>
      <c r="L452" s="443"/>
      <c r="M452" s="443"/>
      <c r="N452" s="443"/>
      <c r="O452" s="443"/>
      <c r="P452" s="443"/>
      <c r="Q452" s="443"/>
      <c r="R452" s="443"/>
      <c r="S452" s="443"/>
      <c r="T452" s="443"/>
      <c r="U452" s="443"/>
      <c r="V452" s="443"/>
      <c r="W452" s="443"/>
      <c r="X452" s="443"/>
      <c r="Y452" s="443"/>
      <c r="Z452" s="443"/>
      <c r="AA452" s="443"/>
      <c r="AB452" s="443"/>
      <c r="AC452" s="441"/>
      <c r="AD452" s="441"/>
      <c r="AE452" s="441"/>
      <c r="AF452" s="441"/>
      <c r="AG452" s="441"/>
      <c r="AH452" s="441"/>
      <c r="AI452" s="443"/>
      <c r="AJ452" s="443"/>
      <c r="AK452" s="325"/>
      <c r="AL452" s="443"/>
      <c r="AM452" s="443"/>
    </row>
    <row r="453" spans="1:39" ht="24.75" customHeight="1">
      <c r="A453" s="440"/>
      <c r="B453" s="440"/>
      <c r="C453" s="440"/>
      <c r="D453" s="440"/>
      <c r="E453" s="442"/>
      <c r="F453" s="443"/>
      <c r="G453" s="441"/>
      <c r="H453" s="444"/>
      <c r="I453" s="445"/>
      <c r="J453" s="443"/>
      <c r="K453" s="443"/>
      <c r="L453" s="443"/>
      <c r="M453" s="443"/>
      <c r="N453" s="443"/>
      <c r="O453" s="443"/>
      <c r="P453" s="443"/>
      <c r="Q453" s="443"/>
      <c r="R453" s="443"/>
      <c r="S453" s="443"/>
      <c r="T453" s="443"/>
      <c r="U453" s="443"/>
      <c r="V453" s="443"/>
      <c r="W453" s="443"/>
      <c r="X453" s="443"/>
      <c r="Y453" s="443"/>
      <c r="Z453" s="443"/>
      <c r="AA453" s="443"/>
      <c r="AB453" s="443"/>
      <c r="AC453" s="441"/>
      <c r="AD453" s="441"/>
      <c r="AE453" s="441"/>
      <c r="AF453" s="441"/>
      <c r="AG453" s="441"/>
      <c r="AH453" s="441"/>
      <c r="AI453" s="443"/>
      <c r="AJ453" s="443"/>
      <c r="AK453" s="325"/>
      <c r="AL453" s="443"/>
      <c r="AM453" s="443"/>
    </row>
    <row r="454" spans="1:39" ht="24.75" customHeight="1">
      <c r="A454" s="440"/>
      <c r="B454" s="440"/>
      <c r="C454" s="440"/>
      <c r="D454" s="440"/>
      <c r="E454" s="442"/>
      <c r="F454" s="443"/>
      <c r="G454" s="441"/>
      <c r="H454" s="444"/>
      <c r="I454" s="445"/>
      <c r="J454" s="443"/>
      <c r="K454" s="443"/>
      <c r="L454" s="443"/>
      <c r="M454" s="443"/>
      <c r="N454" s="443"/>
      <c r="O454" s="443"/>
      <c r="P454" s="443"/>
      <c r="Q454" s="443"/>
      <c r="R454" s="443"/>
      <c r="S454" s="443"/>
      <c r="T454" s="443"/>
      <c r="U454" s="443"/>
      <c r="V454" s="443"/>
      <c r="W454" s="443"/>
      <c r="X454" s="443"/>
      <c r="Y454" s="443"/>
      <c r="Z454" s="443"/>
      <c r="AA454" s="443"/>
      <c r="AB454" s="443"/>
      <c r="AC454" s="441"/>
      <c r="AD454" s="441"/>
      <c r="AE454" s="441"/>
      <c r="AF454" s="441"/>
      <c r="AG454" s="441"/>
      <c r="AH454" s="441"/>
      <c r="AI454" s="443"/>
      <c r="AJ454" s="443"/>
      <c r="AK454" s="325"/>
      <c r="AL454" s="443"/>
      <c r="AM454" s="443"/>
    </row>
    <row r="455" spans="1:39" ht="24.75" customHeight="1">
      <c r="A455" s="440"/>
      <c r="B455" s="440"/>
      <c r="C455" s="440"/>
      <c r="D455" s="440"/>
      <c r="E455" s="442"/>
      <c r="F455" s="443"/>
      <c r="G455" s="441"/>
      <c r="H455" s="444"/>
      <c r="I455" s="445"/>
      <c r="J455" s="443"/>
      <c r="K455" s="443"/>
      <c r="L455" s="443"/>
      <c r="M455" s="443"/>
      <c r="N455" s="443"/>
      <c r="O455" s="443"/>
      <c r="P455" s="443"/>
      <c r="Q455" s="443"/>
      <c r="R455" s="443"/>
      <c r="S455" s="443"/>
      <c r="T455" s="443"/>
      <c r="U455" s="443"/>
      <c r="V455" s="443"/>
      <c r="W455" s="443"/>
      <c r="X455" s="443"/>
      <c r="Y455" s="443"/>
      <c r="Z455" s="443"/>
      <c r="AA455" s="443"/>
      <c r="AB455" s="443"/>
      <c r="AC455" s="441"/>
      <c r="AD455" s="441"/>
      <c r="AE455" s="441"/>
      <c r="AF455" s="441"/>
      <c r="AG455" s="441"/>
      <c r="AH455" s="441"/>
      <c r="AI455" s="443"/>
      <c r="AJ455" s="443"/>
      <c r="AK455" s="325"/>
      <c r="AL455" s="443"/>
      <c r="AM455" s="443"/>
    </row>
    <row r="456" spans="1:39" ht="24.75" customHeight="1">
      <c r="A456" s="440"/>
      <c r="B456" s="440"/>
      <c r="C456" s="440"/>
      <c r="D456" s="440"/>
      <c r="E456" s="442"/>
      <c r="F456" s="443"/>
      <c r="G456" s="441"/>
      <c r="H456" s="444"/>
      <c r="I456" s="445"/>
      <c r="J456" s="443"/>
      <c r="K456" s="443"/>
      <c r="L456" s="443"/>
      <c r="M456" s="443"/>
      <c r="N456" s="443"/>
      <c r="O456" s="443"/>
      <c r="P456" s="443"/>
      <c r="Q456" s="443"/>
      <c r="R456" s="443"/>
      <c r="S456" s="443"/>
      <c r="T456" s="443"/>
      <c r="U456" s="443"/>
      <c r="V456" s="443"/>
      <c r="W456" s="443"/>
      <c r="X456" s="443"/>
      <c r="Y456" s="443"/>
      <c r="Z456" s="443"/>
      <c r="AA456" s="443"/>
      <c r="AB456" s="443"/>
      <c r="AC456" s="441"/>
      <c r="AD456" s="441"/>
      <c r="AE456" s="441"/>
      <c r="AF456" s="441"/>
      <c r="AG456" s="441"/>
      <c r="AH456" s="441"/>
      <c r="AI456" s="443"/>
      <c r="AJ456" s="443"/>
      <c r="AK456" s="325"/>
      <c r="AL456" s="443"/>
      <c r="AM456" s="443"/>
    </row>
    <row r="457" spans="1:39" ht="24.75" customHeight="1">
      <c r="A457" s="440"/>
      <c r="B457" s="440"/>
      <c r="C457" s="440"/>
      <c r="D457" s="440"/>
      <c r="E457" s="442"/>
      <c r="F457" s="443"/>
      <c r="G457" s="441"/>
      <c r="H457" s="444"/>
      <c r="I457" s="445"/>
      <c r="J457" s="443"/>
      <c r="K457" s="443"/>
      <c r="L457" s="443"/>
      <c r="M457" s="443"/>
      <c r="N457" s="443"/>
      <c r="O457" s="443"/>
      <c r="P457" s="443"/>
      <c r="Q457" s="443"/>
      <c r="R457" s="443"/>
      <c r="S457" s="443"/>
      <c r="T457" s="443"/>
      <c r="U457" s="443"/>
      <c r="V457" s="443"/>
      <c r="W457" s="443"/>
      <c r="X457" s="443"/>
      <c r="Y457" s="443"/>
      <c r="Z457" s="443"/>
      <c r="AA457" s="443"/>
      <c r="AB457" s="443"/>
      <c r="AC457" s="441"/>
      <c r="AD457" s="441"/>
      <c r="AE457" s="441"/>
      <c r="AF457" s="441"/>
      <c r="AG457" s="441"/>
      <c r="AH457" s="441"/>
      <c r="AI457" s="443"/>
      <c r="AJ457" s="443"/>
      <c r="AK457" s="325"/>
      <c r="AL457" s="443"/>
      <c r="AM457" s="443"/>
    </row>
    <row r="458" spans="1:39" ht="24.75" customHeight="1">
      <c r="A458" s="440"/>
      <c r="B458" s="440"/>
      <c r="C458" s="440"/>
      <c r="D458" s="440"/>
      <c r="E458" s="442"/>
      <c r="F458" s="443"/>
      <c r="G458" s="441"/>
      <c r="H458" s="444"/>
      <c r="I458" s="445"/>
      <c r="J458" s="443"/>
      <c r="K458" s="443"/>
      <c r="L458" s="443"/>
      <c r="M458" s="443"/>
      <c r="N458" s="443"/>
      <c r="O458" s="443"/>
      <c r="P458" s="443"/>
      <c r="Q458" s="443"/>
      <c r="R458" s="443"/>
      <c r="S458" s="443"/>
      <c r="T458" s="443"/>
      <c r="U458" s="443"/>
      <c r="V458" s="443"/>
      <c r="W458" s="443"/>
      <c r="X458" s="443"/>
      <c r="Y458" s="443"/>
      <c r="Z458" s="443"/>
      <c r="AA458" s="443"/>
      <c r="AB458" s="443"/>
      <c r="AC458" s="441"/>
      <c r="AD458" s="441"/>
      <c r="AE458" s="441"/>
      <c r="AF458" s="441"/>
      <c r="AG458" s="441"/>
      <c r="AH458" s="441"/>
      <c r="AI458" s="443"/>
      <c r="AJ458" s="443"/>
      <c r="AK458" s="325"/>
      <c r="AL458" s="443"/>
      <c r="AM458" s="443"/>
    </row>
    <row r="459" spans="1:39" ht="24.75" customHeight="1">
      <c r="A459" s="440"/>
      <c r="B459" s="440"/>
      <c r="C459" s="440"/>
      <c r="D459" s="440"/>
      <c r="E459" s="442"/>
      <c r="F459" s="443"/>
      <c r="G459" s="441"/>
      <c r="H459" s="444"/>
      <c r="I459" s="445"/>
      <c r="J459" s="443"/>
      <c r="K459" s="443"/>
      <c r="L459" s="443"/>
      <c r="M459" s="443"/>
      <c r="N459" s="443"/>
      <c r="O459" s="443"/>
      <c r="P459" s="443"/>
      <c r="Q459" s="443"/>
      <c r="R459" s="443"/>
      <c r="S459" s="443"/>
      <c r="T459" s="443"/>
      <c r="U459" s="443"/>
      <c r="V459" s="443"/>
      <c r="W459" s="443"/>
      <c r="X459" s="443"/>
      <c r="Y459" s="443"/>
      <c r="Z459" s="443"/>
      <c r="AA459" s="443"/>
      <c r="AB459" s="443"/>
      <c r="AC459" s="441"/>
      <c r="AD459" s="441"/>
      <c r="AE459" s="441"/>
      <c r="AF459" s="441"/>
      <c r="AG459" s="441"/>
      <c r="AH459" s="441"/>
      <c r="AI459" s="443"/>
      <c r="AJ459" s="443"/>
      <c r="AK459" s="325"/>
      <c r="AL459" s="443"/>
      <c r="AM459" s="443"/>
    </row>
    <row r="460" spans="1:39" ht="24.75" customHeight="1">
      <c r="A460" s="440"/>
      <c r="B460" s="440"/>
      <c r="C460" s="440"/>
      <c r="D460" s="440"/>
      <c r="E460" s="442"/>
      <c r="F460" s="443"/>
      <c r="G460" s="441"/>
      <c r="H460" s="444"/>
      <c r="I460" s="445"/>
      <c r="J460" s="443"/>
      <c r="K460" s="443"/>
      <c r="L460" s="443"/>
      <c r="M460" s="443"/>
      <c r="N460" s="443"/>
      <c r="O460" s="443"/>
      <c r="P460" s="443"/>
      <c r="Q460" s="443"/>
      <c r="R460" s="443"/>
      <c r="S460" s="443"/>
      <c r="T460" s="443"/>
      <c r="U460" s="443"/>
      <c r="V460" s="443"/>
      <c r="W460" s="443"/>
      <c r="X460" s="443"/>
      <c r="Y460" s="443"/>
      <c r="Z460" s="443"/>
      <c r="AA460" s="443"/>
      <c r="AB460" s="443"/>
      <c r="AC460" s="441"/>
      <c r="AD460" s="441"/>
      <c r="AE460" s="441"/>
      <c r="AF460" s="441"/>
      <c r="AG460" s="441"/>
      <c r="AH460" s="441"/>
      <c r="AI460" s="443"/>
      <c r="AJ460" s="443"/>
      <c r="AK460" s="325"/>
      <c r="AL460" s="443"/>
      <c r="AM460" s="443"/>
    </row>
    <row r="461" spans="1:39" ht="24.75" customHeight="1">
      <c r="A461" s="440"/>
      <c r="B461" s="440"/>
      <c r="C461" s="440"/>
      <c r="D461" s="440"/>
      <c r="E461" s="442"/>
      <c r="F461" s="443"/>
      <c r="G461" s="441"/>
      <c r="H461" s="444"/>
      <c r="I461" s="445"/>
      <c r="J461" s="443"/>
      <c r="K461" s="443"/>
      <c r="L461" s="443"/>
      <c r="M461" s="443"/>
      <c r="N461" s="443"/>
      <c r="O461" s="443"/>
      <c r="P461" s="443"/>
      <c r="Q461" s="443"/>
      <c r="R461" s="443"/>
      <c r="S461" s="443"/>
      <c r="T461" s="443"/>
      <c r="U461" s="443"/>
      <c r="V461" s="443"/>
      <c r="W461" s="443"/>
      <c r="X461" s="443"/>
      <c r="Y461" s="443"/>
      <c r="Z461" s="443"/>
      <c r="AA461" s="443"/>
      <c r="AB461" s="443"/>
      <c r="AC461" s="441"/>
      <c r="AD461" s="441"/>
      <c r="AE461" s="441"/>
      <c r="AF461" s="441"/>
      <c r="AG461" s="441"/>
      <c r="AH461" s="441"/>
      <c r="AI461" s="443"/>
      <c r="AJ461" s="443"/>
      <c r="AK461" s="325"/>
      <c r="AL461" s="443"/>
      <c r="AM461" s="443"/>
    </row>
    <row r="462" spans="1:39" ht="24.75" customHeight="1">
      <c r="A462" s="440"/>
      <c r="B462" s="440"/>
      <c r="C462" s="440"/>
      <c r="D462" s="440"/>
      <c r="E462" s="442"/>
      <c r="F462" s="443"/>
      <c r="G462" s="441"/>
      <c r="H462" s="444"/>
      <c r="I462" s="445"/>
      <c r="J462" s="443"/>
      <c r="K462" s="443"/>
      <c r="L462" s="443"/>
      <c r="M462" s="443"/>
      <c r="N462" s="443"/>
      <c r="O462" s="443"/>
      <c r="P462" s="443"/>
      <c r="Q462" s="443"/>
      <c r="R462" s="443"/>
      <c r="S462" s="443"/>
      <c r="T462" s="443"/>
      <c r="U462" s="443"/>
      <c r="V462" s="443"/>
      <c r="W462" s="443"/>
      <c r="X462" s="443"/>
      <c r="Y462" s="443"/>
      <c r="Z462" s="443"/>
      <c r="AA462" s="443"/>
      <c r="AB462" s="443"/>
      <c r="AC462" s="441"/>
      <c r="AD462" s="441"/>
      <c r="AE462" s="441"/>
      <c r="AF462" s="441"/>
      <c r="AG462" s="441"/>
      <c r="AH462" s="441"/>
      <c r="AI462" s="443"/>
      <c r="AJ462" s="443"/>
      <c r="AK462" s="325"/>
      <c r="AL462" s="443"/>
      <c r="AM462" s="443"/>
    </row>
    <row r="463" spans="1:39" ht="24.75" customHeight="1">
      <c r="A463" s="440"/>
      <c r="B463" s="440"/>
      <c r="C463" s="440"/>
      <c r="D463" s="440"/>
      <c r="E463" s="442"/>
      <c r="F463" s="443"/>
      <c r="G463" s="441"/>
      <c r="H463" s="444"/>
      <c r="I463" s="445"/>
      <c r="J463" s="443"/>
      <c r="K463" s="443"/>
      <c r="L463" s="443"/>
      <c r="M463" s="443"/>
      <c r="N463" s="443"/>
      <c r="O463" s="443"/>
      <c r="P463" s="443"/>
      <c r="Q463" s="443"/>
      <c r="R463" s="443"/>
      <c r="S463" s="443"/>
      <c r="T463" s="443"/>
      <c r="U463" s="443"/>
      <c r="V463" s="443"/>
      <c r="W463" s="443"/>
      <c r="X463" s="443"/>
      <c r="Y463" s="443"/>
      <c r="Z463" s="443"/>
      <c r="AA463" s="443"/>
      <c r="AB463" s="443"/>
      <c r="AC463" s="441"/>
      <c r="AD463" s="441"/>
      <c r="AE463" s="441"/>
      <c r="AF463" s="441"/>
      <c r="AG463" s="441"/>
      <c r="AH463" s="441"/>
      <c r="AI463" s="443"/>
      <c r="AJ463" s="443"/>
      <c r="AK463" s="325"/>
      <c r="AL463" s="443"/>
      <c r="AM463" s="443"/>
    </row>
    <row r="464" spans="1:39" ht="24.75" customHeight="1">
      <c r="A464" s="440"/>
      <c r="B464" s="440"/>
      <c r="C464" s="440"/>
      <c r="D464" s="440"/>
      <c r="E464" s="442"/>
      <c r="F464" s="443"/>
      <c r="G464" s="441"/>
      <c r="H464" s="444"/>
      <c r="I464" s="445"/>
      <c r="J464" s="443"/>
      <c r="K464" s="443"/>
      <c r="L464" s="443"/>
      <c r="M464" s="443"/>
      <c r="N464" s="443"/>
      <c r="O464" s="443"/>
      <c r="P464" s="443"/>
      <c r="Q464" s="443"/>
      <c r="R464" s="443"/>
      <c r="S464" s="443"/>
      <c r="T464" s="443"/>
      <c r="U464" s="443"/>
      <c r="V464" s="443"/>
      <c r="W464" s="443"/>
      <c r="X464" s="443"/>
      <c r="Y464" s="443"/>
      <c r="Z464" s="443"/>
      <c r="AA464" s="443"/>
      <c r="AB464" s="443"/>
      <c r="AC464" s="441"/>
      <c r="AD464" s="441"/>
      <c r="AE464" s="441"/>
      <c r="AF464" s="441"/>
      <c r="AG464" s="441"/>
      <c r="AH464" s="441"/>
      <c r="AI464" s="443"/>
      <c r="AJ464" s="443"/>
      <c r="AK464" s="325"/>
      <c r="AL464" s="443"/>
      <c r="AM464" s="443"/>
    </row>
    <row r="465" spans="1:39" ht="24.75" customHeight="1">
      <c r="A465" s="440"/>
      <c r="B465" s="440"/>
      <c r="C465" s="440"/>
      <c r="D465" s="440"/>
      <c r="E465" s="442"/>
      <c r="F465" s="443"/>
      <c r="G465" s="441"/>
      <c r="H465" s="444"/>
      <c r="I465" s="445"/>
      <c r="J465" s="443"/>
      <c r="K465" s="443"/>
      <c r="L465" s="443"/>
      <c r="M465" s="443"/>
      <c r="N465" s="443"/>
      <c r="O465" s="443"/>
      <c r="P465" s="443"/>
      <c r="Q465" s="443"/>
      <c r="R465" s="443"/>
      <c r="S465" s="443"/>
      <c r="T465" s="443"/>
      <c r="U465" s="443"/>
      <c r="V465" s="443"/>
      <c r="W465" s="443"/>
      <c r="X465" s="443"/>
      <c r="Y465" s="443"/>
      <c r="Z465" s="443"/>
      <c r="AA465" s="443"/>
      <c r="AB465" s="443"/>
      <c r="AC465" s="441"/>
      <c r="AD465" s="441"/>
      <c r="AE465" s="441"/>
      <c r="AF465" s="441"/>
      <c r="AG465" s="441"/>
      <c r="AH465" s="441"/>
      <c r="AI465" s="443"/>
      <c r="AJ465" s="443"/>
      <c r="AK465" s="325"/>
      <c r="AL465" s="443"/>
      <c r="AM465" s="443"/>
    </row>
    <row r="466" spans="1:39" ht="24.75" customHeight="1">
      <c r="A466" s="440"/>
      <c r="B466" s="440"/>
      <c r="C466" s="440"/>
      <c r="D466" s="440"/>
      <c r="E466" s="442"/>
      <c r="F466" s="443"/>
      <c r="G466" s="441"/>
      <c r="H466" s="444"/>
      <c r="I466" s="445"/>
      <c r="J466" s="443"/>
      <c r="K466" s="443"/>
      <c r="L466" s="443"/>
      <c r="M466" s="443"/>
      <c r="N466" s="443"/>
      <c r="O466" s="443"/>
      <c r="P466" s="443"/>
      <c r="Q466" s="443"/>
      <c r="R466" s="443"/>
      <c r="S466" s="443"/>
      <c r="T466" s="443"/>
      <c r="U466" s="443"/>
      <c r="V466" s="443"/>
      <c r="W466" s="443"/>
      <c r="X466" s="443"/>
      <c r="Y466" s="443"/>
      <c r="Z466" s="443"/>
      <c r="AA466" s="443"/>
      <c r="AB466" s="443"/>
      <c r="AC466" s="441"/>
      <c r="AD466" s="441"/>
      <c r="AE466" s="441"/>
      <c r="AF466" s="441"/>
      <c r="AG466" s="441"/>
      <c r="AH466" s="441"/>
      <c r="AI466" s="443"/>
      <c r="AJ466" s="443"/>
      <c r="AK466" s="325"/>
      <c r="AL466" s="443"/>
      <c r="AM466" s="443"/>
    </row>
    <row r="467" spans="1:39" ht="24.75" customHeight="1">
      <c r="A467" s="440"/>
      <c r="B467" s="440"/>
      <c r="C467" s="440"/>
      <c r="D467" s="440"/>
      <c r="E467" s="442"/>
      <c r="F467" s="443"/>
      <c r="G467" s="441"/>
      <c r="H467" s="444"/>
      <c r="I467" s="445"/>
      <c r="J467" s="443"/>
      <c r="K467" s="443"/>
      <c r="L467" s="443"/>
      <c r="M467" s="443"/>
      <c r="N467" s="443"/>
      <c r="O467" s="443"/>
      <c r="P467" s="443"/>
      <c r="Q467" s="443"/>
      <c r="R467" s="443"/>
      <c r="S467" s="443"/>
      <c r="T467" s="443"/>
      <c r="U467" s="443"/>
      <c r="V467" s="443"/>
      <c r="W467" s="443"/>
      <c r="X467" s="443"/>
      <c r="Y467" s="443"/>
      <c r="Z467" s="443"/>
      <c r="AA467" s="443"/>
      <c r="AB467" s="443"/>
      <c r="AC467" s="441"/>
      <c r="AD467" s="441"/>
      <c r="AE467" s="441"/>
      <c r="AF467" s="441"/>
      <c r="AG467" s="441"/>
      <c r="AH467" s="441"/>
      <c r="AI467" s="443"/>
      <c r="AJ467" s="443"/>
      <c r="AK467" s="325"/>
      <c r="AL467" s="443"/>
      <c r="AM467" s="443"/>
    </row>
    <row r="468" spans="1:39" ht="24.75" customHeight="1">
      <c r="A468" s="440"/>
      <c r="B468" s="440"/>
      <c r="C468" s="440"/>
      <c r="D468" s="440"/>
      <c r="E468" s="442"/>
      <c r="F468" s="443"/>
      <c r="G468" s="441"/>
      <c r="H468" s="444"/>
      <c r="I468" s="445"/>
      <c r="J468" s="443"/>
      <c r="K468" s="443"/>
      <c r="L468" s="443"/>
      <c r="M468" s="443"/>
      <c r="N468" s="443"/>
      <c r="O468" s="443"/>
      <c r="P468" s="443"/>
      <c r="Q468" s="443"/>
      <c r="R468" s="443"/>
      <c r="S468" s="443"/>
      <c r="T468" s="443"/>
      <c r="U468" s="443"/>
      <c r="V468" s="443"/>
      <c r="W468" s="443"/>
      <c r="X468" s="443"/>
      <c r="Y468" s="443"/>
      <c r="Z468" s="443"/>
      <c r="AA468" s="443"/>
      <c r="AB468" s="443"/>
      <c r="AC468" s="441"/>
      <c r="AD468" s="441"/>
      <c r="AE468" s="441"/>
      <c r="AF468" s="441"/>
      <c r="AG468" s="441"/>
      <c r="AH468" s="441"/>
      <c r="AI468" s="443"/>
      <c r="AJ468" s="443"/>
      <c r="AK468" s="325"/>
      <c r="AL468" s="443"/>
      <c r="AM468" s="443"/>
    </row>
    <row r="469" spans="1:39" ht="24.75" customHeight="1">
      <c r="A469" s="440"/>
      <c r="B469" s="440"/>
      <c r="C469" s="440"/>
      <c r="D469" s="440"/>
      <c r="E469" s="442"/>
      <c r="F469" s="443"/>
      <c r="G469" s="441"/>
      <c r="H469" s="444"/>
      <c r="I469" s="445"/>
      <c r="J469" s="443"/>
      <c r="K469" s="443"/>
      <c r="L469" s="443"/>
      <c r="M469" s="443"/>
      <c r="N469" s="443"/>
      <c r="O469" s="443"/>
      <c r="P469" s="443"/>
      <c r="Q469" s="443"/>
      <c r="R469" s="443"/>
      <c r="S469" s="443"/>
      <c r="T469" s="443"/>
      <c r="U469" s="443"/>
      <c r="V469" s="443"/>
      <c r="W469" s="443"/>
      <c r="X469" s="443"/>
      <c r="Y469" s="443"/>
      <c r="Z469" s="443"/>
      <c r="AA469" s="443"/>
      <c r="AB469" s="443"/>
      <c r="AC469" s="441"/>
      <c r="AD469" s="441"/>
      <c r="AE469" s="441"/>
      <c r="AF469" s="441"/>
      <c r="AG469" s="441"/>
      <c r="AH469" s="441"/>
      <c r="AI469" s="443"/>
      <c r="AJ469" s="443"/>
      <c r="AK469" s="325"/>
      <c r="AL469" s="443"/>
      <c r="AM469" s="443"/>
    </row>
    <row r="470" spans="1:39" ht="24.75" customHeight="1">
      <c r="A470" s="440"/>
      <c r="B470" s="440"/>
      <c r="C470" s="440"/>
      <c r="D470" s="440"/>
      <c r="E470" s="442"/>
      <c r="F470" s="443"/>
      <c r="G470" s="441"/>
      <c r="H470" s="444"/>
      <c r="I470" s="445"/>
      <c r="J470" s="443"/>
      <c r="K470" s="443"/>
      <c r="L470" s="443"/>
      <c r="M470" s="443"/>
      <c r="N470" s="443"/>
      <c r="O470" s="443"/>
      <c r="P470" s="443"/>
      <c r="Q470" s="443"/>
      <c r="R470" s="443"/>
      <c r="S470" s="443"/>
      <c r="T470" s="443"/>
      <c r="U470" s="443"/>
      <c r="V470" s="443"/>
      <c r="W470" s="443"/>
      <c r="X470" s="443"/>
      <c r="Y470" s="443"/>
      <c r="Z470" s="443"/>
      <c r="AA470" s="443"/>
      <c r="AB470" s="443"/>
      <c r="AC470" s="441"/>
      <c r="AD470" s="441"/>
      <c r="AE470" s="441"/>
      <c r="AF470" s="441"/>
      <c r="AG470" s="441"/>
      <c r="AH470" s="441"/>
      <c r="AI470" s="443"/>
      <c r="AJ470" s="443"/>
      <c r="AK470" s="325"/>
      <c r="AL470" s="443"/>
      <c r="AM470" s="443"/>
    </row>
    <row r="471" spans="1:39" ht="24.75" customHeight="1">
      <c r="A471" s="440"/>
      <c r="B471" s="440"/>
      <c r="C471" s="440"/>
      <c r="D471" s="440"/>
      <c r="E471" s="442"/>
      <c r="F471" s="443"/>
      <c r="G471" s="441"/>
      <c r="H471" s="444"/>
      <c r="I471" s="445"/>
      <c r="J471" s="443"/>
      <c r="K471" s="443"/>
      <c r="L471" s="443"/>
      <c r="M471" s="443"/>
      <c r="N471" s="443"/>
      <c r="O471" s="443"/>
      <c r="P471" s="443"/>
      <c r="Q471" s="443"/>
      <c r="R471" s="443"/>
      <c r="S471" s="443"/>
      <c r="T471" s="443"/>
      <c r="U471" s="443"/>
      <c r="V471" s="443"/>
      <c r="W471" s="443"/>
      <c r="X471" s="443"/>
      <c r="Y471" s="443"/>
      <c r="Z471" s="443"/>
      <c r="AA471" s="443"/>
      <c r="AB471" s="443"/>
      <c r="AC471" s="441"/>
      <c r="AD471" s="441"/>
      <c r="AE471" s="441"/>
      <c r="AF471" s="441"/>
      <c r="AG471" s="441"/>
      <c r="AH471" s="441"/>
      <c r="AI471" s="443"/>
      <c r="AJ471" s="443"/>
      <c r="AK471" s="325"/>
      <c r="AL471" s="443"/>
      <c r="AM471" s="443"/>
    </row>
    <row r="472" spans="1:39" ht="24.75" customHeight="1">
      <c r="A472" s="440"/>
      <c r="B472" s="440"/>
      <c r="C472" s="440"/>
      <c r="D472" s="440"/>
      <c r="E472" s="442"/>
      <c r="F472" s="443"/>
      <c r="G472" s="441"/>
      <c r="H472" s="444"/>
      <c r="I472" s="445"/>
      <c r="J472" s="443"/>
      <c r="K472" s="443"/>
      <c r="L472" s="443"/>
      <c r="M472" s="443"/>
      <c r="N472" s="443"/>
      <c r="O472" s="443"/>
      <c r="P472" s="443"/>
      <c r="Q472" s="443"/>
      <c r="R472" s="443"/>
      <c r="S472" s="443"/>
      <c r="T472" s="443"/>
      <c r="U472" s="443"/>
      <c r="V472" s="443"/>
      <c r="W472" s="443"/>
      <c r="X472" s="443"/>
      <c r="Y472" s="443"/>
      <c r="Z472" s="443"/>
      <c r="AA472" s="443"/>
      <c r="AB472" s="443"/>
      <c r="AC472" s="441"/>
      <c r="AD472" s="441"/>
      <c r="AE472" s="441"/>
      <c r="AF472" s="441"/>
      <c r="AG472" s="441"/>
      <c r="AH472" s="441"/>
      <c r="AI472" s="443"/>
      <c r="AJ472" s="443"/>
      <c r="AK472" s="325"/>
      <c r="AL472" s="443"/>
      <c r="AM472" s="443"/>
    </row>
    <row r="473" spans="1:39" ht="24.75" customHeight="1">
      <c r="A473" s="440"/>
      <c r="B473" s="440"/>
      <c r="C473" s="440"/>
      <c r="D473" s="440"/>
      <c r="E473" s="442"/>
      <c r="F473" s="443"/>
      <c r="G473" s="441"/>
      <c r="H473" s="444"/>
      <c r="I473" s="445"/>
      <c r="J473" s="443"/>
      <c r="K473" s="443"/>
      <c r="L473" s="443"/>
      <c r="M473" s="443"/>
      <c r="N473" s="443"/>
      <c r="O473" s="443"/>
      <c r="P473" s="443"/>
      <c r="Q473" s="443"/>
      <c r="R473" s="443"/>
      <c r="S473" s="443"/>
      <c r="T473" s="443"/>
      <c r="U473" s="443"/>
      <c r="V473" s="443"/>
      <c r="W473" s="443"/>
      <c r="X473" s="443"/>
      <c r="Y473" s="443"/>
      <c r="Z473" s="443"/>
      <c r="AA473" s="443"/>
      <c r="AB473" s="443"/>
      <c r="AC473" s="441"/>
      <c r="AD473" s="441"/>
      <c r="AE473" s="441"/>
      <c r="AF473" s="441"/>
      <c r="AG473" s="441"/>
      <c r="AH473" s="441"/>
      <c r="AI473" s="443"/>
      <c r="AJ473" s="443"/>
      <c r="AK473" s="325"/>
      <c r="AL473" s="443"/>
      <c r="AM473" s="443"/>
    </row>
    <row r="474" spans="1:39" ht="24.75" customHeight="1">
      <c r="A474" s="440"/>
      <c r="B474" s="440"/>
      <c r="C474" s="440"/>
      <c r="D474" s="440"/>
      <c r="E474" s="442"/>
      <c r="F474" s="443"/>
      <c r="G474" s="441"/>
      <c r="H474" s="444"/>
      <c r="I474" s="445"/>
      <c r="J474" s="443"/>
      <c r="K474" s="443"/>
      <c r="L474" s="443"/>
      <c r="M474" s="443"/>
      <c r="N474" s="443"/>
      <c r="O474" s="443"/>
      <c r="P474" s="443"/>
      <c r="Q474" s="443"/>
      <c r="R474" s="443"/>
      <c r="S474" s="443"/>
      <c r="T474" s="443"/>
      <c r="U474" s="443"/>
      <c r="V474" s="443"/>
      <c r="W474" s="443"/>
      <c r="X474" s="443"/>
      <c r="Y474" s="443"/>
      <c r="Z474" s="443"/>
      <c r="AA474" s="443"/>
      <c r="AB474" s="443"/>
      <c r="AC474" s="441"/>
      <c r="AD474" s="441"/>
      <c r="AE474" s="441"/>
      <c r="AF474" s="441"/>
      <c r="AG474" s="441"/>
      <c r="AH474" s="441"/>
      <c r="AI474" s="443"/>
      <c r="AJ474" s="443"/>
      <c r="AK474" s="325"/>
      <c r="AL474" s="443"/>
      <c r="AM474" s="443"/>
    </row>
    <row r="475" spans="1:39" ht="24.75" customHeight="1">
      <c r="A475" s="440"/>
      <c r="B475" s="440"/>
      <c r="C475" s="440"/>
      <c r="D475" s="440"/>
      <c r="E475" s="442"/>
      <c r="F475" s="443"/>
      <c r="G475" s="441"/>
      <c r="H475" s="444"/>
      <c r="I475" s="445"/>
      <c r="J475" s="443"/>
      <c r="K475" s="443"/>
      <c r="L475" s="443"/>
      <c r="M475" s="443"/>
      <c r="N475" s="443"/>
      <c r="O475" s="443"/>
      <c r="P475" s="443"/>
      <c r="Q475" s="443"/>
      <c r="R475" s="443"/>
      <c r="S475" s="443"/>
      <c r="T475" s="443"/>
      <c r="U475" s="443"/>
      <c r="V475" s="443"/>
      <c r="W475" s="443"/>
      <c r="X475" s="443"/>
      <c r="Y475" s="443"/>
      <c r="Z475" s="443"/>
      <c r="AA475" s="443"/>
      <c r="AB475" s="443"/>
      <c r="AC475" s="441"/>
      <c r="AD475" s="441"/>
      <c r="AE475" s="441"/>
      <c r="AF475" s="441"/>
      <c r="AG475" s="441"/>
      <c r="AH475" s="441"/>
      <c r="AI475" s="443"/>
      <c r="AJ475" s="443"/>
      <c r="AK475" s="325"/>
      <c r="AL475" s="443"/>
      <c r="AM475" s="443"/>
    </row>
    <row r="476" spans="1:39" ht="24.75" customHeight="1">
      <c r="A476" s="440"/>
      <c r="B476" s="440"/>
      <c r="C476" s="440"/>
      <c r="D476" s="440"/>
      <c r="E476" s="442"/>
      <c r="F476" s="443"/>
      <c r="G476" s="441"/>
      <c r="H476" s="444"/>
      <c r="I476" s="445"/>
      <c r="J476" s="443"/>
      <c r="K476" s="443"/>
      <c r="L476" s="443"/>
      <c r="M476" s="443"/>
      <c r="N476" s="443"/>
      <c r="O476" s="443"/>
      <c r="P476" s="443"/>
      <c r="Q476" s="443"/>
      <c r="R476" s="443"/>
      <c r="S476" s="443"/>
      <c r="T476" s="443"/>
      <c r="U476" s="443"/>
      <c r="V476" s="443"/>
      <c r="W476" s="443"/>
      <c r="X476" s="443"/>
      <c r="Y476" s="443"/>
      <c r="Z476" s="443"/>
      <c r="AA476" s="443"/>
      <c r="AB476" s="443"/>
      <c r="AC476" s="441"/>
      <c r="AD476" s="441"/>
      <c r="AE476" s="441"/>
      <c r="AF476" s="441"/>
      <c r="AG476" s="441"/>
      <c r="AH476" s="441"/>
      <c r="AI476" s="443"/>
      <c r="AJ476" s="443"/>
      <c r="AK476" s="325"/>
      <c r="AL476" s="443"/>
      <c r="AM476" s="443"/>
    </row>
    <row r="477" spans="1:39" ht="24.75" customHeight="1">
      <c r="A477" s="440"/>
      <c r="B477" s="440"/>
      <c r="C477" s="440"/>
      <c r="D477" s="440"/>
      <c r="E477" s="442"/>
      <c r="F477" s="443"/>
      <c r="G477" s="441"/>
      <c r="H477" s="444"/>
      <c r="I477" s="445"/>
      <c r="J477" s="443"/>
      <c r="K477" s="443"/>
      <c r="L477" s="443"/>
      <c r="M477" s="443"/>
      <c r="N477" s="443"/>
      <c r="O477" s="443"/>
      <c r="P477" s="443"/>
      <c r="Q477" s="443"/>
      <c r="R477" s="443"/>
      <c r="S477" s="443"/>
      <c r="T477" s="443"/>
      <c r="U477" s="443"/>
      <c r="V477" s="443"/>
      <c r="W477" s="443"/>
      <c r="X477" s="443"/>
      <c r="Y477" s="443"/>
      <c r="Z477" s="443"/>
      <c r="AA477" s="443"/>
      <c r="AB477" s="443"/>
      <c r="AC477" s="441"/>
      <c r="AD477" s="441"/>
      <c r="AE477" s="441"/>
      <c r="AF477" s="441"/>
      <c r="AG477" s="441"/>
      <c r="AH477" s="441"/>
      <c r="AI477" s="443"/>
      <c r="AJ477" s="443"/>
      <c r="AK477" s="325"/>
      <c r="AL477" s="443"/>
      <c r="AM477" s="443"/>
    </row>
    <row r="478" spans="1:39" ht="24.75" customHeight="1">
      <c r="A478" s="440"/>
      <c r="B478" s="440"/>
      <c r="C478" s="440"/>
      <c r="D478" s="440"/>
      <c r="E478" s="442"/>
      <c r="F478" s="443"/>
      <c r="G478" s="441"/>
      <c r="H478" s="444"/>
      <c r="I478" s="445"/>
      <c r="J478" s="443"/>
      <c r="K478" s="443"/>
      <c r="L478" s="443"/>
      <c r="M478" s="443"/>
      <c r="N478" s="443"/>
      <c r="O478" s="443"/>
      <c r="P478" s="443"/>
      <c r="Q478" s="443"/>
      <c r="R478" s="443"/>
      <c r="S478" s="443"/>
      <c r="T478" s="443"/>
      <c r="U478" s="443"/>
      <c r="V478" s="443"/>
      <c r="W478" s="443"/>
      <c r="X478" s="443"/>
      <c r="Y478" s="443"/>
      <c r="Z478" s="443"/>
      <c r="AA478" s="443"/>
      <c r="AB478" s="443"/>
      <c r="AC478" s="441"/>
      <c r="AD478" s="441"/>
      <c r="AE478" s="441"/>
      <c r="AF478" s="441"/>
      <c r="AG478" s="441"/>
      <c r="AH478" s="441"/>
      <c r="AI478" s="443"/>
      <c r="AJ478" s="443"/>
      <c r="AK478" s="325"/>
      <c r="AL478" s="443"/>
      <c r="AM478" s="443"/>
    </row>
    <row r="479" spans="1:39" ht="24.75" customHeight="1">
      <c r="A479" s="440"/>
      <c r="B479" s="440"/>
      <c r="C479" s="440"/>
      <c r="D479" s="440"/>
      <c r="E479" s="442"/>
      <c r="F479" s="443"/>
      <c r="G479" s="441"/>
      <c r="H479" s="444"/>
      <c r="I479" s="445"/>
      <c r="J479" s="443"/>
      <c r="K479" s="443"/>
      <c r="L479" s="443"/>
      <c r="M479" s="443"/>
      <c r="N479" s="443"/>
      <c r="O479" s="443"/>
      <c r="P479" s="443"/>
      <c r="Q479" s="443"/>
      <c r="R479" s="443"/>
      <c r="S479" s="443"/>
      <c r="T479" s="443"/>
      <c r="U479" s="443"/>
      <c r="V479" s="443"/>
      <c r="W479" s="443"/>
      <c r="X479" s="443"/>
      <c r="Y479" s="443"/>
      <c r="Z479" s="443"/>
      <c r="AA479" s="443"/>
      <c r="AB479" s="443"/>
      <c r="AC479" s="441"/>
      <c r="AD479" s="441"/>
      <c r="AE479" s="441"/>
      <c r="AF479" s="441"/>
      <c r="AG479" s="441"/>
      <c r="AH479" s="441"/>
      <c r="AI479" s="443"/>
      <c r="AJ479" s="443"/>
      <c r="AK479" s="325"/>
      <c r="AL479" s="443"/>
      <c r="AM479" s="443"/>
    </row>
    <row r="480" spans="1:39" ht="24.75" customHeight="1">
      <c r="A480" s="440"/>
      <c r="B480" s="440"/>
      <c r="C480" s="440"/>
      <c r="D480" s="440"/>
      <c r="E480" s="442"/>
      <c r="F480" s="443"/>
      <c r="G480" s="441"/>
      <c r="H480" s="444"/>
      <c r="I480" s="445"/>
      <c r="J480" s="443"/>
      <c r="K480" s="443"/>
      <c r="L480" s="443"/>
      <c r="M480" s="443"/>
      <c r="N480" s="443"/>
      <c r="O480" s="443"/>
      <c r="P480" s="443"/>
      <c r="Q480" s="443"/>
      <c r="R480" s="443"/>
      <c r="S480" s="443"/>
      <c r="T480" s="443"/>
      <c r="U480" s="443"/>
      <c r="V480" s="443"/>
      <c r="W480" s="443"/>
      <c r="X480" s="443"/>
      <c r="Y480" s="443"/>
      <c r="Z480" s="443"/>
      <c r="AA480" s="443"/>
      <c r="AB480" s="443"/>
      <c r="AC480" s="441"/>
      <c r="AD480" s="441"/>
      <c r="AE480" s="441"/>
      <c r="AF480" s="441"/>
      <c r="AG480" s="441"/>
      <c r="AH480" s="441"/>
      <c r="AI480" s="443"/>
      <c r="AJ480" s="443"/>
      <c r="AK480" s="325"/>
      <c r="AL480" s="443"/>
      <c r="AM480" s="443"/>
    </row>
    <row r="481" spans="1:39" ht="24.75" customHeight="1">
      <c r="A481" s="440"/>
      <c r="B481" s="440"/>
      <c r="C481" s="440"/>
      <c r="D481" s="440"/>
      <c r="E481" s="442"/>
      <c r="F481" s="443"/>
      <c r="G481" s="441"/>
      <c r="H481" s="444"/>
      <c r="I481" s="445"/>
      <c r="J481" s="443"/>
      <c r="K481" s="443"/>
      <c r="L481" s="443"/>
      <c r="M481" s="443"/>
      <c r="N481" s="443"/>
      <c r="O481" s="443"/>
      <c r="P481" s="443"/>
      <c r="Q481" s="443"/>
      <c r="R481" s="443"/>
      <c r="S481" s="443"/>
      <c r="T481" s="443"/>
      <c r="U481" s="443"/>
      <c r="V481" s="443"/>
      <c r="W481" s="443"/>
      <c r="X481" s="443"/>
      <c r="Y481" s="443"/>
      <c r="Z481" s="443"/>
      <c r="AA481" s="443"/>
      <c r="AB481" s="443"/>
      <c r="AC481" s="441"/>
      <c r="AD481" s="441"/>
      <c r="AE481" s="441"/>
      <c r="AF481" s="441"/>
      <c r="AG481" s="441"/>
      <c r="AH481" s="441"/>
      <c r="AI481" s="443"/>
      <c r="AJ481" s="443"/>
      <c r="AK481" s="325"/>
      <c r="AL481" s="443"/>
      <c r="AM481" s="443"/>
    </row>
    <row r="482" spans="1:39" ht="24.75" customHeight="1">
      <c r="A482" s="440"/>
      <c r="B482" s="440"/>
      <c r="C482" s="440"/>
      <c r="D482" s="440"/>
      <c r="E482" s="442"/>
      <c r="F482" s="443"/>
      <c r="G482" s="441"/>
      <c r="H482" s="444"/>
      <c r="I482" s="445"/>
      <c r="J482" s="443"/>
      <c r="K482" s="443"/>
      <c r="L482" s="443"/>
      <c r="M482" s="443"/>
      <c r="N482" s="443"/>
      <c r="O482" s="443"/>
      <c r="P482" s="443"/>
      <c r="Q482" s="443"/>
      <c r="R482" s="443"/>
      <c r="S482" s="443"/>
      <c r="T482" s="443"/>
      <c r="U482" s="443"/>
      <c r="V482" s="443"/>
      <c r="W482" s="443"/>
      <c r="X482" s="443"/>
      <c r="Y482" s="443"/>
      <c r="Z482" s="443"/>
      <c r="AA482" s="443"/>
      <c r="AB482" s="443"/>
      <c r="AC482" s="441"/>
      <c r="AD482" s="441"/>
      <c r="AE482" s="441"/>
      <c r="AF482" s="441"/>
      <c r="AG482" s="441"/>
      <c r="AH482" s="441"/>
      <c r="AI482" s="443"/>
      <c r="AJ482" s="443"/>
      <c r="AK482" s="325"/>
      <c r="AL482" s="443"/>
      <c r="AM482" s="443"/>
    </row>
    <row r="483" spans="1:39" ht="24.75" customHeight="1">
      <c r="A483" s="440"/>
      <c r="B483" s="440"/>
      <c r="C483" s="440"/>
      <c r="D483" s="440"/>
      <c r="E483" s="442"/>
      <c r="F483" s="443"/>
      <c r="G483" s="441"/>
      <c r="H483" s="444"/>
      <c r="I483" s="445"/>
      <c r="J483" s="443"/>
      <c r="K483" s="443"/>
      <c r="L483" s="443"/>
      <c r="M483" s="443"/>
      <c r="N483" s="443"/>
      <c r="O483" s="443"/>
      <c r="P483" s="443"/>
      <c r="Q483" s="443"/>
      <c r="R483" s="443"/>
      <c r="S483" s="443"/>
      <c r="T483" s="443"/>
      <c r="U483" s="443"/>
      <c r="V483" s="443"/>
      <c r="W483" s="443"/>
      <c r="X483" s="443"/>
      <c r="Y483" s="443"/>
      <c r="Z483" s="443"/>
      <c r="AA483" s="443"/>
      <c r="AB483" s="443"/>
      <c r="AC483" s="441"/>
      <c r="AD483" s="441"/>
      <c r="AE483" s="441"/>
      <c r="AF483" s="441"/>
      <c r="AG483" s="441"/>
      <c r="AH483" s="441"/>
      <c r="AI483" s="443"/>
      <c r="AJ483" s="443"/>
      <c r="AK483" s="325"/>
      <c r="AL483" s="443"/>
      <c r="AM483" s="443"/>
    </row>
    <row r="484" spans="1:39" ht="24.75" customHeight="1">
      <c r="A484" s="440"/>
      <c r="B484" s="440"/>
      <c r="C484" s="440"/>
      <c r="D484" s="440"/>
      <c r="E484" s="442"/>
      <c r="F484" s="443"/>
      <c r="G484" s="441"/>
      <c r="H484" s="444"/>
      <c r="I484" s="445"/>
      <c r="J484" s="443"/>
      <c r="K484" s="443"/>
      <c r="L484" s="443"/>
      <c r="M484" s="443"/>
      <c r="N484" s="443"/>
      <c r="O484" s="443"/>
      <c r="P484" s="443"/>
      <c r="Q484" s="443"/>
      <c r="R484" s="443"/>
      <c r="S484" s="443"/>
      <c r="T484" s="443"/>
      <c r="U484" s="443"/>
      <c r="V484" s="443"/>
      <c r="W484" s="443"/>
      <c r="X484" s="443"/>
      <c r="Y484" s="443"/>
      <c r="Z484" s="443"/>
      <c r="AA484" s="443"/>
      <c r="AB484" s="443"/>
      <c r="AC484" s="441"/>
      <c r="AD484" s="441"/>
      <c r="AE484" s="441"/>
      <c r="AF484" s="441"/>
      <c r="AG484" s="441"/>
      <c r="AH484" s="441"/>
      <c r="AI484" s="443"/>
      <c r="AJ484" s="443"/>
      <c r="AK484" s="325"/>
      <c r="AL484" s="443"/>
      <c r="AM484" s="443"/>
    </row>
    <row r="485" spans="1:39" ht="24.75" customHeight="1">
      <c r="A485" s="440"/>
      <c r="B485" s="440"/>
      <c r="C485" s="440"/>
      <c r="D485" s="440"/>
      <c r="E485" s="442"/>
      <c r="F485" s="443"/>
      <c r="G485" s="441"/>
      <c r="H485" s="444"/>
      <c r="I485" s="445"/>
      <c r="J485" s="443"/>
      <c r="K485" s="443"/>
      <c r="L485" s="443"/>
      <c r="M485" s="443"/>
      <c r="N485" s="443"/>
      <c r="O485" s="443"/>
      <c r="P485" s="443"/>
      <c r="Q485" s="443"/>
      <c r="R485" s="443"/>
      <c r="S485" s="443"/>
      <c r="T485" s="443"/>
      <c r="U485" s="443"/>
      <c r="V485" s="443"/>
      <c r="W485" s="443"/>
      <c r="X485" s="443"/>
      <c r="Y485" s="443"/>
      <c r="Z485" s="443"/>
      <c r="AA485" s="443"/>
      <c r="AB485" s="443"/>
      <c r="AC485" s="441"/>
      <c r="AD485" s="441"/>
      <c r="AE485" s="441"/>
      <c r="AF485" s="441"/>
      <c r="AG485" s="441"/>
      <c r="AH485" s="441"/>
      <c r="AI485" s="443"/>
      <c r="AJ485" s="443"/>
      <c r="AK485" s="325"/>
      <c r="AL485" s="443"/>
      <c r="AM485" s="443"/>
    </row>
    <row r="486" spans="1:39" ht="24.75" customHeight="1">
      <c r="A486" s="440"/>
      <c r="B486" s="440"/>
      <c r="C486" s="440"/>
      <c r="D486" s="440"/>
      <c r="E486" s="442"/>
      <c r="F486" s="443"/>
      <c r="G486" s="441"/>
      <c r="H486" s="444"/>
      <c r="I486" s="445"/>
      <c r="J486" s="443"/>
      <c r="K486" s="443"/>
      <c r="L486" s="443"/>
      <c r="M486" s="443"/>
      <c r="N486" s="443"/>
      <c r="O486" s="443"/>
      <c r="P486" s="443"/>
      <c r="Q486" s="443"/>
      <c r="R486" s="443"/>
      <c r="S486" s="443"/>
      <c r="T486" s="443"/>
      <c r="U486" s="443"/>
      <c r="V486" s="443"/>
      <c r="W486" s="443"/>
      <c r="X486" s="443"/>
      <c r="Y486" s="443"/>
      <c r="Z486" s="443"/>
      <c r="AA486" s="443"/>
      <c r="AB486" s="443"/>
      <c r="AC486" s="441"/>
      <c r="AD486" s="441"/>
      <c r="AE486" s="441"/>
      <c r="AF486" s="441"/>
      <c r="AG486" s="441"/>
      <c r="AH486" s="441"/>
      <c r="AI486" s="443"/>
      <c r="AJ486" s="443"/>
      <c r="AK486" s="325"/>
      <c r="AL486" s="443"/>
      <c r="AM486" s="443"/>
    </row>
    <row r="487" spans="1:39" ht="24.75" customHeight="1">
      <c r="A487" s="440"/>
      <c r="B487" s="440"/>
      <c r="C487" s="440"/>
      <c r="D487" s="440"/>
      <c r="E487" s="442"/>
      <c r="F487" s="443"/>
      <c r="G487" s="441"/>
      <c r="H487" s="444"/>
      <c r="I487" s="445"/>
      <c r="J487" s="443"/>
      <c r="K487" s="443"/>
      <c r="L487" s="443"/>
      <c r="M487" s="443"/>
      <c r="N487" s="443"/>
      <c r="O487" s="443"/>
      <c r="P487" s="443"/>
      <c r="Q487" s="443"/>
      <c r="R487" s="443"/>
      <c r="S487" s="443"/>
      <c r="T487" s="443"/>
      <c r="U487" s="443"/>
      <c r="V487" s="443"/>
      <c r="W487" s="443"/>
      <c r="X487" s="443"/>
      <c r="Y487" s="443"/>
      <c r="Z487" s="443"/>
      <c r="AA487" s="443"/>
      <c r="AB487" s="443"/>
      <c r="AC487" s="441"/>
      <c r="AD487" s="441"/>
      <c r="AE487" s="441"/>
      <c r="AF487" s="441"/>
      <c r="AG487" s="441"/>
      <c r="AH487" s="441"/>
      <c r="AI487" s="443"/>
      <c r="AJ487" s="443"/>
      <c r="AK487" s="325"/>
      <c r="AL487" s="443"/>
      <c r="AM487" s="443"/>
    </row>
    <row r="488" spans="1:39" ht="24.75" customHeight="1">
      <c r="A488" s="440"/>
      <c r="B488" s="440"/>
      <c r="C488" s="440"/>
      <c r="D488" s="440"/>
      <c r="E488" s="442"/>
      <c r="F488" s="443"/>
      <c r="G488" s="441"/>
      <c r="H488" s="444"/>
      <c r="I488" s="445"/>
      <c r="J488" s="443"/>
      <c r="K488" s="443"/>
      <c r="L488" s="443"/>
      <c r="M488" s="443"/>
      <c r="N488" s="443"/>
      <c r="O488" s="443"/>
      <c r="P488" s="443"/>
      <c r="Q488" s="443"/>
      <c r="R488" s="443"/>
      <c r="S488" s="443"/>
      <c r="T488" s="443"/>
      <c r="U488" s="443"/>
      <c r="V488" s="443"/>
      <c r="W488" s="443"/>
      <c r="X488" s="443"/>
      <c r="Y488" s="443"/>
      <c r="Z488" s="443"/>
      <c r="AA488" s="443"/>
      <c r="AB488" s="443"/>
      <c r="AC488" s="441"/>
      <c r="AD488" s="441"/>
      <c r="AE488" s="441"/>
      <c r="AF488" s="441"/>
      <c r="AG488" s="441"/>
      <c r="AH488" s="441"/>
      <c r="AI488" s="443"/>
      <c r="AJ488" s="443"/>
      <c r="AK488" s="325"/>
      <c r="AL488" s="443"/>
      <c r="AM488" s="443"/>
    </row>
    <row r="489" spans="1:39" ht="24.75" customHeight="1">
      <c r="A489" s="440"/>
      <c r="B489" s="440"/>
      <c r="C489" s="440"/>
      <c r="D489" s="440"/>
      <c r="E489" s="442"/>
      <c r="F489" s="443"/>
      <c r="G489" s="441"/>
      <c r="H489" s="444"/>
      <c r="I489" s="445"/>
      <c r="J489" s="443"/>
      <c r="K489" s="443"/>
      <c r="L489" s="443"/>
      <c r="M489" s="443"/>
      <c r="N489" s="443"/>
      <c r="O489" s="443"/>
      <c r="P489" s="443"/>
      <c r="Q489" s="443"/>
      <c r="R489" s="443"/>
      <c r="S489" s="443"/>
      <c r="T489" s="443"/>
      <c r="U489" s="443"/>
      <c r="V489" s="443"/>
      <c r="W489" s="443"/>
      <c r="X489" s="443"/>
      <c r="Y489" s="443"/>
      <c r="Z489" s="443"/>
      <c r="AA489" s="443"/>
      <c r="AB489" s="443"/>
      <c r="AC489" s="441"/>
      <c r="AD489" s="441"/>
      <c r="AE489" s="441"/>
      <c r="AF489" s="441"/>
      <c r="AG489" s="441"/>
      <c r="AH489" s="441"/>
      <c r="AI489" s="443"/>
      <c r="AJ489" s="443"/>
      <c r="AK489" s="325"/>
      <c r="AL489" s="443"/>
      <c r="AM489" s="443"/>
    </row>
    <row r="490" spans="1:39" ht="24.75" customHeight="1">
      <c r="A490" s="440"/>
      <c r="B490" s="440"/>
      <c r="C490" s="440"/>
      <c r="D490" s="440"/>
      <c r="E490" s="442"/>
      <c r="F490" s="443"/>
      <c r="G490" s="441"/>
      <c r="H490" s="444"/>
      <c r="I490" s="445"/>
      <c r="J490" s="443"/>
      <c r="K490" s="443"/>
      <c r="L490" s="443"/>
      <c r="M490" s="443"/>
      <c r="N490" s="443"/>
      <c r="O490" s="443"/>
      <c r="P490" s="443"/>
      <c r="Q490" s="443"/>
      <c r="R490" s="443"/>
      <c r="S490" s="443"/>
      <c r="T490" s="443"/>
      <c r="U490" s="443"/>
      <c r="V490" s="443"/>
      <c r="W490" s="443"/>
      <c r="X490" s="443"/>
      <c r="Y490" s="443"/>
      <c r="Z490" s="443"/>
      <c r="AA490" s="443"/>
      <c r="AB490" s="443"/>
      <c r="AC490" s="441"/>
      <c r="AD490" s="441"/>
      <c r="AE490" s="441"/>
      <c r="AF490" s="441"/>
      <c r="AG490" s="441"/>
      <c r="AH490" s="441"/>
      <c r="AI490" s="443"/>
      <c r="AJ490" s="443"/>
      <c r="AK490" s="325"/>
      <c r="AL490" s="443"/>
      <c r="AM490" s="443"/>
    </row>
    <row r="491" spans="1:39" ht="24.75" customHeight="1">
      <c r="A491" s="440"/>
      <c r="B491" s="440"/>
      <c r="C491" s="440"/>
      <c r="D491" s="440"/>
      <c r="E491" s="442"/>
      <c r="F491" s="443"/>
      <c r="G491" s="441"/>
      <c r="H491" s="444"/>
      <c r="I491" s="445"/>
      <c r="J491" s="443"/>
      <c r="K491" s="443"/>
      <c r="L491" s="443"/>
      <c r="M491" s="443"/>
      <c r="N491" s="443"/>
      <c r="O491" s="443"/>
      <c r="P491" s="443"/>
      <c r="Q491" s="443"/>
      <c r="R491" s="443"/>
      <c r="S491" s="443"/>
      <c r="T491" s="443"/>
      <c r="U491" s="443"/>
      <c r="V491" s="443"/>
      <c r="W491" s="443"/>
      <c r="X491" s="443"/>
      <c r="Y491" s="443"/>
      <c r="Z491" s="443"/>
      <c r="AA491" s="443"/>
      <c r="AB491" s="443"/>
      <c r="AC491" s="441"/>
      <c r="AD491" s="441"/>
      <c r="AE491" s="441"/>
      <c r="AF491" s="441"/>
      <c r="AG491" s="441"/>
      <c r="AH491" s="441"/>
      <c r="AI491" s="443"/>
      <c r="AJ491" s="443"/>
      <c r="AK491" s="325"/>
      <c r="AL491" s="443"/>
      <c r="AM491" s="443"/>
    </row>
    <row r="492" spans="1:39" ht="24.75" customHeight="1">
      <c r="A492" s="440"/>
      <c r="B492" s="440"/>
      <c r="C492" s="440"/>
      <c r="D492" s="440"/>
      <c r="E492" s="442"/>
      <c r="F492" s="443"/>
      <c r="G492" s="441"/>
      <c r="H492" s="444"/>
      <c r="I492" s="445"/>
      <c r="J492" s="443"/>
      <c r="K492" s="443"/>
      <c r="L492" s="443"/>
      <c r="M492" s="443"/>
      <c r="N492" s="443"/>
      <c r="O492" s="443"/>
      <c r="P492" s="443"/>
      <c r="Q492" s="443"/>
      <c r="R492" s="443"/>
      <c r="S492" s="443"/>
      <c r="T492" s="443"/>
      <c r="U492" s="443"/>
      <c r="V492" s="443"/>
      <c r="W492" s="443"/>
      <c r="X492" s="443"/>
      <c r="Y492" s="443"/>
      <c r="Z492" s="443"/>
      <c r="AA492" s="443"/>
      <c r="AB492" s="443"/>
      <c r="AC492" s="441"/>
      <c r="AD492" s="441"/>
      <c r="AE492" s="441"/>
      <c r="AF492" s="441"/>
      <c r="AG492" s="441"/>
      <c r="AH492" s="441"/>
      <c r="AI492" s="443"/>
      <c r="AJ492" s="443"/>
      <c r="AK492" s="325"/>
      <c r="AL492" s="443"/>
      <c r="AM492" s="443"/>
    </row>
    <row r="493" spans="1:39" ht="24.75" customHeight="1">
      <c r="A493" s="440"/>
      <c r="B493" s="440"/>
      <c r="C493" s="440"/>
      <c r="D493" s="440"/>
      <c r="E493" s="442"/>
      <c r="F493" s="443"/>
      <c r="G493" s="441"/>
      <c r="H493" s="444"/>
      <c r="I493" s="445"/>
      <c r="J493" s="443"/>
      <c r="K493" s="443"/>
      <c r="L493" s="443"/>
      <c r="M493" s="443"/>
      <c r="N493" s="443"/>
      <c r="O493" s="443"/>
      <c r="P493" s="443"/>
      <c r="Q493" s="443"/>
      <c r="R493" s="443"/>
      <c r="S493" s="443"/>
      <c r="T493" s="443"/>
      <c r="U493" s="443"/>
      <c r="V493" s="443"/>
      <c r="W493" s="443"/>
      <c r="X493" s="443"/>
      <c r="Y493" s="443"/>
      <c r="Z493" s="443"/>
      <c r="AA493" s="443"/>
      <c r="AB493" s="443"/>
      <c r="AC493" s="441"/>
      <c r="AD493" s="441"/>
      <c r="AE493" s="441"/>
      <c r="AF493" s="441"/>
      <c r="AG493" s="441"/>
      <c r="AH493" s="441"/>
      <c r="AI493" s="443"/>
      <c r="AJ493" s="443"/>
      <c r="AK493" s="325"/>
      <c r="AL493" s="443"/>
      <c r="AM493" s="443"/>
    </row>
    <row r="494" spans="1:39" ht="24.75" customHeight="1">
      <c r="A494" s="440"/>
      <c r="B494" s="440"/>
      <c r="C494" s="440"/>
      <c r="D494" s="440"/>
      <c r="E494" s="442"/>
      <c r="F494" s="443"/>
      <c r="G494" s="441"/>
      <c r="H494" s="444"/>
      <c r="I494" s="445"/>
      <c r="J494" s="443"/>
      <c r="K494" s="443"/>
      <c r="L494" s="443"/>
      <c r="M494" s="443"/>
      <c r="N494" s="443"/>
      <c r="O494" s="443"/>
      <c r="P494" s="443"/>
      <c r="Q494" s="443"/>
      <c r="R494" s="443"/>
      <c r="S494" s="443"/>
      <c r="T494" s="443"/>
      <c r="U494" s="443"/>
      <c r="V494" s="443"/>
      <c r="W494" s="443"/>
      <c r="X494" s="443"/>
      <c r="Y494" s="443"/>
      <c r="Z494" s="443"/>
      <c r="AA494" s="443"/>
      <c r="AB494" s="443"/>
      <c r="AC494" s="441"/>
      <c r="AD494" s="441"/>
      <c r="AE494" s="441"/>
      <c r="AF494" s="441"/>
      <c r="AG494" s="441"/>
      <c r="AH494" s="441"/>
      <c r="AI494" s="443"/>
      <c r="AJ494" s="443"/>
      <c r="AK494" s="325"/>
      <c r="AL494" s="443"/>
      <c r="AM494" s="443"/>
    </row>
    <row r="495" spans="1:39" ht="24.75" customHeight="1">
      <c r="A495" s="440"/>
      <c r="B495" s="440"/>
      <c r="C495" s="440"/>
      <c r="D495" s="440"/>
      <c r="E495" s="442"/>
      <c r="F495" s="443"/>
      <c r="G495" s="441"/>
      <c r="H495" s="444"/>
      <c r="I495" s="445"/>
      <c r="J495" s="443"/>
      <c r="K495" s="443"/>
      <c r="L495" s="443"/>
      <c r="M495" s="443"/>
      <c r="N495" s="443"/>
      <c r="O495" s="443"/>
      <c r="P495" s="443"/>
      <c r="Q495" s="443"/>
      <c r="R495" s="443"/>
      <c r="S495" s="443"/>
      <c r="T495" s="443"/>
      <c r="U495" s="443"/>
      <c r="V495" s="443"/>
      <c r="W495" s="443"/>
      <c r="X495" s="443"/>
      <c r="Y495" s="443"/>
      <c r="Z495" s="443"/>
      <c r="AA495" s="443"/>
      <c r="AB495" s="443"/>
      <c r="AC495" s="441"/>
      <c r="AD495" s="441"/>
      <c r="AE495" s="441"/>
      <c r="AF495" s="441"/>
      <c r="AG495" s="441"/>
      <c r="AH495" s="441"/>
      <c r="AI495" s="443"/>
      <c r="AJ495" s="443"/>
      <c r="AK495" s="325"/>
      <c r="AL495" s="443"/>
      <c r="AM495" s="443"/>
    </row>
    <row r="496" spans="1:39" ht="24.75" customHeight="1">
      <c r="A496" s="440"/>
      <c r="B496" s="440"/>
      <c r="C496" s="440"/>
      <c r="D496" s="440"/>
      <c r="E496" s="442"/>
      <c r="F496" s="443"/>
      <c r="G496" s="441"/>
      <c r="H496" s="444"/>
      <c r="I496" s="445"/>
      <c r="J496" s="443"/>
      <c r="K496" s="443"/>
      <c r="L496" s="443"/>
      <c r="M496" s="443"/>
      <c r="N496" s="443"/>
      <c r="O496" s="443"/>
      <c r="P496" s="443"/>
      <c r="Q496" s="443"/>
      <c r="R496" s="443"/>
      <c r="S496" s="443"/>
      <c r="T496" s="443"/>
      <c r="U496" s="443"/>
      <c r="V496" s="443"/>
      <c r="W496" s="443"/>
      <c r="X496" s="443"/>
      <c r="Y496" s="443"/>
      <c r="Z496" s="443"/>
      <c r="AA496" s="443"/>
      <c r="AB496" s="443"/>
      <c r="AC496" s="441"/>
      <c r="AD496" s="441"/>
      <c r="AE496" s="441"/>
      <c r="AF496" s="441"/>
      <c r="AG496" s="441"/>
      <c r="AH496" s="441"/>
      <c r="AI496" s="443"/>
      <c r="AJ496" s="443"/>
      <c r="AK496" s="325"/>
      <c r="AL496" s="443"/>
      <c r="AM496" s="443"/>
    </row>
    <row r="497" spans="1:39" ht="24.75" customHeight="1">
      <c r="A497" s="440"/>
      <c r="B497" s="440"/>
      <c r="C497" s="440"/>
      <c r="D497" s="440"/>
      <c r="E497" s="442"/>
      <c r="F497" s="443"/>
      <c r="G497" s="441"/>
      <c r="H497" s="444"/>
      <c r="I497" s="445"/>
      <c r="J497" s="443"/>
      <c r="K497" s="443"/>
      <c r="L497" s="443"/>
      <c r="M497" s="443"/>
      <c r="N497" s="443"/>
      <c r="O497" s="443"/>
      <c r="P497" s="443"/>
      <c r="Q497" s="443"/>
      <c r="R497" s="443"/>
      <c r="S497" s="443"/>
      <c r="T497" s="443"/>
      <c r="U497" s="443"/>
      <c r="V497" s="443"/>
      <c r="W497" s="443"/>
      <c r="X497" s="443"/>
      <c r="Y497" s="443"/>
      <c r="Z497" s="443"/>
      <c r="AA497" s="443"/>
      <c r="AB497" s="443"/>
      <c r="AC497" s="441"/>
      <c r="AD497" s="441"/>
      <c r="AE497" s="441"/>
      <c r="AF497" s="441"/>
      <c r="AG497" s="441"/>
      <c r="AH497" s="441"/>
      <c r="AI497" s="443"/>
      <c r="AJ497" s="443"/>
      <c r="AK497" s="325"/>
      <c r="AL497" s="443"/>
      <c r="AM497" s="443"/>
    </row>
    <row r="498" spans="1:39" ht="24.75" customHeight="1">
      <c r="A498" s="440"/>
      <c r="B498" s="440"/>
      <c r="C498" s="440"/>
      <c r="D498" s="440"/>
      <c r="E498" s="442"/>
      <c r="F498" s="443"/>
      <c r="G498" s="441"/>
      <c r="H498" s="444"/>
      <c r="I498" s="445"/>
      <c r="J498" s="443"/>
      <c r="K498" s="443"/>
      <c r="L498" s="443"/>
      <c r="M498" s="443"/>
      <c r="N498" s="443"/>
      <c r="O498" s="443"/>
      <c r="P498" s="443"/>
      <c r="Q498" s="443"/>
      <c r="R498" s="443"/>
      <c r="S498" s="443"/>
      <c r="T498" s="443"/>
      <c r="U498" s="443"/>
      <c r="V498" s="443"/>
      <c r="W498" s="443"/>
      <c r="X498" s="443"/>
      <c r="Y498" s="443"/>
      <c r="Z498" s="443"/>
      <c r="AA498" s="443"/>
      <c r="AB498" s="443"/>
      <c r="AC498" s="441"/>
      <c r="AD498" s="441"/>
      <c r="AE498" s="441"/>
      <c r="AF498" s="441"/>
      <c r="AG498" s="441"/>
      <c r="AH498" s="441"/>
      <c r="AI498" s="443"/>
      <c r="AJ498" s="443"/>
      <c r="AK498" s="325"/>
      <c r="AL498" s="443"/>
      <c r="AM498" s="443"/>
    </row>
    <row r="499" spans="1:39" ht="24.75" customHeight="1">
      <c r="A499" s="440"/>
      <c r="B499" s="440"/>
      <c r="C499" s="440"/>
      <c r="D499" s="440"/>
      <c r="E499" s="442"/>
      <c r="F499" s="443"/>
      <c r="G499" s="441"/>
      <c r="H499" s="444"/>
      <c r="I499" s="445"/>
      <c r="J499" s="443"/>
      <c r="K499" s="443"/>
      <c r="L499" s="443"/>
      <c r="M499" s="443"/>
      <c r="N499" s="443"/>
      <c r="O499" s="443"/>
      <c r="P499" s="443"/>
      <c r="Q499" s="443"/>
      <c r="R499" s="443"/>
      <c r="S499" s="443"/>
      <c r="T499" s="443"/>
      <c r="U499" s="443"/>
      <c r="V499" s="443"/>
      <c r="W499" s="443"/>
      <c r="X499" s="443"/>
      <c r="Y499" s="443"/>
      <c r="Z499" s="443"/>
      <c r="AA499" s="443"/>
      <c r="AB499" s="443"/>
      <c r="AC499" s="441"/>
      <c r="AD499" s="441"/>
      <c r="AE499" s="441"/>
      <c r="AF499" s="441"/>
      <c r="AG499" s="441"/>
      <c r="AH499" s="441"/>
      <c r="AI499" s="443"/>
      <c r="AJ499" s="443"/>
      <c r="AK499" s="325"/>
      <c r="AL499" s="443"/>
      <c r="AM499" s="443"/>
    </row>
    <row r="500" spans="1:39" ht="24.75" customHeight="1">
      <c r="A500" s="440"/>
      <c r="B500" s="440"/>
      <c r="C500" s="440"/>
      <c r="D500" s="440"/>
      <c r="E500" s="442"/>
      <c r="F500" s="443"/>
      <c r="G500" s="441"/>
      <c r="H500" s="444"/>
      <c r="I500" s="445"/>
      <c r="J500" s="443"/>
      <c r="K500" s="443"/>
      <c r="L500" s="443"/>
      <c r="M500" s="443"/>
      <c r="N500" s="443"/>
      <c r="O500" s="443"/>
      <c r="P500" s="443"/>
      <c r="Q500" s="443"/>
      <c r="R500" s="443"/>
      <c r="S500" s="443"/>
      <c r="T500" s="443"/>
      <c r="U500" s="443"/>
      <c r="V500" s="443"/>
      <c r="W500" s="443"/>
      <c r="X500" s="443"/>
      <c r="Y500" s="443"/>
      <c r="Z500" s="443"/>
      <c r="AA500" s="443"/>
      <c r="AB500" s="443"/>
      <c r="AC500" s="441"/>
      <c r="AD500" s="441"/>
      <c r="AE500" s="441"/>
      <c r="AF500" s="441"/>
      <c r="AG500" s="441"/>
      <c r="AH500" s="441"/>
      <c r="AI500" s="443"/>
      <c r="AJ500" s="443"/>
      <c r="AK500" s="325"/>
      <c r="AL500" s="443"/>
      <c r="AM500" s="443"/>
    </row>
    <row r="501" spans="1:39" ht="24.75" customHeight="1">
      <c r="A501" s="440"/>
      <c r="B501" s="440"/>
      <c r="C501" s="440"/>
      <c r="D501" s="440"/>
      <c r="E501" s="442"/>
      <c r="F501" s="443"/>
      <c r="G501" s="441"/>
      <c r="H501" s="444"/>
      <c r="I501" s="445"/>
      <c r="J501" s="443"/>
      <c r="K501" s="443"/>
      <c r="L501" s="443"/>
      <c r="M501" s="443"/>
      <c r="N501" s="443"/>
      <c r="O501" s="443"/>
      <c r="P501" s="443"/>
      <c r="Q501" s="443"/>
      <c r="R501" s="443"/>
      <c r="S501" s="443"/>
      <c r="T501" s="443"/>
      <c r="U501" s="443"/>
      <c r="V501" s="443"/>
      <c r="W501" s="443"/>
      <c r="X501" s="443"/>
      <c r="Y501" s="443"/>
      <c r="Z501" s="443"/>
      <c r="AA501" s="443"/>
      <c r="AB501" s="443"/>
      <c r="AC501" s="441"/>
      <c r="AD501" s="441"/>
      <c r="AE501" s="441"/>
      <c r="AF501" s="441"/>
      <c r="AG501" s="441"/>
      <c r="AH501" s="441"/>
      <c r="AI501" s="443"/>
      <c r="AJ501" s="443"/>
      <c r="AK501" s="325"/>
      <c r="AL501" s="443"/>
      <c r="AM501" s="443"/>
    </row>
    <row r="502" spans="1:39" ht="24.75" customHeight="1">
      <c r="A502" s="440"/>
      <c r="B502" s="440"/>
      <c r="C502" s="440"/>
      <c r="D502" s="440"/>
      <c r="E502" s="442"/>
      <c r="F502" s="443"/>
      <c r="G502" s="441"/>
      <c r="H502" s="444"/>
      <c r="I502" s="445"/>
      <c r="J502" s="443"/>
      <c r="K502" s="443"/>
      <c r="L502" s="443"/>
      <c r="M502" s="443"/>
      <c r="N502" s="443"/>
      <c r="O502" s="443"/>
      <c r="P502" s="443"/>
      <c r="Q502" s="443"/>
      <c r="R502" s="443"/>
      <c r="S502" s="443"/>
      <c r="T502" s="443"/>
      <c r="U502" s="443"/>
      <c r="V502" s="443"/>
      <c r="W502" s="443"/>
      <c r="X502" s="443"/>
      <c r="Y502" s="443"/>
      <c r="Z502" s="443"/>
      <c r="AA502" s="443"/>
      <c r="AB502" s="443"/>
      <c r="AC502" s="441"/>
      <c r="AD502" s="441"/>
      <c r="AE502" s="441"/>
      <c r="AF502" s="441"/>
      <c r="AG502" s="441"/>
      <c r="AH502" s="441"/>
      <c r="AI502" s="443"/>
      <c r="AJ502" s="443"/>
      <c r="AK502" s="325"/>
      <c r="AL502" s="443"/>
      <c r="AM502" s="443"/>
    </row>
    <row r="503" spans="1:39" ht="24.75" customHeight="1">
      <c r="A503" s="440"/>
      <c r="B503" s="440"/>
      <c r="C503" s="440"/>
      <c r="D503" s="440"/>
      <c r="E503" s="442"/>
      <c r="F503" s="443"/>
      <c r="G503" s="441"/>
      <c r="H503" s="444"/>
      <c r="I503" s="445"/>
      <c r="J503" s="443"/>
      <c r="K503" s="443"/>
      <c r="L503" s="443"/>
      <c r="M503" s="443"/>
      <c r="N503" s="443"/>
      <c r="O503" s="443"/>
      <c r="P503" s="443"/>
      <c r="Q503" s="443"/>
      <c r="R503" s="443"/>
      <c r="S503" s="443"/>
      <c r="T503" s="443"/>
      <c r="U503" s="443"/>
      <c r="V503" s="443"/>
      <c r="W503" s="443"/>
      <c r="X503" s="443"/>
      <c r="Y503" s="443"/>
      <c r="Z503" s="443"/>
      <c r="AA503" s="443"/>
      <c r="AB503" s="443"/>
      <c r="AC503" s="441"/>
      <c r="AD503" s="441"/>
      <c r="AE503" s="441"/>
      <c r="AF503" s="441"/>
      <c r="AG503" s="441"/>
      <c r="AH503" s="441"/>
      <c r="AI503" s="443"/>
      <c r="AJ503" s="443"/>
      <c r="AK503" s="325"/>
      <c r="AL503" s="443"/>
      <c r="AM503" s="443"/>
    </row>
    <row r="504" spans="1:39" ht="24.75" customHeight="1">
      <c r="A504" s="440"/>
      <c r="B504" s="440"/>
      <c r="C504" s="440"/>
      <c r="D504" s="440"/>
      <c r="E504" s="442"/>
      <c r="F504" s="443"/>
      <c r="G504" s="441"/>
      <c r="H504" s="444"/>
      <c r="I504" s="445"/>
      <c r="J504" s="443"/>
      <c r="K504" s="443"/>
      <c r="L504" s="443"/>
      <c r="M504" s="443"/>
      <c r="N504" s="443"/>
      <c r="O504" s="443"/>
      <c r="P504" s="443"/>
      <c r="Q504" s="443"/>
      <c r="R504" s="443"/>
      <c r="S504" s="443"/>
      <c r="T504" s="443"/>
      <c r="U504" s="443"/>
      <c r="V504" s="443"/>
      <c r="W504" s="443"/>
      <c r="X504" s="443"/>
      <c r="Y504" s="443"/>
      <c r="Z504" s="443"/>
      <c r="AA504" s="443"/>
      <c r="AB504" s="443"/>
      <c r="AC504" s="441"/>
      <c r="AD504" s="441"/>
      <c r="AE504" s="441"/>
      <c r="AF504" s="441"/>
      <c r="AG504" s="441"/>
      <c r="AH504" s="441"/>
      <c r="AI504" s="443"/>
      <c r="AJ504" s="443"/>
      <c r="AK504" s="325"/>
      <c r="AL504" s="443"/>
      <c r="AM504" s="443"/>
    </row>
    <row r="505" spans="1:39" ht="24.75" customHeight="1">
      <c r="A505" s="440"/>
      <c r="B505" s="440"/>
      <c r="C505" s="440"/>
      <c r="D505" s="440"/>
      <c r="E505" s="442"/>
      <c r="F505" s="443"/>
      <c r="G505" s="441"/>
      <c r="H505" s="444"/>
      <c r="I505" s="445"/>
      <c r="J505" s="443"/>
      <c r="K505" s="443"/>
      <c r="L505" s="443"/>
      <c r="M505" s="443"/>
      <c r="N505" s="443"/>
      <c r="O505" s="443"/>
      <c r="P505" s="443"/>
      <c r="Q505" s="443"/>
      <c r="R505" s="443"/>
      <c r="S505" s="443"/>
      <c r="T505" s="443"/>
      <c r="U505" s="443"/>
      <c r="V505" s="443"/>
      <c r="W505" s="443"/>
      <c r="X505" s="443"/>
      <c r="Y505" s="443"/>
      <c r="Z505" s="443"/>
      <c r="AA505" s="443"/>
      <c r="AB505" s="443"/>
      <c r="AC505" s="441"/>
      <c r="AD505" s="441"/>
      <c r="AE505" s="441"/>
      <c r="AF505" s="441"/>
      <c r="AG505" s="441"/>
      <c r="AH505" s="441"/>
      <c r="AI505" s="443"/>
      <c r="AJ505" s="443"/>
      <c r="AK505" s="325"/>
      <c r="AL505" s="443"/>
      <c r="AM505" s="443"/>
    </row>
    <row r="506" spans="1:39" ht="24.75" customHeight="1">
      <c r="A506" s="440"/>
      <c r="B506" s="440"/>
      <c r="C506" s="440"/>
      <c r="D506" s="440"/>
      <c r="E506" s="442"/>
      <c r="F506" s="443"/>
      <c r="G506" s="441"/>
      <c r="H506" s="444"/>
      <c r="I506" s="445"/>
      <c r="J506" s="443"/>
      <c r="K506" s="443"/>
      <c r="L506" s="443"/>
      <c r="M506" s="443"/>
      <c r="N506" s="443"/>
      <c r="O506" s="443"/>
      <c r="P506" s="443"/>
      <c r="Q506" s="443"/>
      <c r="R506" s="443"/>
      <c r="S506" s="443"/>
      <c r="T506" s="443"/>
      <c r="U506" s="443"/>
      <c r="V506" s="443"/>
      <c r="W506" s="443"/>
      <c r="X506" s="443"/>
      <c r="Y506" s="443"/>
      <c r="Z506" s="443"/>
      <c r="AA506" s="443"/>
      <c r="AB506" s="443"/>
      <c r="AC506" s="441"/>
      <c r="AD506" s="441"/>
      <c r="AE506" s="441"/>
      <c r="AF506" s="441"/>
      <c r="AG506" s="441"/>
      <c r="AH506" s="441"/>
      <c r="AI506" s="443"/>
      <c r="AJ506" s="443"/>
      <c r="AK506" s="325"/>
      <c r="AL506" s="443"/>
      <c r="AM506" s="443"/>
    </row>
    <row r="507" spans="1:39" ht="24.75" customHeight="1">
      <c r="A507" s="440"/>
      <c r="B507" s="440"/>
      <c r="C507" s="440"/>
      <c r="D507" s="440"/>
      <c r="E507" s="442"/>
      <c r="F507" s="443"/>
      <c r="G507" s="441"/>
      <c r="H507" s="444"/>
      <c r="I507" s="445"/>
      <c r="J507" s="443"/>
      <c r="K507" s="443"/>
      <c r="L507" s="443"/>
      <c r="M507" s="443"/>
      <c r="N507" s="443"/>
      <c r="O507" s="443"/>
      <c r="P507" s="443"/>
      <c r="Q507" s="443"/>
      <c r="R507" s="443"/>
      <c r="S507" s="443"/>
      <c r="T507" s="443"/>
      <c r="U507" s="443"/>
      <c r="V507" s="443"/>
      <c r="W507" s="443"/>
      <c r="X507" s="443"/>
      <c r="Y507" s="443"/>
      <c r="Z507" s="443"/>
      <c r="AA507" s="443"/>
      <c r="AB507" s="443"/>
      <c r="AC507" s="441"/>
      <c r="AD507" s="441"/>
      <c r="AE507" s="441"/>
      <c r="AF507" s="441"/>
      <c r="AG507" s="441"/>
      <c r="AH507" s="441"/>
      <c r="AI507" s="443"/>
      <c r="AJ507" s="443"/>
      <c r="AK507" s="325"/>
      <c r="AL507" s="443"/>
      <c r="AM507" s="443"/>
    </row>
    <row r="508" spans="1:39" ht="24.75" customHeight="1">
      <c r="A508" s="440"/>
      <c r="B508" s="440"/>
      <c r="C508" s="440"/>
      <c r="D508" s="440"/>
      <c r="E508" s="442"/>
      <c r="F508" s="443"/>
      <c r="G508" s="441"/>
      <c r="H508" s="444"/>
      <c r="I508" s="445"/>
      <c r="J508" s="443"/>
      <c r="K508" s="443"/>
      <c r="L508" s="443"/>
      <c r="M508" s="443"/>
      <c r="N508" s="443"/>
      <c r="O508" s="443"/>
      <c r="P508" s="443"/>
      <c r="Q508" s="443"/>
      <c r="R508" s="443"/>
      <c r="S508" s="443"/>
      <c r="T508" s="443"/>
      <c r="U508" s="443"/>
      <c r="V508" s="443"/>
      <c r="W508" s="443"/>
      <c r="X508" s="443"/>
      <c r="Y508" s="443"/>
      <c r="Z508" s="443"/>
      <c r="AA508" s="443"/>
      <c r="AB508" s="443"/>
      <c r="AC508" s="441"/>
      <c r="AD508" s="441"/>
      <c r="AE508" s="441"/>
      <c r="AF508" s="441"/>
      <c r="AG508" s="441"/>
      <c r="AH508" s="441"/>
      <c r="AI508" s="443"/>
      <c r="AJ508" s="443"/>
      <c r="AK508" s="325"/>
      <c r="AL508" s="443"/>
      <c r="AM508" s="443"/>
    </row>
    <row r="509" spans="1:39" ht="24.75" customHeight="1">
      <c r="A509" s="440"/>
      <c r="B509" s="440"/>
      <c r="C509" s="440"/>
      <c r="D509" s="440"/>
      <c r="E509" s="442"/>
      <c r="F509" s="443"/>
      <c r="G509" s="441"/>
      <c r="H509" s="444"/>
      <c r="I509" s="445"/>
      <c r="J509" s="443"/>
      <c r="K509" s="443"/>
      <c r="L509" s="443"/>
      <c r="M509" s="443"/>
      <c r="N509" s="443"/>
      <c r="O509" s="443"/>
      <c r="P509" s="443"/>
      <c r="Q509" s="443"/>
      <c r="R509" s="443"/>
      <c r="S509" s="443"/>
      <c r="T509" s="443"/>
      <c r="U509" s="443"/>
      <c r="V509" s="443"/>
      <c r="W509" s="443"/>
      <c r="X509" s="443"/>
      <c r="Y509" s="443"/>
      <c r="Z509" s="443"/>
      <c r="AA509" s="443"/>
      <c r="AB509" s="443"/>
      <c r="AC509" s="441"/>
      <c r="AD509" s="441"/>
      <c r="AE509" s="441"/>
      <c r="AF509" s="441"/>
      <c r="AG509" s="441"/>
      <c r="AH509" s="441"/>
      <c r="AI509" s="443"/>
      <c r="AJ509" s="443"/>
      <c r="AK509" s="325"/>
      <c r="AL509" s="443"/>
      <c r="AM509" s="443"/>
    </row>
    <row r="510" spans="1:39" ht="24.75" customHeight="1">
      <c r="A510" s="440"/>
      <c r="B510" s="440"/>
      <c r="C510" s="440"/>
      <c r="D510" s="440"/>
      <c r="E510" s="442"/>
      <c r="F510" s="443"/>
      <c r="G510" s="441"/>
      <c r="H510" s="444"/>
      <c r="I510" s="445"/>
      <c r="J510" s="443"/>
      <c r="K510" s="443"/>
      <c r="L510" s="443"/>
      <c r="M510" s="443"/>
      <c r="N510" s="443"/>
      <c r="O510" s="443"/>
      <c r="P510" s="443"/>
      <c r="Q510" s="443"/>
      <c r="R510" s="443"/>
      <c r="S510" s="443"/>
      <c r="T510" s="443"/>
      <c r="U510" s="443"/>
      <c r="V510" s="443"/>
      <c r="W510" s="443"/>
      <c r="X510" s="443"/>
      <c r="Y510" s="443"/>
      <c r="Z510" s="443"/>
      <c r="AA510" s="443"/>
      <c r="AB510" s="443"/>
      <c r="AC510" s="441"/>
      <c r="AD510" s="441"/>
      <c r="AE510" s="441"/>
      <c r="AF510" s="441"/>
      <c r="AG510" s="441"/>
      <c r="AH510" s="441"/>
      <c r="AI510" s="443"/>
      <c r="AJ510" s="443"/>
      <c r="AK510" s="325"/>
      <c r="AL510" s="443"/>
      <c r="AM510" s="443"/>
    </row>
    <row r="511" spans="1:39" ht="24.75" customHeight="1">
      <c r="A511" s="440"/>
      <c r="B511" s="440"/>
      <c r="C511" s="440"/>
      <c r="D511" s="440"/>
      <c r="E511" s="442"/>
      <c r="F511" s="443"/>
      <c r="G511" s="441"/>
      <c r="H511" s="444"/>
      <c r="I511" s="445"/>
      <c r="J511" s="443"/>
      <c r="K511" s="443"/>
      <c r="L511" s="443"/>
      <c r="M511" s="443"/>
      <c r="N511" s="443"/>
      <c r="O511" s="443"/>
      <c r="P511" s="443"/>
      <c r="Q511" s="443"/>
      <c r="R511" s="443"/>
      <c r="S511" s="443"/>
      <c r="T511" s="443"/>
      <c r="U511" s="443"/>
      <c r="V511" s="443"/>
      <c r="W511" s="443"/>
      <c r="X511" s="443"/>
      <c r="Y511" s="443"/>
      <c r="Z511" s="443"/>
      <c r="AA511" s="443"/>
      <c r="AB511" s="443"/>
      <c r="AC511" s="441"/>
      <c r="AD511" s="441"/>
      <c r="AE511" s="441"/>
      <c r="AF511" s="441"/>
      <c r="AG511" s="441"/>
      <c r="AH511" s="441"/>
      <c r="AI511" s="443"/>
      <c r="AJ511" s="443"/>
      <c r="AK511" s="325"/>
      <c r="AL511" s="443"/>
      <c r="AM511" s="443"/>
    </row>
    <row r="512" spans="1:39" ht="24.75" customHeight="1">
      <c r="A512" s="440"/>
      <c r="B512" s="440"/>
      <c r="C512" s="440"/>
      <c r="D512" s="440"/>
      <c r="E512" s="442"/>
      <c r="F512" s="443"/>
      <c r="G512" s="441"/>
      <c r="H512" s="444"/>
      <c r="I512" s="445"/>
      <c r="J512" s="443"/>
      <c r="K512" s="443"/>
      <c r="L512" s="443"/>
      <c r="M512" s="443"/>
      <c r="N512" s="443"/>
      <c r="O512" s="443"/>
      <c r="P512" s="443"/>
      <c r="Q512" s="443"/>
      <c r="R512" s="443"/>
      <c r="S512" s="443"/>
      <c r="T512" s="443"/>
      <c r="U512" s="443"/>
      <c r="V512" s="443"/>
      <c r="W512" s="443"/>
      <c r="X512" s="443"/>
      <c r="Y512" s="443"/>
      <c r="Z512" s="443"/>
      <c r="AA512" s="443"/>
      <c r="AB512" s="443"/>
      <c r="AC512" s="441"/>
      <c r="AD512" s="441"/>
      <c r="AE512" s="441"/>
      <c r="AF512" s="441"/>
      <c r="AG512" s="441"/>
      <c r="AH512" s="441"/>
      <c r="AI512" s="443"/>
      <c r="AJ512" s="443"/>
      <c r="AK512" s="325"/>
      <c r="AL512" s="443"/>
      <c r="AM512" s="443"/>
    </row>
    <row r="513" spans="1:39" ht="24.75" customHeight="1">
      <c r="A513" s="440"/>
      <c r="B513" s="440"/>
      <c r="C513" s="440"/>
      <c r="D513" s="440"/>
      <c r="E513" s="442"/>
      <c r="F513" s="443"/>
      <c r="G513" s="441"/>
      <c r="H513" s="444"/>
      <c r="I513" s="445"/>
      <c r="J513" s="443"/>
      <c r="K513" s="443"/>
      <c r="L513" s="443"/>
      <c r="M513" s="443"/>
      <c r="N513" s="443"/>
      <c r="O513" s="443"/>
      <c r="P513" s="443"/>
      <c r="Q513" s="443"/>
      <c r="R513" s="443"/>
      <c r="S513" s="443"/>
      <c r="T513" s="443"/>
      <c r="U513" s="443"/>
      <c r="V513" s="443"/>
      <c r="W513" s="443"/>
      <c r="X513" s="443"/>
      <c r="Y513" s="443"/>
      <c r="Z513" s="443"/>
      <c r="AA513" s="443"/>
      <c r="AB513" s="443"/>
      <c r="AC513" s="441"/>
      <c r="AD513" s="441"/>
      <c r="AE513" s="441"/>
      <c r="AF513" s="441"/>
      <c r="AG513" s="441"/>
      <c r="AH513" s="441"/>
      <c r="AI513" s="443"/>
      <c r="AJ513" s="443"/>
      <c r="AK513" s="325"/>
      <c r="AL513" s="443"/>
      <c r="AM513" s="443"/>
    </row>
    <row r="514" spans="1:39" ht="24.75" customHeight="1">
      <c r="A514" s="440"/>
      <c r="B514" s="440"/>
      <c r="C514" s="440"/>
      <c r="D514" s="440"/>
      <c r="E514" s="442"/>
      <c r="F514" s="443"/>
      <c r="G514" s="441"/>
      <c r="H514" s="444"/>
      <c r="I514" s="445"/>
      <c r="J514" s="443"/>
      <c r="K514" s="443"/>
      <c r="L514" s="443"/>
      <c r="M514" s="443"/>
      <c r="N514" s="443"/>
      <c r="O514" s="443"/>
      <c r="P514" s="443"/>
      <c r="Q514" s="443"/>
      <c r="R514" s="443"/>
      <c r="S514" s="443"/>
      <c r="T514" s="443"/>
      <c r="U514" s="443"/>
      <c r="V514" s="443"/>
      <c r="W514" s="443"/>
      <c r="X514" s="443"/>
      <c r="Y514" s="443"/>
      <c r="Z514" s="443"/>
      <c r="AA514" s="443"/>
      <c r="AB514" s="443"/>
      <c r="AC514" s="441"/>
      <c r="AD514" s="441"/>
      <c r="AE514" s="441"/>
      <c r="AF514" s="441"/>
      <c r="AG514" s="441"/>
      <c r="AH514" s="441"/>
      <c r="AI514" s="443"/>
      <c r="AJ514" s="443"/>
      <c r="AK514" s="325"/>
      <c r="AL514" s="443"/>
      <c r="AM514" s="443"/>
    </row>
    <row r="515" spans="1:39" ht="24.75" customHeight="1">
      <c r="A515" s="440"/>
      <c r="B515" s="440"/>
      <c r="C515" s="440"/>
      <c r="D515" s="440"/>
      <c r="E515" s="442"/>
      <c r="F515" s="443"/>
      <c r="G515" s="441"/>
      <c r="H515" s="444"/>
      <c r="I515" s="445"/>
      <c r="J515" s="443"/>
      <c r="K515" s="443"/>
      <c r="L515" s="443"/>
      <c r="M515" s="443"/>
      <c r="N515" s="443"/>
      <c r="O515" s="443"/>
      <c r="P515" s="443"/>
      <c r="Q515" s="443"/>
      <c r="R515" s="443"/>
      <c r="S515" s="443"/>
      <c r="T515" s="443"/>
      <c r="U515" s="443"/>
      <c r="V515" s="443"/>
      <c r="W515" s="443"/>
      <c r="X515" s="443"/>
      <c r="Y515" s="443"/>
      <c r="Z515" s="443"/>
      <c r="AA515" s="443"/>
      <c r="AB515" s="443"/>
      <c r="AC515" s="441"/>
      <c r="AD515" s="441"/>
      <c r="AE515" s="441"/>
      <c r="AF515" s="441"/>
      <c r="AG515" s="441"/>
      <c r="AH515" s="441"/>
      <c r="AI515" s="443"/>
      <c r="AJ515" s="443"/>
      <c r="AK515" s="325"/>
      <c r="AL515" s="443"/>
      <c r="AM515" s="443"/>
    </row>
    <row r="516" spans="1:39" ht="24.75" customHeight="1">
      <c r="A516" s="440"/>
      <c r="B516" s="440"/>
      <c r="C516" s="440"/>
      <c r="D516" s="440"/>
      <c r="E516" s="442"/>
      <c r="F516" s="443"/>
      <c r="G516" s="441"/>
      <c r="H516" s="444"/>
      <c r="I516" s="445"/>
      <c r="J516" s="443"/>
      <c r="K516" s="443"/>
      <c r="L516" s="443"/>
      <c r="M516" s="443"/>
      <c r="N516" s="443"/>
      <c r="O516" s="443"/>
      <c r="P516" s="443"/>
      <c r="Q516" s="443"/>
      <c r="R516" s="443"/>
      <c r="S516" s="443"/>
      <c r="T516" s="443"/>
      <c r="U516" s="443"/>
      <c r="V516" s="443"/>
      <c r="W516" s="443"/>
      <c r="X516" s="443"/>
      <c r="Y516" s="443"/>
      <c r="Z516" s="443"/>
      <c r="AA516" s="443"/>
      <c r="AB516" s="443"/>
      <c r="AC516" s="441"/>
      <c r="AD516" s="441"/>
      <c r="AE516" s="441"/>
      <c r="AF516" s="441"/>
      <c r="AG516" s="441"/>
      <c r="AH516" s="441"/>
      <c r="AI516" s="443"/>
      <c r="AJ516" s="443"/>
      <c r="AK516" s="325"/>
      <c r="AL516" s="443"/>
      <c r="AM516" s="443"/>
    </row>
    <row r="517" spans="1:39" ht="24.75" customHeight="1">
      <c r="A517" s="440"/>
      <c r="B517" s="440"/>
      <c r="C517" s="440"/>
      <c r="D517" s="440"/>
      <c r="E517" s="442"/>
      <c r="F517" s="443"/>
      <c r="G517" s="441"/>
      <c r="H517" s="444"/>
      <c r="I517" s="445"/>
      <c r="J517" s="443"/>
      <c r="K517" s="443"/>
      <c r="L517" s="443"/>
      <c r="M517" s="443"/>
      <c r="N517" s="443"/>
      <c r="O517" s="443"/>
      <c r="P517" s="443"/>
      <c r="Q517" s="443"/>
      <c r="R517" s="443"/>
      <c r="S517" s="443"/>
      <c r="T517" s="443"/>
      <c r="U517" s="443"/>
      <c r="V517" s="443"/>
      <c r="W517" s="443"/>
      <c r="X517" s="443"/>
      <c r="Y517" s="443"/>
      <c r="Z517" s="443"/>
      <c r="AA517" s="443"/>
      <c r="AB517" s="443"/>
      <c r="AC517" s="441"/>
      <c r="AD517" s="441"/>
      <c r="AE517" s="441"/>
      <c r="AF517" s="441"/>
      <c r="AG517" s="441"/>
      <c r="AH517" s="441"/>
      <c r="AI517" s="443"/>
      <c r="AJ517" s="443"/>
      <c r="AK517" s="325"/>
      <c r="AL517" s="443"/>
      <c r="AM517" s="443"/>
    </row>
    <row r="518" spans="1:39" ht="24.75" customHeight="1">
      <c r="A518" s="440"/>
      <c r="B518" s="440"/>
      <c r="C518" s="440"/>
      <c r="D518" s="440"/>
      <c r="E518" s="442"/>
      <c r="F518" s="443"/>
      <c r="G518" s="441"/>
      <c r="H518" s="444"/>
      <c r="I518" s="445"/>
      <c r="J518" s="443"/>
      <c r="K518" s="443"/>
      <c r="L518" s="443"/>
      <c r="M518" s="443"/>
      <c r="N518" s="443"/>
      <c r="O518" s="443"/>
      <c r="P518" s="443"/>
      <c r="Q518" s="443"/>
      <c r="R518" s="443"/>
      <c r="S518" s="443"/>
      <c r="T518" s="443"/>
      <c r="U518" s="443"/>
      <c r="V518" s="443"/>
      <c r="W518" s="443"/>
      <c r="X518" s="443"/>
      <c r="Y518" s="443"/>
      <c r="Z518" s="443"/>
      <c r="AA518" s="443"/>
      <c r="AB518" s="443"/>
      <c r="AC518" s="441"/>
      <c r="AD518" s="441"/>
      <c r="AE518" s="441"/>
      <c r="AF518" s="441"/>
      <c r="AG518" s="441"/>
      <c r="AH518" s="441"/>
      <c r="AI518" s="443"/>
      <c r="AJ518" s="443"/>
      <c r="AK518" s="325"/>
      <c r="AL518" s="443"/>
      <c r="AM518" s="443"/>
    </row>
    <row r="519" spans="1:39" ht="24.75" customHeight="1">
      <c r="A519" s="440"/>
      <c r="B519" s="440"/>
      <c r="C519" s="440"/>
      <c r="D519" s="440"/>
      <c r="E519" s="442"/>
      <c r="F519" s="443"/>
      <c r="G519" s="441"/>
      <c r="H519" s="444"/>
      <c r="I519" s="445"/>
      <c r="J519" s="443"/>
      <c r="K519" s="443"/>
      <c r="L519" s="443"/>
      <c r="M519" s="443"/>
      <c r="N519" s="443"/>
      <c r="O519" s="443"/>
      <c r="P519" s="443"/>
      <c r="Q519" s="443"/>
      <c r="R519" s="443"/>
      <c r="S519" s="443"/>
      <c r="T519" s="443"/>
      <c r="U519" s="443"/>
      <c r="V519" s="443"/>
      <c r="W519" s="443"/>
      <c r="X519" s="443"/>
      <c r="Y519" s="443"/>
      <c r="Z519" s="443"/>
      <c r="AA519" s="443"/>
      <c r="AB519" s="443"/>
      <c r="AC519" s="441"/>
      <c r="AD519" s="441"/>
      <c r="AE519" s="441"/>
      <c r="AF519" s="441"/>
      <c r="AG519" s="441"/>
      <c r="AH519" s="441"/>
      <c r="AI519" s="443"/>
      <c r="AJ519" s="443"/>
      <c r="AK519" s="325"/>
      <c r="AL519" s="443"/>
      <c r="AM519" s="443"/>
    </row>
    <row r="520" spans="1:39" ht="24.75" customHeight="1">
      <c r="A520" s="440"/>
      <c r="B520" s="440"/>
      <c r="C520" s="440"/>
      <c r="D520" s="440"/>
      <c r="E520" s="442"/>
      <c r="F520" s="443"/>
      <c r="G520" s="441"/>
      <c r="H520" s="444"/>
      <c r="I520" s="445"/>
      <c r="J520" s="443"/>
      <c r="K520" s="443"/>
      <c r="L520" s="443"/>
      <c r="M520" s="443"/>
      <c r="N520" s="443"/>
      <c r="O520" s="443"/>
      <c r="P520" s="443"/>
      <c r="Q520" s="443"/>
      <c r="R520" s="443"/>
      <c r="S520" s="443"/>
      <c r="T520" s="443"/>
      <c r="U520" s="443"/>
      <c r="V520" s="443"/>
      <c r="W520" s="443"/>
      <c r="X520" s="443"/>
      <c r="Y520" s="443"/>
      <c r="Z520" s="443"/>
      <c r="AA520" s="443"/>
      <c r="AB520" s="443"/>
      <c r="AC520" s="441"/>
      <c r="AD520" s="441"/>
      <c r="AE520" s="441"/>
      <c r="AF520" s="441"/>
      <c r="AG520" s="441"/>
      <c r="AH520" s="441"/>
      <c r="AI520" s="443"/>
      <c r="AJ520" s="443"/>
      <c r="AK520" s="325"/>
      <c r="AL520" s="443"/>
      <c r="AM520" s="443"/>
    </row>
    <row r="521" spans="1:39" ht="24.75" customHeight="1">
      <c r="A521" s="440"/>
      <c r="B521" s="440"/>
      <c r="C521" s="440"/>
      <c r="D521" s="440"/>
      <c r="E521" s="442"/>
      <c r="F521" s="443"/>
      <c r="G521" s="441"/>
      <c r="H521" s="444"/>
      <c r="I521" s="445"/>
      <c r="J521" s="443"/>
      <c r="K521" s="443"/>
      <c r="L521" s="443"/>
      <c r="M521" s="443"/>
      <c r="N521" s="443"/>
      <c r="O521" s="443"/>
      <c r="P521" s="443"/>
      <c r="Q521" s="443"/>
      <c r="R521" s="443"/>
      <c r="S521" s="443"/>
      <c r="T521" s="443"/>
      <c r="U521" s="443"/>
      <c r="V521" s="443"/>
      <c r="W521" s="443"/>
      <c r="X521" s="443"/>
      <c r="Y521" s="443"/>
      <c r="Z521" s="443"/>
      <c r="AA521" s="443"/>
      <c r="AB521" s="443"/>
      <c r="AC521" s="441"/>
      <c r="AD521" s="441"/>
      <c r="AE521" s="441"/>
      <c r="AF521" s="441"/>
      <c r="AG521" s="441"/>
      <c r="AH521" s="441"/>
      <c r="AI521" s="443"/>
      <c r="AJ521" s="443"/>
      <c r="AK521" s="325"/>
      <c r="AL521" s="443"/>
      <c r="AM521" s="443"/>
    </row>
    <row r="522" spans="1:39" ht="24.75" customHeight="1">
      <c r="A522" s="440"/>
      <c r="B522" s="440"/>
      <c r="C522" s="440"/>
      <c r="D522" s="440"/>
      <c r="E522" s="442"/>
      <c r="F522" s="443"/>
      <c r="G522" s="441"/>
      <c r="H522" s="444"/>
      <c r="I522" s="445"/>
      <c r="J522" s="443"/>
      <c r="K522" s="443"/>
      <c r="L522" s="443"/>
      <c r="M522" s="443"/>
      <c r="N522" s="443"/>
      <c r="O522" s="443"/>
      <c r="P522" s="443"/>
      <c r="Q522" s="443"/>
      <c r="R522" s="443"/>
      <c r="S522" s="443"/>
      <c r="T522" s="443"/>
      <c r="U522" s="443"/>
      <c r="V522" s="443"/>
      <c r="W522" s="443"/>
      <c r="X522" s="443"/>
      <c r="Y522" s="443"/>
      <c r="Z522" s="443"/>
      <c r="AA522" s="443"/>
      <c r="AB522" s="443"/>
      <c r="AC522" s="441"/>
      <c r="AD522" s="441"/>
      <c r="AE522" s="441"/>
      <c r="AF522" s="441"/>
      <c r="AG522" s="441"/>
      <c r="AH522" s="441"/>
      <c r="AI522" s="443"/>
      <c r="AJ522" s="443"/>
      <c r="AK522" s="325"/>
      <c r="AL522" s="443"/>
      <c r="AM522" s="443"/>
    </row>
    <row r="523" spans="1:39" ht="24.75" customHeight="1">
      <c r="A523" s="440"/>
      <c r="B523" s="440"/>
      <c r="C523" s="440"/>
      <c r="D523" s="440"/>
      <c r="E523" s="442"/>
      <c r="F523" s="443"/>
      <c r="G523" s="441"/>
      <c r="H523" s="444"/>
      <c r="I523" s="445"/>
      <c r="J523" s="443"/>
      <c r="K523" s="443"/>
      <c r="L523" s="443"/>
      <c r="M523" s="443"/>
      <c r="N523" s="443"/>
      <c r="O523" s="443"/>
      <c r="P523" s="443"/>
      <c r="Q523" s="443"/>
      <c r="R523" s="443"/>
      <c r="S523" s="443"/>
      <c r="T523" s="443"/>
      <c r="U523" s="443"/>
      <c r="V523" s="443"/>
      <c r="W523" s="443"/>
      <c r="X523" s="443"/>
      <c r="Y523" s="443"/>
      <c r="Z523" s="443"/>
      <c r="AA523" s="443"/>
      <c r="AB523" s="443"/>
      <c r="AC523" s="441"/>
      <c r="AD523" s="441"/>
      <c r="AE523" s="441"/>
      <c r="AF523" s="441"/>
      <c r="AG523" s="441"/>
      <c r="AH523" s="441"/>
      <c r="AI523" s="443"/>
      <c r="AJ523" s="443"/>
      <c r="AK523" s="325"/>
      <c r="AL523" s="443"/>
      <c r="AM523" s="443"/>
    </row>
    <row r="524" spans="1:39" ht="24.75" customHeight="1">
      <c r="A524" s="440"/>
      <c r="B524" s="440"/>
      <c r="C524" s="440"/>
      <c r="D524" s="440"/>
      <c r="E524" s="442"/>
      <c r="F524" s="443"/>
      <c r="G524" s="441"/>
      <c r="H524" s="444"/>
      <c r="I524" s="445"/>
      <c r="J524" s="443"/>
      <c r="K524" s="443"/>
      <c r="L524" s="443"/>
      <c r="M524" s="443"/>
      <c r="N524" s="443"/>
      <c r="O524" s="443"/>
      <c r="P524" s="443"/>
      <c r="Q524" s="443"/>
      <c r="R524" s="443"/>
      <c r="S524" s="443"/>
      <c r="T524" s="443"/>
      <c r="U524" s="443"/>
      <c r="V524" s="443"/>
      <c r="W524" s="443"/>
      <c r="X524" s="443"/>
      <c r="Y524" s="443"/>
      <c r="Z524" s="443"/>
      <c r="AA524" s="443"/>
      <c r="AB524" s="443"/>
      <c r="AC524" s="441"/>
      <c r="AD524" s="441"/>
      <c r="AE524" s="441"/>
      <c r="AF524" s="441"/>
      <c r="AG524" s="441"/>
      <c r="AH524" s="441"/>
      <c r="AI524" s="443"/>
      <c r="AJ524" s="443"/>
      <c r="AK524" s="325"/>
      <c r="AL524" s="443"/>
      <c r="AM524" s="443"/>
    </row>
    <row r="525" spans="1:39" ht="24.75" customHeight="1">
      <c r="A525" s="440"/>
      <c r="B525" s="440"/>
      <c r="C525" s="440"/>
      <c r="D525" s="440"/>
      <c r="E525" s="442"/>
      <c r="F525" s="443"/>
      <c r="G525" s="441"/>
      <c r="H525" s="444"/>
      <c r="I525" s="445"/>
      <c r="J525" s="443"/>
      <c r="K525" s="443"/>
      <c r="L525" s="443"/>
      <c r="M525" s="443"/>
      <c r="N525" s="443"/>
      <c r="O525" s="443"/>
      <c r="P525" s="443"/>
      <c r="Q525" s="443"/>
      <c r="R525" s="443"/>
      <c r="S525" s="443"/>
      <c r="T525" s="443"/>
      <c r="U525" s="443"/>
      <c r="V525" s="443"/>
      <c r="W525" s="443"/>
      <c r="X525" s="443"/>
      <c r="Y525" s="443"/>
      <c r="Z525" s="443"/>
      <c r="AA525" s="443"/>
      <c r="AB525" s="443"/>
      <c r="AC525" s="441"/>
      <c r="AD525" s="441"/>
      <c r="AE525" s="441"/>
      <c r="AF525" s="441"/>
      <c r="AG525" s="441"/>
      <c r="AH525" s="441"/>
      <c r="AI525" s="443"/>
      <c r="AJ525" s="443"/>
      <c r="AK525" s="325"/>
      <c r="AL525" s="443"/>
      <c r="AM525" s="443"/>
    </row>
    <row r="526" spans="1:39" ht="24.75" customHeight="1">
      <c r="A526" s="440"/>
      <c r="B526" s="440"/>
      <c r="C526" s="440"/>
      <c r="D526" s="440"/>
      <c r="E526" s="442"/>
      <c r="F526" s="443"/>
      <c r="G526" s="441"/>
      <c r="H526" s="444"/>
      <c r="I526" s="445"/>
      <c r="J526" s="443"/>
      <c r="K526" s="443"/>
      <c r="L526" s="443"/>
      <c r="M526" s="443"/>
      <c r="N526" s="443"/>
      <c r="O526" s="443"/>
      <c r="P526" s="443"/>
      <c r="Q526" s="443"/>
      <c r="R526" s="443"/>
      <c r="S526" s="443"/>
      <c r="T526" s="443"/>
      <c r="U526" s="443"/>
      <c r="V526" s="443"/>
      <c r="W526" s="443"/>
      <c r="X526" s="443"/>
      <c r="Y526" s="443"/>
      <c r="Z526" s="443"/>
      <c r="AA526" s="443"/>
      <c r="AB526" s="443"/>
      <c r="AC526" s="441"/>
      <c r="AD526" s="441"/>
      <c r="AE526" s="441"/>
      <c r="AF526" s="441"/>
      <c r="AG526" s="441"/>
      <c r="AH526" s="441"/>
      <c r="AI526" s="443"/>
      <c r="AJ526" s="443"/>
      <c r="AK526" s="325"/>
      <c r="AL526" s="443"/>
      <c r="AM526" s="443"/>
    </row>
    <row r="527" spans="1:39" ht="24.75" customHeight="1">
      <c r="A527" s="440"/>
      <c r="B527" s="440"/>
      <c r="C527" s="440"/>
      <c r="D527" s="440"/>
      <c r="E527" s="442"/>
      <c r="F527" s="443"/>
      <c r="G527" s="441"/>
      <c r="H527" s="444"/>
      <c r="I527" s="445"/>
      <c r="J527" s="443"/>
      <c r="K527" s="443"/>
      <c r="L527" s="443"/>
      <c r="M527" s="443"/>
      <c r="N527" s="443"/>
      <c r="O527" s="443"/>
      <c r="P527" s="443"/>
      <c r="Q527" s="443"/>
      <c r="R527" s="443"/>
      <c r="S527" s="443"/>
      <c r="T527" s="443"/>
      <c r="U527" s="443"/>
      <c r="V527" s="443"/>
      <c r="W527" s="443"/>
      <c r="X527" s="443"/>
      <c r="Y527" s="443"/>
      <c r="Z527" s="443"/>
      <c r="AA527" s="443"/>
      <c r="AB527" s="443"/>
      <c r="AC527" s="441"/>
      <c r="AD527" s="441"/>
      <c r="AE527" s="441"/>
      <c r="AF527" s="441"/>
      <c r="AG527" s="441"/>
      <c r="AH527" s="441"/>
      <c r="AI527" s="443"/>
      <c r="AJ527" s="443"/>
      <c r="AK527" s="325"/>
      <c r="AL527" s="443"/>
      <c r="AM527" s="443"/>
    </row>
    <row r="528" spans="1:39" ht="24.75" customHeight="1">
      <c r="A528" s="440"/>
      <c r="B528" s="440"/>
      <c r="C528" s="440"/>
      <c r="D528" s="440"/>
      <c r="E528" s="442"/>
      <c r="F528" s="443"/>
      <c r="G528" s="441"/>
      <c r="H528" s="444"/>
      <c r="I528" s="445"/>
      <c r="J528" s="443"/>
      <c r="K528" s="443"/>
      <c r="L528" s="443"/>
      <c r="M528" s="443"/>
      <c r="N528" s="443"/>
      <c r="O528" s="443"/>
      <c r="P528" s="443"/>
      <c r="Q528" s="443"/>
      <c r="R528" s="443"/>
      <c r="S528" s="443"/>
      <c r="T528" s="443"/>
      <c r="U528" s="443"/>
      <c r="V528" s="443"/>
      <c r="W528" s="443"/>
      <c r="X528" s="443"/>
      <c r="Y528" s="443"/>
      <c r="Z528" s="443"/>
      <c r="AA528" s="443"/>
      <c r="AB528" s="443"/>
      <c r="AC528" s="441"/>
      <c r="AD528" s="441"/>
      <c r="AE528" s="441"/>
      <c r="AF528" s="441"/>
      <c r="AG528" s="441"/>
      <c r="AH528" s="441"/>
      <c r="AI528" s="443"/>
      <c r="AJ528" s="443"/>
      <c r="AK528" s="325"/>
      <c r="AL528" s="443"/>
      <c r="AM528" s="443"/>
    </row>
    <row r="529" spans="1:39" ht="24.75" customHeight="1">
      <c r="A529" s="440"/>
      <c r="B529" s="440"/>
      <c r="C529" s="440"/>
      <c r="D529" s="440"/>
      <c r="E529" s="442"/>
      <c r="F529" s="443"/>
      <c r="G529" s="441"/>
      <c r="H529" s="444"/>
      <c r="I529" s="445"/>
      <c r="J529" s="443"/>
      <c r="K529" s="443"/>
      <c r="L529" s="443"/>
      <c r="M529" s="443"/>
      <c r="N529" s="443"/>
      <c r="O529" s="443"/>
      <c r="P529" s="443"/>
      <c r="Q529" s="443"/>
      <c r="R529" s="443"/>
      <c r="S529" s="443"/>
      <c r="T529" s="443"/>
      <c r="U529" s="443"/>
      <c r="V529" s="443"/>
      <c r="W529" s="443"/>
      <c r="X529" s="443"/>
      <c r="Y529" s="443"/>
      <c r="Z529" s="443"/>
      <c r="AA529" s="443"/>
      <c r="AB529" s="443"/>
      <c r="AC529" s="441"/>
      <c r="AD529" s="441"/>
      <c r="AE529" s="441"/>
      <c r="AF529" s="441"/>
      <c r="AG529" s="441"/>
      <c r="AH529" s="441"/>
      <c r="AI529" s="443"/>
      <c r="AJ529" s="443"/>
      <c r="AK529" s="325"/>
      <c r="AL529" s="443"/>
      <c r="AM529" s="443"/>
    </row>
    <row r="530" spans="1:39" ht="24.75" customHeight="1">
      <c r="A530" s="440"/>
      <c r="B530" s="440"/>
      <c r="C530" s="440"/>
      <c r="D530" s="440"/>
      <c r="E530" s="442"/>
      <c r="F530" s="443"/>
      <c r="G530" s="441"/>
      <c r="H530" s="444"/>
      <c r="I530" s="445"/>
      <c r="J530" s="443"/>
      <c r="K530" s="443"/>
      <c r="L530" s="443"/>
      <c r="M530" s="443"/>
      <c r="N530" s="443"/>
      <c r="O530" s="443"/>
      <c r="P530" s="443"/>
      <c r="Q530" s="443"/>
      <c r="R530" s="443"/>
      <c r="S530" s="443"/>
      <c r="T530" s="443"/>
      <c r="U530" s="443"/>
      <c r="V530" s="443"/>
      <c r="W530" s="443"/>
      <c r="X530" s="443"/>
      <c r="Y530" s="443"/>
      <c r="Z530" s="443"/>
      <c r="AA530" s="443"/>
      <c r="AB530" s="443"/>
      <c r="AC530" s="441"/>
      <c r="AD530" s="441"/>
      <c r="AE530" s="441"/>
      <c r="AF530" s="441"/>
      <c r="AG530" s="441"/>
      <c r="AH530" s="441"/>
      <c r="AI530" s="443"/>
      <c r="AJ530" s="443"/>
      <c r="AK530" s="325"/>
      <c r="AL530" s="443"/>
      <c r="AM530" s="443"/>
    </row>
    <row r="531" spans="1:39" ht="24.75" customHeight="1">
      <c r="A531" s="440"/>
      <c r="B531" s="440"/>
      <c r="C531" s="440"/>
      <c r="D531" s="440"/>
      <c r="E531" s="442"/>
      <c r="F531" s="443"/>
      <c r="G531" s="441"/>
      <c r="H531" s="444"/>
      <c r="I531" s="445"/>
      <c r="J531" s="443"/>
      <c r="K531" s="443"/>
      <c r="L531" s="443"/>
      <c r="M531" s="443"/>
      <c r="N531" s="443"/>
      <c r="O531" s="443"/>
      <c r="P531" s="443"/>
      <c r="Q531" s="443"/>
      <c r="R531" s="443"/>
      <c r="S531" s="443"/>
      <c r="T531" s="443"/>
      <c r="U531" s="443"/>
      <c r="V531" s="443"/>
      <c r="W531" s="443"/>
      <c r="X531" s="443"/>
      <c r="Y531" s="443"/>
      <c r="Z531" s="443"/>
      <c r="AA531" s="443"/>
      <c r="AB531" s="443"/>
      <c r="AC531" s="441"/>
      <c r="AD531" s="441"/>
      <c r="AE531" s="441"/>
      <c r="AF531" s="441"/>
      <c r="AG531" s="441"/>
      <c r="AH531" s="441"/>
      <c r="AI531" s="443"/>
      <c r="AJ531" s="443"/>
      <c r="AK531" s="325"/>
      <c r="AL531" s="443"/>
      <c r="AM531" s="443"/>
    </row>
    <row r="532" spans="1:39" ht="24.75" customHeight="1">
      <c r="A532" s="440"/>
      <c r="B532" s="440"/>
      <c r="C532" s="440"/>
      <c r="D532" s="440"/>
      <c r="E532" s="442"/>
      <c r="F532" s="443"/>
      <c r="G532" s="441"/>
      <c r="H532" s="444"/>
      <c r="I532" s="445"/>
      <c r="J532" s="443"/>
      <c r="K532" s="443"/>
      <c r="L532" s="443"/>
      <c r="M532" s="443"/>
      <c r="N532" s="443"/>
      <c r="O532" s="443"/>
      <c r="P532" s="443"/>
      <c r="Q532" s="443"/>
      <c r="R532" s="443"/>
      <c r="S532" s="443"/>
      <c r="T532" s="443"/>
      <c r="U532" s="443"/>
      <c r="V532" s="443"/>
      <c r="W532" s="443"/>
      <c r="X532" s="443"/>
      <c r="Y532" s="443"/>
      <c r="Z532" s="443"/>
      <c r="AA532" s="443"/>
      <c r="AB532" s="443"/>
      <c r="AC532" s="441"/>
      <c r="AD532" s="441"/>
      <c r="AE532" s="441"/>
      <c r="AF532" s="441"/>
      <c r="AG532" s="441"/>
      <c r="AH532" s="441"/>
      <c r="AI532" s="443"/>
      <c r="AJ532" s="443"/>
      <c r="AK532" s="325"/>
      <c r="AL532" s="443"/>
      <c r="AM532" s="443"/>
    </row>
    <row r="533" spans="1:39" ht="24.75" customHeight="1">
      <c r="A533" s="440"/>
      <c r="B533" s="440"/>
      <c r="C533" s="440"/>
      <c r="D533" s="440"/>
      <c r="E533" s="442"/>
      <c r="F533" s="443"/>
      <c r="G533" s="441"/>
      <c r="H533" s="444"/>
      <c r="I533" s="445"/>
      <c r="J533" s="443"/>
      <c r="K533" s="443"/>
      <c r="L533" s="443"/>
      <c r="M533" s="443"/>
      <c r="N533" s="443"/>
      <c r="O533" s="443"/>
      <c r="P533" s="443"/>
      <c r="Q533" s="443"/>
      <c r="R533" s="443"/>
      <c r="S533" s="443"/>
      <c r="T533" s="443"/>
      <c r="U533" s="443"/>
      <c r="V533" s="443"/>
      <c r="W533" s="443"/>
      <c r="X533" s="443"/>
      <c r="Y533" s="443"/>
      <c r="Z533" s="443"/>
      <c r="AA533" s="443"/>
      <c r="AB533" s="443"/>
      <c r="AC533" s="441"/>
      <c r="AD533" s="441"/>
      <c r="AE533" s="441"/>
      <c r="AF533" s="441"/>
      <c r="AG533" s="441"/>
      <c r="AH533" s="441"/>
      <c r="AI533" s="443"/>
      <c r="AJ533" s="443"/>
      <c r="AK533" s="325"/>
      <c r="AL533" s="443"/>
      <c r="AM533" s="443"/>
    </row>
    <row r="534" spans="1:39" ht="24.75" customHeight="1">
      <c r="A534" s="440"/>
      <c r="B534" s="440"/>
      <c r="C534" s="440"/>
      <c r="D534" s="440"/>
      <c r="E534" s="442"/>
      <c r="F534" s="443"/>
      <c r="G534" s="441"/>
      <c r="H534" s="444"/>
      <c r="I534" s="445"/>
      <c r="J534" s="443"/>
      <c r="K534" s="443"/>
      <c r="L534" s="443"/>
      <c r="M534" s="443"/>
      <c r="N534" s="443"/>
      <c r="O534" s="443"/>
      <c r="P534" s="443"/>
      <c r="Q534" s="443"/>
      <c r="R534" s="443"/>
      <c r="S534" s="443"/>
      <c r="T534" s="443"/>
      <c r="U534" s="443"/>
      <c r="V534" s="443"/>
      <c r="W534" s="443"/>
      <c r="X534" s="443"/>
      <c r="Y534" s="443"/>
      <c r="Z534" s="443"/>
      <c r="AA534" s="443"/>
      <c r="AB534" s="443"/>
      <c r="AC534" s="441"/>
      <c r="AD534" s="441"/>
      <c r="AE534" s="441"/>
      <c r="AF534" s="441"/>
      <c r="AG534" s="441"/>
      <c r="AH534" s="441"/>
      <c r="AI534" s="443"/>
      <c r="AJ534" s="443"/>
      <c r="AK534" s="325"/>
      <c r="AL534" s="443"/>
      <c r="AM534" s="443"/>
    </row>
    <row r="535" spans="1:39" ht="24.75" customHeight="1">
      <c r="A535" s="440"/>
      <c r="B535" s="440"/>
      <c r="C535" s="440"/>
      <c r="D535" s="440"/>
      <c r="E535" s="442"/>
      <c r="F535" s="443"/>
      <c r="G535" s="441"/>
      <c r="H535" s="444"/>
      <c r="I535" s="445"/>
      <c r="J535" s="443"/>
      <c r="K535" s="443"/>
      <c r="L535" s="443"/>
      <c r="M535" s="443"/>
      <c r="N535" s="443"/>
      <c r="O535" s="443"/>
      <c r="P535" s="443"/>
      <c r="Q535" s="443"/>
      <c r="R535" s="443"/>
      <c r="S535" s="443"/>
      <c r="T535" s="443"/>
      <c r="U535" s="443"/>
      <c r="V535" s="443"/>
      <c r="W535" s="443"/>
      <c r="X535" s="443"/>
      <c r="Y535" s="443"/>
      <c r="Z535" s="443"/>
      <c r="AA535" s="443"/>
      <c r="AB535" s="443"/>
      <c r="AC535" s="441"/>
      <c r="AD535" s="441"/>
      <c r="AE535" s="441"/>
      <c r="AF535" s="441"/>
      <c r="AG535" s="441"/>
      <c r="AH535" s="441"/>
      <c r="AI535" s="443"/>
      <c r="AJ535" s="443"/>
      <c r="AK535" s="325"/>
      <c r="AL535" s="443"/>
      <c r="AM535" s="443"/>
    </row>
    <row r="536" spans="1:39" ht="24.75" customHeight="1">
      <c r="A536" s="440"/>
      <c r="B536" s="440"/>
      <c r="C536" s="440"/>
      <c r="D536" s="440"/>
      <c r="E536" s="442"/>
      <c r="F536" s="443"/>
      <c r="G536" s="441"/>
      <c r="H536" s="444"/>
      <c r="I536" s="445"/>
      <c r="J536" s="443"/>
      <c r="K536" s="443"/>
      <c r="L536" s="443"/>
      <c r="M536" s="443"/>
      <c r="N536" s="443"/>
      <c r="O536" s="443"/>
      <c r="P536" s="443"/>
      <c r="Q536" s="443"/>
      <c r="R536" s="443"/>
      <c r="S536" s="443"/>
      <c r="T536" s="443"/>
      <c r="U536" s="443"/>
      <c r="V536" s="443"/>
      <c r="W536" s="443"/>
      <c r="X536" s="443"/>
      <c r="Y536" s="443"/>
      <c r="Z536" s="443"/>
      <c r="AA536" s="443"/>
      <c r="AB536" s="443"/>
      <c r="AC536" s="441"/>
      <c r="AD536" s="441"/>
      <c r="AE536" s="441"/>
      <c r="AF536" s="441"/>
      <c r="AG536" s="441"/>
      <c r="AH536" s="441"/>
      <c r="AI536" s="443"/>
      <c r="AJ536" s="443"/>
      <c r="AK536" s="325"/>
      <c r="AL536" s="443"/>
      <c r="AM536" s="443"/>
    </row>
    <row r="537" spans="1:39" ht="24.75" customHeight="1">
      <c r="A537" s="440"/>
      <c r="B537" s="440"/>
      <c r="C537" s="440"/>
      <c r="D537" s="440"/>
      <c r="E537" s="442"/>
      <c r="F537" s="443"/>
      <c r="G537" s="441"/>
      <c r="H537" s="444"/>
      <c r="I537" s="445"/>
      <c r="J537" s="443"/>
      <c r="K537" s="443"/>
      <c r="L537" s="443"/>
      <c r="M537" s="443"/>
      <c r="N537" s="443"/>
      <c r="O537" s="443"/>
      <c r="P537" s="443"/>
      <c r="Q537" s="443"/>
      <c r="R537" s="443"/>
      <c r="S537" s="443"/>
      <c r="T537" s="443"/>
      <c r="U537" s="443"/>
      <c r="V537" s="443"/>
      <c r="W537" s="443"/>
      <c r="X537" s="443"/>
      <c r="Y537" s="443"/>
      <c r="Z537" s="443"/>
      <c r="AA537" s="443"/>
      <c r="AB537" s="443"/>
      <c r="AC537" s="441"/>
      <c r="AD537" s="441"/>
      <c r="AE537" s="441"/>
      <c r="AF537" s="441"/>
      <c r="AG537" s="441"/>
      <c r="AH537" s="441"/>
      <c r="AI537" s="443"/>
      <c r="AJ537" s="443"/>
      <c r="AK537" s="325"/>
      <c r="AL537" s="443"/>
      <c r="AM537" s="443"/>
    </row>
    <row r="538" spans="1:39" ht="24.75" customHeight="1">
      <c r="A538" s="440"/>
      <c r="B538" s="440"/>
      <c r="C538" s="440"/>
      <c r="D538" s="440"/>
      <c r="E538" s="442"/>
      <c r="F538" s="443"/>
      <c r="G538" s="441"/>
      <c r="H538" s="444"/>
      <c r="I538" s="445"/>
      <c r="J538" s="443"/>
      <c r="K538" s="443"/>
      <c r="L538" s="443"/>
      <c r="M538" s="443"/>
      <c r="N538" s="443"/>
      <c r="O538" s="443"/>
      <c r="P538" s="443"/>
      <c r="Q538" s="443"/>
      <c r="R538" s="443"/>
      <c r="S538" s="443"/>
      <c r="T538" s="443"/>
      <c r="U538" s="443"/>
      <c r="V538" s="443"/>
      <c r="W538" s="443"/>
      <c r="X538" s="443"/>
      <c r="Y538" s="443"/>
      <c r="Z538" s="443"/>
      <c r="AA538" s="443"/>
      <c r="AB538" s="443"/>
      <c r="AC538" s="441"/>
      <c r="AD538" s="441"/>
      <c r="AE538" s="441"/>
      <c r="AF538" s="441"/>
      <c r="AG538" s="441"/>
      <c r="AH538" s="441"/>
      <c r="AI538" s="443"/>
      <c r="AJ538" s="443"/>
      <c r="AK538" s="325"/>
      <c r="AL538" s="443"/>
      <c r="AM538" s="443"/>
    </row>
    <row r="539" spans="1:39" ht="24.75" customHeight="1">
      <c r="A539" s="440"/>
      <c r="B539" s="440"/>
      <c r="C539" s="440"/>
      <c r="D539" s="440"/>
      <c r="E539" s="442"/>
      <c r="F539" s="443"/>
      <c r="G539" s="441"/>
      <c r="H539" s="444"/>
      <c r="I539" s="445"/>
      <c r="J539" s="443"/>
      <c r="K539" s="443"/>
      <c r="L539" s="443"/>
      <c r="M539" s="443"/>
      <c r="N539" s="443"/>
      <c r="O539" s="443"/>
      <c r="P539" s="443"/>
      <c r="Q539" s="443"/>
      <c r="R539" s="443"/>
      <c r="S539" s="443"/>
      <c r="T539" s="443"/>
      <c r="U539" s="443"/>
      <c r="V539" s="443"/>
      <c r="W539" s="443"/>
      <c r="X539" s="443"/>
      <c r="Y539" s="443"/>
      <c r="Z539" s="443"/>
      <c r="AA539" s="443"/>
      <c r="AB539" s="443"/>
      <c r="AC539" s="441"/>
      <c r="AD539" s="441"/>
      <c r="AE539" s="441"/>
      <c r="AF539" s="441"/>
      <c r="AG539" s="441"/>
      <c r="AH539" s="441"/>
      <c r="AI539" s="443"/>
      <c r="AJ539" s="443"/>
      <c r="AK539" s="325"/>
      <c r="AL539" s="443"/>
      <c r="AM539" s="443"/>
    </row>
    <row r="540" spans="1:39" ht="24.75" customHeight="1">
      <c r="A540" s="440"/>
      <c r="B540" s="440"/>
      <c r="C540" s="440"/>
      <c r="D540" s="440"/>
      <c r="E540" s="442"/>
      <c r="F540" s="443"/>
      <c r="G540" s="441"/>
      <c r="H540" s="444"/>
      <c r="I540" s="445"/>
      <c r="J540" s="443"/>
      <c r="K540" s="443"/>
      <c r="L540" s="443"/>
      <c r="M540" s="443"/>
      <c r="N540" s="443"/>
      <c r="O540" s="443"/>
      <c r="P540" s="443"/>
      <c r="Q540" s="443"/>
      <c r="R540" s="443"/>
      <c r="S540" s="443"/>
      <c r="T540" s="443"/>
      <c r="U540" s="443"/>
      <c r="V540" s="443"/>
      <c r="W540" s="443"/>
      <c r="X540" s="443"/>
      <c r="Y540" s="443"/>
      <c r="Z540" s="443"/>
      <c r="AA540" s="443"/>
      <c r="AB540" s="443"/>
      <c r="AC540" s="441"/>
      <c r="AD540" s="441"/>
      <c r="AE540" s="441"/>
      <c r="AF540" s="441"/>
      <c r="AG540" s="441"/>
      <c r="AH540" s="441"/>
      <c r="AI540" s="443"/>
      <c r="AJ540" s="443"/>
      <c r="AK540" s="325"/>
      <c r="AL540" s="443"/>
      <c r="AM540" s="443"/>
    </row>
    <row r="541" spans="1:39" ht="24.75" customHeight="1">
      <c r="A541" s="440"/>
      <c r="B541" s="440"/>
      <c r="C541" s="440"/>
      <c r="D541" s="440"/>
      <c r="E541" s="442"/>
      <c r="F541" s="443"/>
      <c r="G541" s="441"/>
      <c r="H541" s="444"/>
      <c r="I541" s="445"/>
      <c r="J541" s="443"/>
      <c r="K541" s="443"/>
      <c r="L541" s="443"/>
      <c r="M541" s="443"/>
      <c r="N541" s="443"/>
      <c r="O541" s="443"/>
      <c r="P541" s="443"/>
      <c r="Q541" s="443"/>
      <c r="R541" s="443"/>
      <c r="S541" s="443"/>
      <c r="T541" s="443"/>
      <c r="U541" s="443"/>
      <c r="V541" s="443"/>
      <c r="W541" s="443"/>
      <c r="X541" s="443"/>
      <c r="Y541" s="443"/>
      <c r="Z541" s="443"/>
      <c r="AA541" s="443"/>
      <c r="AB541" s="443"/>
      <c r="AC541" s="441"/>
      <c r="AD541" s="441"/>
      <c r="AE541" s="441"/>
      <c r="AF541" s="441"/>
      <c r="AG541" s="441"/>
      <c r="AH541" s="441"/>
      <c r="AI541" s="443"/>
      <c r="AJ541" s="443"/>
      <c r="AK541" s="325"/>
      <c r="AL541" s="443"/>
      <c r="AM541" s="443"/>
    </row>
    <row r="542" spans="1:39" ht="24.75" customHeight="1">
      <c r="A542" s="440"/>
      <c r="B542" s="440"/>
      <c r="C542" s="440"/>
      <c r="D542" s="440"/>
      <c r="E542" s="442"/>
      <c r="F542" s="443"/>
      <c r="G542" s="441"/>
      <c r="H542" s="444"/>
      <c r="I542" s="445"/>
      <c r="J542" s="443"/>
      <c r="K542" s="443"/>
      <c r="L542" s="443"/>
      <c r="M542" s="443"/>
      <c r="N542" s="443"/>
      <c r="O542" s="443"/>
      <c r="P542" s="443"/>
      <c r="Q542" s="443"/>
      <c r="R542" s="443"/>
      <c r="S542" s="443"/>
      <c r="T542" s="443"/>
      <c r="U542" s="443"/>
      <c r="V542" s="443"/>
      <c r="W542" s="443"/>
      <c r="X542" s="443"/>
      <c r="Y542" s="443"/>
      <c r="Z542" s="443"/>
      <c r="AA542" s="443"/>
      <c r="AB542" s="443"/>
      <c r="AC542" s="441"/>
      <c r="AD542" s="441"/>
      <c r="AE542" s="441"/>
      <c r="AF542" s="441"/>
      <c r="AG542" s="441"/>
      <c r="AH542" s="441"/>
      <c r="AI542" s="443"/>
      <c r="AJ542" s="443"/>
      <c r="AK542" s="325"/>
      <c r="AL542" s="443"/>
      <c r="AM542" s="443"/>
    </row>
    <row r="543" spans="1:39" ht="24.75" customHeight="1">
      <c r="A543" s="440"/>
      <c r="B543" s="440"/>
      <c r="C543" s="440"/>
      <c r="D543" s="440"/>
      <c r="E543" s="442"/>
      <c r="F543" s="443"/>
      <c r="G543" s="441"/>
      <c r="H543" s="444"/>
      <c r="I543" s="445"/>
      <c r="J543" s="443"/>
      <c r="K543" s="443"/>
      <c r="L543" s="443"/>
      <c r="M543" s="443"/>
      <c r="N543" s="443"/>
      <c r="O543" s="443"/>
      <c r="P543" s="443"/>
      <c r="Q543" s="443"/>
      <c r="R543" s="443"/>
      <c r="S543" s="443"/>
      <c r="T543" s="443"/>
      <c r="U543" s="443"/>
      <c r="V543" s="443"/>
      <c r="W543" s="443"/>
      <c r="X543" s="443"/>
      <c r="Y543" s="443"/>
      <c r="Z543" s="443"/>
      <c r="AA543" s="443"/>
      <c r="AB543" s="443"/>
      <c r="AC543" s="441"/>
      <c r="AD543" s="441"/>
      <c r="AE543" s="441"/>
      <c r="AF543" s="441"/>
      <c r="AG543" s="441"/>
      <c r="AH543" s="441"/>
      <c r="AI543" s="443"/>
      <c r="AJ543" s="443"/>
      <c r="AK543" s="325"/>
      <c r="AL543" s="443"/>
      <c r="AM543" s="443"/>
    </row>
    <row r="544" spans="1:39" ht="24.75" customHeight="1">
      <c r="A544" s="440"/>
      <c r="B544" s="440"/>
      <c r="C544" s="440"/>
      <c r="D544" s="440"/>
      <c r="E544" s="442"/>
      <c r="F544" s="443"/>
      <c r="G544" s="441"/>
      <c r="H544" s="444"/>
      <c r="I544" s="445"/>
      <c r="J544" s="443"/>
      <c r="K544" s="443"/>
      <c r="L544" s="443"/>
      <c r="M544" s="443"/>
      <c r="N544" s="443"/>
      <c r="O544" s="443"/>
      <c r="P544" s="443"/>
      <c r="Q544" s="443"/>
      <c r="R544" s="443"/>
      <c r="S544" s="443"/>
      <c r="T544" s="443"/>
      <c r="U544" s="443"/>
      <c r="V544" s="443"/>
      <c r="W544" s="443"/>
      <c r="X544" s="443"/>
      <c r="Y544" s="443"/>
      <c r="Z544" s="443"/>
      <c r="AA544" s="443"/>
      <c r="AB544" s="443"/>
      <c r="AC544" s="441"/>
      <c r="AD544" s="441"/>
      <c r="AE544" s="441"/>
      <c r="AF544" s="441"/>
      <c r="AG544" s="441"/>
      <c r="AH544" s="441"/>
      <c r="AI544" s="443"/>
      <c r="AJ544" s="443"/>
      <c r="AK544" s="325"/>
      <c r="AL544" s="443"/>
      <c r="AM544" s="443"/>
    </row>
    <row r="545" spans="1:39" ht="24.75" customHeight="1">
      <c r="A545" s="440"/>
      <c r="B545" s="440"/>
      <c r="C545" s="440"/>
      <c r="D545" s="440"/>
      <c r="E545" s="442"/>
      <c r="F545" s="443"/>
      <c r="G545" s="441"/>
      <c r="H545" s="444"/>
      <c r="I545" s="445"/>
      <c r="J545" s="443"/>
      <c r="K545" s="443"/>
      <c r="L545" s="443"/>
      <c r="M545" s="443"/>
      <c r="N545" s="443"/>
      <c r="O545" s="443"/>
      <c r="P545" s="443"/>
      <c r="Q545" s="443"/>
      <c r="R545" s="443"/>
      <c r="S545" s="443"/>
      <c r="T545" s="443"/>
      <c r="U545" s="443"/>
      <c r="V545" s="443"/>
      <c r="W545" s="443"/>
      <c r="X545" s="443"/>
      <c r="Y545" s="443"/>
      <c r="Z545" s="443"/>
      <c r="AA545" s="443"/>
      <c r="AB545" s="443"/>
      <c r="AC545" s="441"/>
      <c r="AD545" s="441"/>
      <c r="AE545" s="441"/>
      <c r="AF545" s="441"/>
      <c r="AG545" s="441"/>
      <c r="AH545" s="441"/>
      <c r="AI545" s="443"/>
      <c r="AJ545" s="443"/>
      <c r="AK545" s="325"/>
      <c r="AL545" s="443"/>
      <c r="AM545" s="443"/>
    </row>
    <row r="546" spans="1:39" ht="24.75" customHeight="1">
      <c r="A546" s="440"/>
      <c r="B546" s="440"/>
      <c r="C546" s="440"/>
      <c r="D546" s="440"/>
      <c r="E546" s="442"/>
      <c r="F546" s="443"/>
      <c r="G546" s="441"/>
      <c r="H546" s="444"/>
      <c r="I546" s="445"/>
      <c r="J546" s="443"/>
      <c r="K546" s="443"/>
      <c r="L546" s="443"/>
      <c r="M546" s="443"/>
      <c r="N546" s="443"/>
      <c r="O546" s="443"/>
      <c r="P546" s="443"/>
      <c r="Q546" s="443"/>
      <c r="R546" s="443"/>
      <c r="S546" s="443"/>
      <c r="T546" s="443"/>
      <c r="U546" s="443"/>
      <c r="V546" s="443"/>
      <c r="W546" s="443"/>
      <c r="X546" s="443"/>
      <c r="Y546" s="443"/>
      <c r="Z546" s="443"/>
      <c r="AA546" s="443"/>
      <c r="AB546" s="443"/>
      <c r="AC546" s="441"/>
      <c r="AD546" s="441"/>
      <c r="AE546" s="441"/>
      <c r="AF546" s="441"/>
      <c r="AG546" s="441"/>
      <c r="AH546" s="441"/>
      <c r="AI546" s="443"/>
      <c r="AJ546" s="443"/>
      <c r="AK546" s="325"/>
      <c r="AL546" s="443"/>
      <c r="AM546" s="443"/>
    </row>
    <row r="547" spans="1:39" ht="24.75" customHeight="1">
      <c r="A547" s="440"/>
      <c r="B547" s="440"/>
      <c r="C547" s="440"/>
      <c r="D547" s="440"/>
      <c r="E547" s="442"/>
      <c r="F547" s="443"/>
      <c r="G547" s="441"/>
      <c r="H547" s="444"/>
      <c r="I547" s="445"/>
      <c r="J547" s="443"/>
      <c r="K547" s="443"/>
      <c r="L547" s="443"/>
      <c r="M547" s="443"/>
      <c r="N547" s="443"/>
      <c r="O547" s="443"/>
      <c r="P547" s="443"/>
      <c r="Q547" s="443"/>
      <c r="R547" s="443"/>
      <c r="S547" s="443"/>
      <c r="T547" s="443"/>
      <c r="U547" s="443"/>
      <c r="V547" s="443"/>
      <c r="W547" s="443"/>
      <c r="X547" s="443"/>
      <c r="Y547" s="443"/>
      <c r="Z547" s="443"/>
      <c r="AA547" s="443"/>
      <c r="AB547" s="443"/>
      <c r="AC547" s="441"/>
      <c r="AD547" s="441"/>
      <c r="AE547" s="441"/>
      <c r="AF547" s="441"/>
      <c r="AG547" s="441"/>
      <c r="AH547" s="441"/>
      <c r="AI547" s="443"/>
      <c r="AJ547" s="443"/>
      <c r="AK547" s="325"/>
      <c r="AL547" s="443"/>
      <c r="AM547" s="443"/>
    </row>
    <row r="548" spans="1:39" ht="24.75" customHeight="1">
      <c r="A548" s="440"/>
      <c r="B548" s="440"/>
      <c r="C548" s="440"/>
      <c r="D548" s="440"/>
      <c r="E548" s="442"/>
      <c r="F548" s="443"/>
      <c r="G548" s="441"/>
      <c r="H548" s="444"/>
      <c r="I548" s="445"/>
      <c r="J548" s="443"/>
      <c r="K548" s="443"/>
      <c r="L548" s="443"/>
      <c r="M548" s="443"/>
      <c r="N548" s="443"/>
      <c r="O548" s="443"/>
      <c r="P548" s="443"/>
      <c r="Q548" s="443"/>
      <c r="R548" s="443"/>
      <c r="S548" s="443"/>
      <c r="T548" s="443"/>
      <c r="U548" s="443"/>
      <c r="V548" s="443"/>
      <c r="W548" s="443"/>
      <c r="X548" s="443"/>
      <c r="Y548" s="443"/>
      <c r="Z548" s="443"/>
      <c r="AA548" s="443"/>
      <c r="AB548" s="443"/>
      <c r="AC548" s="441"/>
      <c r="AD548" s="441"/>
      <c r="AE548" s="441"/>
      <c r="AF548" s="441"/>
      <c r="AG548" s="441"/>
      <c r="AH548" s="441"/>
      <c r="AI548" s="443"/>
      <c r="AJ548" s="443"/>
      <c r="AK548" s="325"/>
      <c r="AL548" s="443"/>
      <c r="AM548" s="443"/>
    </row>
    <row r="549" spans="1:39" ht="24.75" customHeight="1">
      <c r="A549" s="440"/>
      <c r="B549" s="440"/>
      <c r="C549" s="440"/>
      <c r="D549" s="440"/>
      <c r="E549" s="442"/>
      <c r="F549" s="443"/>
      <c r="G549" s="441"/>
      <c r="H549" s="444"/>
      <c r="I549" s="445"/>
      <c r="J549" s="443"/>
      <c r="K549" s="443"/>
      <c r="L549" s="443"/>
      <c r="M549" s="443"/>
      <c r="N549" s="443"/>
      <c r="O549" s="443"/>
      <c r="P549" s="443"/>
      <c r="Q549" s="443"/>
      <c r="R549" s="443"/>
      <c r="S549" s="443"/>
      <c r="T549" s="443"/>
      <c r="U549" s="443"/>
      <c r="V549" s="443"/>
      <c r="W549" s="443"/>
      <c r="X549" s="443"/>
      <c r="Y549" s="443"/>
      <c r="Z549" s="443"/>
      <c r="AA549" s="443"/>
      <c r="AB549" s="443"/>
      <c r="AC549" s="441"/>
      <c r="AD549" s="441"/>
      <c r="AE549" s="441"/>
      <c r="AF549" s="441"/>
      <c r="AG549" s="441"/>
      <c r="AH549" s="441"/>
      <c r="AI549" s="443"/>
      <c r="AJ549" s="443"/>
      <c r="AK549" s="325"/>
      <c r="AL549" s="443"/>
      <c r="AM549" s="443"/>
    </row>
    <row r="550" spans="1:39" ht="24.75" customHeight="1">
      <c r="A550" s="440"/>
      <c r="B550" s="440"/>
      <c r="C550" s="440"/>
      <c r="D550" s="440"/>
      <c r="E550" s="442"/>
      <c r="F550" s="443"/>
      <c r="G550" s="441"/>
      <c r="H550" s="444"/>
      <c r="I550" s="445"/>
      <c r="J550" s="443"/>
      <c r="K550" s="443"/>
      <c r="L550" s="443"/>
      <c r="M550" s="443"/>
      <c r="N550" s="443"/>
      <c r="O550" s="443"/>
      <c r="P550" s="443"/>
      <c r="Q550" s="443"/>
      <c r="R550" s="443"/>
      <c r="S550" s="443"/>
      <c r="T550" s="443"/>
      <c r="U550" s="443"/>
      <c r="V550" s="443"/>
      <c r="W550" s="443"/>
      <c r="X550" s="443"/>
      <c r="Y550" s="443"/>
      <c r="Z550" s="443"/>
      <c r="AA550" s="443"/>
      <c r="AB550" s="443"/>
      <c r="AC550" s="441"/>
      <c r="AD550" s="441"/>
      <c r="AE550" s="441"/>
      <c r="AF550" s="441"/>
      <c r="AG550" s="441"/>
      <c r="AH550" s="441"/>
      <c r="AI550" s="443"/>
      <c r="AJ550" s="443"/>
      <c r="AK550" s="325"/>
      <c r="AL550" s="443"/>
      <c r="AM550" s="443"/>
    </row>
    <row r="551" spans="1:39" ht="24.75" customHeight="1">
      <c r="A551" s="440"/>
      <c r="B551" s="440"/>
      <c r="C551" s="440"/>
      <c r="D551" s="440"/>
      <c r="E551" s="442"/>
      <c r="F551" s="443"/>
      <c r="G551" s="441"/>
      <c r="H551" s="444"/>
      <c r="I551" s="445"/>
      <c r="J551" s="443"/>
      <c r="K551" s="443"/>
      <c r="L551" s="443"/>
      <c r="M551" s="443"/>
      <c r="N551" s="443"/>
      <c r="O551" s="443"/>
      <c r="P551" s="443"/>
      <c r="Q551" s="443"/>
      <c r="R551" s="443"/>
      <c r="S551" s="443"/>
      <c r="T551" s="443"/>
      <c r="U551" s="443"/>
      <c r="V551" s="443"/>
      <c r="W551" s="443"/>
      <c r="X551" s="443"/>
      <c r="Y551" s="443"/>
      <c r="Z551" s="443"/>
      <c r="AA551" s="443"/>
      <c r="AB551" s="443"/>
      <c r="AC551" s="441"/>
      <c r="AD551" s="441"/>
      <c r="AE551" s="441"/>
      <c r="AF551" s="441"/>
      <c r="AG551" s="441"/>
      <c r="AH551" s="441"/>
      <c r="AI551" s="443"/>
      <c r="AJ551" s="443"/>
      <c r="AK551" s="325"/>
      <c r="AL551" s="443"/>
      <c r="AM551" s="443"/>
    </row>
    <row r="552" spans="1:39" ht="24.75" customHeight="1">
      <c r="A552" s="440"/>
      <c r="B552" s="440"/>
      <c r="C552" s="440"/>
      <c r="D552" s="440"/>
      <c r="E552" s="442"/>
      <c r="F552" s="443"/>
      <c r="G552" s="441"/>
      <c r="H552" s="444"/>
      <c r="I552" s="445"/>
      <c r="J552" s="443"/>
      <c r="K552" s="443"/>
      <c r="L552" s="443"/>
      <c r="M552" s="443"/>
      <c r="N552" s="443"/>
      <c r="O552" s="443"/>
      <c r="P552" s="443"/>
      <c r="Q552" s="443"/>
      <c r="R552" s="443"/>
      <c r="S552" s="443"/>
      <c r="T552" s="443"/>
      <c r="U552" s="443"/>
      <c r="V552" s="443"/>
      <c r="W552" s="443"/>
      <c r="X552" s="443"/>
      <c r="Y552" s="443"/>
      <c r="Z552" s="443"/>
      <c r="AA552" s="443"/>
      <c r="AB552" s="443"/>
      <c r="AC552" s="441"/>
      <c r="AD552" s="441"/>
      <c r="AE552" s="441"/>
      <c r="AF552" s="441"/>
      <c r="AG552" s="441"/>
      <c r="AH552" s="441"/>
      <c r="AI552" s="443"/>
      <c r="AJ552" s="443"/>
      <c r="AK552" s="325"/>
      <c r="AL552" s="443"/>
      <c r="AM552" s="443"/>
    </row>
    <row r="553" spans="1:39" ht="24.75" customHeight="1">
      <c r="A553" s="440"/>
      <c r="B553" s="440"/>
      <c r="C553" s="440"/>
      <c r="D553" s="440"/>
      <c r="E553" s="442"/>
      <c r="F553" s="443"/>
      <c r="G553" s="441"/>
      <c r="H553" s="444"/>
      <c r="I553" s="445"/>
      <c r="J553" s="443"/>
      <c r="K553" s="443"/>
      <c r="L553" s="443"/>
      <c r="M553" s="443"/>
      <c r="N553" s="443"/>
      <c r="O553" s="443"/>
      <c r="P553" s="443"/>
      <c r="Q553" s="443"/>
      <c r="R553" s="443"/>
      <c r="S553" s="443"/>
      <c r="T553" s="443"/>
      <c r="U553" s="443"/>
      <c r="V553" s="443"/>
      <c r="W553" s="443"/>
      <c r="X553" s="443"/>
      <c r="Y553" s="443"/>
      <c r="Z553" s="443"/>
      <c r="AA553" s="443"/>
      <c r="AB553" s="443"/>
      <c r="AC553" s="441"/>
      <c r="AD553" s="441"/>
      <c r="AE553" s="441"/>
      <c r="AF553" s="441"/>
      <c r="AG553" s="441"/>
      <c r="AH553" s="441"/>
      <c r="AI553" s="443"/>
      <c r="AJ553" s="443"/>
      <c r="AK553" s="325"/>
      <c r="AL553" s="443"/>
      <c r="AM553" s="443"/>
    </row>
    <row r="554" spans="1:39" ht="24.75" customHeight="1">
      <c r="A554" s="440"/>
      <c r="B554" s="440"/>
      <c r="C554" s="440"/>
      <c r="D554" s="440"/>
      <c r="E554" s="442"/>
      <c r="F554" s="443"/>
      <c r="G554" s="441"/>
      <c r="H554" s="444"/>
      <c r="I554" s="445"/>
      <c r="J554" s="443"/>
      <c r="K554" s="443"/>
      <c r="L554" s="443"/>
      <c r="M554" s="443"/>
      <c r="N554" s="443"/>
      <c r="O554" s="443"/>
      <c r="P554" s="443"/>
      <c r="Q554" s="443"/>
      <c r="R554" s="443"/>
      <c r="S554" s="443"/>
      <c r="T554" s="443"/>
      <c r="U554" s="443"/>
      <c r="V554" s="443"/>
      <c r="W554" s="443"/>
      <c r="X554" s="443"/>
      <c r="Y554" s="443"/>
      <c r="Z554" s="443"/>
      <c r="AA554" s="443"/>
      <c r="AB554" s="443"/>
      <c r="AC554" s="441"/>
      <c r="AD554" s="441"/>
      <c r="AE554" s="441"/>
      <c r="AF554" s="441"/>
      <c r="AG554" s="441"/>
      <c r="AH554" s="441"/>
      <c r="AI554" s="443"/>
      <c r="AJ554" s="443"/>
      <c r="AK554" s="325"/>
      <c r="AL554" s="443"/>
      <c r="AM554" s="443"/>
    </row>
    <row r="555" spans="1:39" ht="24.75" customHeight="1">
      <c r="A555" s="440"/>
      <c r="B555" s="440"/>
      <c r="C555" s="440"/>
      <c r="D555" s="440"/>
      <c r="E555" s="442"/>
      <c r="F555" s="443"/>
      <c r="G555" s="441"/>
      <c r="H555" s="444"/>
      <c r="I555" s="445"/>
      <c r="J555" s="443"/>
      <c r="K555" s="443"/>
      <c r="L555" s="443"/>
      <c r="M555" s="443"/>
      <c r="N555" s="443"/>
      <c r="O555" s="443"/>
      <c r="P555" s="443"/>
      <c r="Q555" s="443"/>
      <c r="R555" s="443"/>
      <c r="S555" s="443"/>
      <c r="T555" s="443"/>
      <c r="U555" s="443"/>
      <c r="V555" s="443"/>
      <c r="W555" s="443"/>
      <c r="X555" s="443"/>
      <c r="Y555" s="443"/>
      <c r="Z555" s="443"/>
      <c r="AA555" s="443"/>
      <c r="AB555" s="443"/>
      <c r="AC555" s="441"/>
      <c r="AD555" s="441"/>
      <c r="AE555" s="441"/>
      <c r="AF555" s="441"/>
      <c r="AG555" s="441"/>
      <c r="AH555" s="441"/>
      <c r="AI555" s="443"/>
      <c r="AJ555" s="443"/>
      <c r="AK555" s="325"/>
      <c r="AL555" s="443"/>
      <c r="AM555" s="443"/>
    </row>
    <row r="556" spans="1:39" ht="24.75" customHeight="1">
      <c r="A556" s="440"/>
      <c r="B556" s="440"/>
      <c r="C556" s="440"/>
      <c r="D556" s="440"/>
      <c r="E556" s="442"/>
      <c r="F556" s="443"/>
      <c r="G556" s="441"/>
      <c r="H556" s="444"/>
      <c r="I556" s="445"/>
      <c r="J556" s="443"/>
      <c r="K556" s="443"/>
      <c r="L556" s="443"/>
      <c r="M556" s="443"/>
      <c r="N556" s="443"/>
      <c r="O556" s="443"/>
      <c r="P556" s="443"/>
      <c r="Q556" s="443"/>
      <c r="R556" s="443"/>
      <c r="S556" s="443"/>
      <c r="T556" s="443"/>
      <c r="U556" s="443"/>
      <c r="V556" s="443"/>
      <c r="W556" s="443"/>
      <c r="X556" s="443"/>
      <c r="Y556" s="443"/>
      <c r="Z556" s="443"/>
      <c r="AA556" s="443"/>
      <c r="AB556" s="443"/>
      <c r="AC556" s="441"/>
      <c r="AD556" s="441"/>
      <c r="AE556" s="441"/>
      <c r="AF556" s="441"/>
      <c r="AG556" s="441"/>
      <c r="AH556" s="441"/>
      <c r="AI556" s="443"/>
      <c r="AJ556" s="443"/>
      <c r="AK556" s="325"/>
      <c r="AL556" s="443"/>
      <c r="AM556" s="443"/>
    </row>
    <row r="557" spans="1:39" ht="24.75" customHeight="1">
      <c r="A557" s="440"/>
      <c r="B557" s="440"/>
      <c r="C557" s="440"/>
      <c r="D557" s="440"/>
      <c r="E557" s="442"/>
      <c r="F557" s="443"/>
      <c r="G557" s="441"/>
      <c r="H557" s="444"/>
      <c r="I557" s="445"/>
      <c r="J557" s="443"/>
      <c r="K557" s="443"/>
      <c r="L557" s="443"/>
      <c r="M557" s="443"/>
      <c r="N557" s="443"/>
      <c r="O557" s="443"/>
      <c r="P557" s="443"/>
      <c r="Q557" s="443"/>
      <c r="R557" s="443"/>
      <c r="S557" s="443"/>
      <c r="T557" s="443"/>
      <c r="U557" s="443"/>
      <c r="V557" s="443"/>
      <c r="W557" s="443"/>
      <c r="X557" s="443"/>
      <c r="Y557" s="443"/>
      <c r="Z557" s="443"/>
      <c r="AA557" s="443"/>
      <c r="AB557" s="443"/>
      <c r="AC557" s="441"/>
      <c r="AD557" s="441"/>
      <c r="AE557" s="441"/>
      <c r="AF557" s="441"/>
      <c r="AG557" s="441"/>
      <c r="AH557" s="441"/>
      <c r="AI557" s="443"/>
      <c r="AJ557" s="443"/>
      <c r="AK557" s="325"/>
      <c r="AL557" s="443"/>
      <c r="AM557" s="443"/>
    </row>
    <row r="558" spans="1:39" ht="24.75" customHeight="1">
      <c r="A558" s="440"/>
      <c r="B558" s="440"/>
      <c r="C558" s="440"/>
      <c r="D558" s="440"/>
      <c r="E558" s="442"/>
      <c r="F558" s="443"/>
      <c r="G558" s="441"/>
      <c r="H558" s="444"/>
      <c r="I558" s="445"/>
      <c r="J558" s="443"/>
      <c r="K558" s="443"/>
      <c r="L558" s="443"/>
      <c r="M558" s="443"/>
      <c r="N558" s="443"/>
      <c r="O558" s="443"/>
      <c r="P558" s="443"/>
      <c r="Q558" s="443"/>
      <c r="R558" s="443"/>
      <c r="S558" s="443"/>
      <c r="T558" s="443"/>
      <c r="U558" s="443"/>
      <c r="V558" s="443"/>
      <c r="W558" s="443"/>
      <c r="X558" s="443"/>
      <c r="Y558" s="443"/>
      <c r="Z558" s="443"/>
      <c r="AA558" s="443"/>
      <c r="AB558" s="443"/>
      <c r="AC558" s="441"/>
      <c r="AD558" s="441"/>
      <c r="AE558" s="441"/>
      <c r="AF558" s="441"/>
      <c r="AG558" s="441"/>
      <c r="AH558" s="441"/>
      <c r="AI558" s="443"/>
      <c r="AJ558" s="443"/>
      <c r="AK558" s="325"/>
      <c r="AL558" s="443"/>
      <c r="AM558" s="443"/>
    </row>
    <row r="559" spans="1:39" ht="24.75" customHeight="1">
      <c r="A559" s="440"/>
      <c r="B559" s="440"/>
      <c r="C559" s="440"/>
      <c r="D559" s="440"/>
      <c r="E559" s="442"/>
      <c r="F559" s="443"/>
      <c r="G559" s="441"/>
      <c r="H559" s="444"/>
      <c r="I559" s="445"/>
      <c r="J559" s="443"/>
      <c r="K559" s="443"/>
      <c r="L559" s="443"/>
      <c r="M559" s="443"/>
      <c r="N559" s="443"/>
      <c r="O559" s="443"/>
      <c r="P559" s="443"/>
      <c r="Q559" s="443"/>
      <c r="R559" s="443"/>
      <c r="S559" s="443"/>
      <c r="T559" s="443"/>
      <c r="U559" s="443"/>
      <c r="V559" s="443"/>
      <c r="W559" s="443"/>
      <c r="X559" s="443"/>
      <c r="Y559" s="443"/>
      <c r="Z559" s="443"/>
      <c r="AA559" s="443"/>
      <c r="AB559" s="443"/>
      <c r="AC559" s="441"/>
      <c r="AD559" s="441"/>
      <c r="AE559" s="441"/>
      <c r="AF559" s="441"/>
      <c r="AG559" s="441"/>
      <c r="AH559" s="441"/>
      <c r="AI559" s="443"/>
      <c r="AJ559" s="443"/>
      <c r="AK559" s="325"/>
      <c r="AL559" s="443"/>
      <c r="AM559" s="443"/>
    </row>
    <row r="560" spans="1:39" ht="24.75" customHeight="1">
      <c r="A560" s="440"/>
      <c r="B560" s="440"/>
      <c r="C560" s="440"/>
      <c r="D560" s="440"/>
      <c r="E560" s="442"/>
      <c r="F560" s="443"/>
      <c r="G560" s="441"/>
      <c r="H560" s="444"/>
      <c r="I560" s="445"/>
      <c r="J560" s="443"/>
      <c r="K560" s="443"/>
      <c r="L560" s="443"/>
      <c r="M560" s="443"/>
      <c r="N560" s="443"/>
      <c r="O560" s="443"/>
      <c r="P560" s="443"/>
      <c r="Q560" s="443"/>
      <c r="R560" s="443"/>
      <c r="S560" s="443"/>
      <c r="T560" s="443"/>
      <c r="U560" s="443"/>
      <c r="V560" s="443"/>
      <c r="W560" s="443"/>
      <c r="X560" s="443"/>
      <c r="Y560" s="443"/>
      <c r="Z560" s="443"/>
      <c r="AA560" s="443"/>
      <c r="AB560" s="443"/>
      <c r="AC560" s="441"/>
      <c r="AD560" s="441"/>
      <c r="AE560" s="441"/>
      <c r="AF560" s="441"/>
      <c r="AG560" s="441"/>
      <c r="AH560" s="441"/>
      <c r="AI560" s="443"/>
      <c r="AJ560" s="443"/>
      <c r="AK560" s="325"/>
      <c r="AL560" s="443"/>
      <c r="AM560" s="443"/>
    </row>
    <row r="561" spans="1:39" ht="24.75" customHeight="1">
      <c r="A561" s="440"/>
      <c r="B561" s="440"/>
      <c r="C561" s="440"/>
      <c r="D561" s="440"/>
      <c r="E561" s="442"/>
      <c r="F561" s="443"/>
      <c r="G561" s="441"/>
      <c r="H561" s="444"/>
      <c r="I561" s="445"/>
      <c r="J561" s="443"/>
      <c r="K561" s="443"/>
      <c r="L561" s="443"/>
      <c r="M561" s="443"/>
      <c r="N561" s="443"/>
      <c r="O561" s="443"/>
      <c r="P561" s="443"/>
      <c r="Q561" s="443"/>
      <c r="R561" s="443"/>
      <c r="S561" s="443"/>
      <c r="T561" s="443"/>
      <c r="U561" s="443"/>
      <c r="V561" s="443"/>
      <c r="W561" s="443"/>
      <c r="X561" s="443"/>
      <c r="Y561" s="443"/>
      <c r="Z561" s="443"/>
      <c r="AA561" s="443"/>
      <c r="AB561" s="443"/>
      <c r="AC561" s="441"/>
      <c r="AD561" s="441"/>
      <c r="AE561" s="441"/>
      <c r="AF561" s="441"/>
      <c r="AG561" s="441"/>
      <c r="AH561" s="441"/>
      <c r="AI561" s="443"/>
      <c r="AJ561" s="443"/>
      <c r="AK561" s="325"/>
      <c r="AL561" s="443"/>
      <c r="AM561" s="443"/>
    </row>
    <row r="562" spans="1:39" ht="24.75" customHeight="1">
      <c r="A562" s="440"/>
      <c r="B562" s="440"/>
      <c r="C562" s="440"/>
      <c r="D562" s="440"/>
      <c r="E562" s="442"/>
      <c r="F562" s="443"/>
      <c r="G562" s="441"/>
      <c r="H562" s="444"/>
      <c r="I562" s="445"/>
      <c r="J562" s="443"/>
      <c r="K562" s="443"/>
      <c r="L562" s="443"/>
      <c r="M562" s="443"/>
      <c r="N562" s="443"/>
      <c r="O562" s="443"/>
      <c r="P562" s="443"/>
      <c r="Q562" s="443"/>
      <c r="R562" s="443"/>
      <c r="S562" s="443"/>
      <c r="T562" s="443"/>
      <c r="U562" s="443"/>
      <c r="V562" s="443"/>
      <c r="W562" s="443"/>
      <c r="X562" s="443"/>
      <c r="Y562" s="443"/>
      <c r="Z562" s="443"/>
      <c r="AA562" s="443"/>
      <c r="AB562" s="443"/>
      <c r="AC562" s="441"/>
      <c r="AD562" s="441"/>
      <c r="AE562" s="441"/>
      <c r="AF562" s="441"/>
      <c r="AG562" s="441"/>
      <c r="AH562" s="441"/>
      <c r="AI562" s="443"/>
      <c r="AJ562" s="443"/>
      <c r="AK562" s="325"/>
      <c r="AL562" s="443"/>
      <c r="AM562" s="443"/>
    </row>
    <row r="563" spans="1:39" ht="24.75" customHeight="1">
      <c r="A563" s="440"/>
      <c r="B563" s="440"/>
      <c r="C563" s="440"/>
      <c r="D563" s="440"/>
      <c r="E563" s="442"/>
      <c r="F563" s="443"/>
      <c r="G563" s="441"/>
      <c r="H563" s="444"/>
      <c r="I563" s="445"/>
      <c r="J563" s="443"/>
      <c r="K563" s="443"/>
      <c r="L563" s="443"/>
      <c r="M563" s="443"/>
      <c r="N563" s="443"/>
      <c r="O563" s="443"/>
      <c r="P563" s="443"/>
      <c r="Q563" s="443"/>
      <c r="R563" s="443"/>
      <c r="S563" s="443"/>
      <c r="T563" s="443"/>
      <c r="U563" s="443"/>
      <c r="V563" s="443"/>
      <c r="W563" s="443"/>
      <c r="X563" s="443"/>
      <c r="Y563" s="443"/>
      <c r="Z563" s="443"/>
      <c r="AA563" s="443"/>
      <c r="AB563" s="443"/>
      <c r="AC563" s="441"/>
      <c r="AD563" s="441"/>
      <c r="AE563" s="441"/>
      <c r="AF563" s="441"/>
      <c r="AG563" s="441"/>
      <c r="AH563" s="441"/>
      <c r="AI563" s="443"/>
      <c r="AJ563" s="443"/>
      <c r="AK563" s="325"/>
      <c r="AL563" s="443"/>
      <c r="AM563" s="443"/>
    </row>
    <row r="564" spans="1:39" ht="24.75" customHeight="1">
      <c r="A564" s="440"/>
      <c r="B564" s="440"/>
      <c r="C564" s="440"/>
      <c r="D564" s="440"/>
      <c r="E564" s="442"/>
      <c r="F564" s="443"/>
      <c r="G564" s="441"/>
      <c r="H564" s="444"/>
      <c r="I564" s="445"/>
      <c r="J564" s="443"/>
      <c r="K564" s="443"/>
      <c r="L564" s="443"/>
      <c r="M564" s="443"/>
      <c r="N564" s="443"/>
      <c r="O564" s="443"/>
      <c r="P564" s="443"/>
      <c r="Q564" s="443"/>
      <c r="R564" s="443"/>
      <c r="S564" s="443"/>
      <c r="T564" s="443"/>
      <c r="U564" s="443"/>
      <c r="V564" s="443"/>
      <c r="W564" s="443"/>
      <c r="X564" s="443"/>
      <c r="Y564" s="443"/>
      <c r="Z564" s="443"/>
      <c r="AA564" s="443"/>
      <c r="AB564" s="443"/>
      <c r="AC564" s="441"/>
      <c r="AD564" s="441"/>
      <c r="AE564" s="441"/>
      <c r="AF564" s="441"/>
      <c r="AG564" s="441"/>
      <c r="AH564" s="441"/>
      <c r="AI564" s="443"/>
      <c r="AJ564" s="443"/>
      <c r="AK564" s="325"/>
      <c r="AL564" s="443"/>
      <c r="AM564" s="443"/>
    </row>
    <row r="565" spans="1:39" ht="24.75" customHeight="1">
      <c r="A565" s="440"/>
      <c r="B565" s="440"/>
      <c r="C565" s="440"/>
      <c r="D565" s="440"/>
      <c r="E565" s="442"/>
      <c r="F565" s="443"/>
      <c r="G565" s="441"/>
      <c r="H565" s="444"/>
      <c r="I565" s="445"/>
      <c r="J565" s="443"/>
      <c r="K565" s="443"/>
      <c r="L565" s="443"/>
      <c r="M565" s="443"/>
      <c r="N565" s="443"/>
      <c r="O565" s="443"/>
      <c r="P565" s="443"/>
      <c r="Q565" s="443"/>
      <c r="R565" s="443"/>
      <c r="S565" s="443"/>
      <c r="T565" s="443"/>
      <c r="U565" s="443"/>
      <c r="V565" s="443"/>
      <c r="W565" s="443"/>
      <c r="X565" s="443"/>
      <c r="Y565" s="443"/>
      <c r="Z565" s="443"/>
      <c r="AA565" s="443"/>
      <c r="AB565" s="443"/>
      <c r="AC565" s="441"/>
      <c r="AD565" s="441"/>
      <c r="AE565" s="441"/>
      <c r="AF565" s="441"/>
      <c r="AG565" s="441"/>
      <c r="AH565" s="441"/>
      <c r="AI565" s="443"/>
      <c r="AJ565" s="443"/>
      <c r="AK565" s="325"/>
      <c r="AL565" s="443"/>
      <c r="AM565" s="443"/>
    </row>
    <row r="566" spans="1:39" ht="24.75" customHeight="1">
      <c r="A566" s="440"/>
      <c r="B566" s="440"/>
      <c r="C566" s="440"/>
      <c r="D566" s="440"/>
      <c r="E566" s="442"/>
      <c r="F566" s="443"/>
      <c r="G566" s="441"/>
      <c r="H566" s="444"/>
      <c r="I566" s="445"/>
      <c r="J566" s="443"/>
      <c r="K566" s="443"/>
      <c r="L566" s="443"/>
      <c r="M566" s="443"/>
      <c r="N566" s="443"/>
      <c r="O566" s="443"/>
      <c r="P566" s="443"/>
      <c r="Q566" s="443"/>
      <c r="R566" s="443"/>
      <c r="S566" s="443"/>
      <c r="T566" s="443"/>
      <c r="U566" s="443"/>
      <c r="V566" s="443"/>
      <c r="W566" s="443"/>
      <c r="X566" s="443"/>
      <c r="Y566" s="443"/>
      <c r="Z566" s="443"/>
      <c r="AA566" s="443"/>
      <c r="AB566" s="443"/>
      <c r="AC566" s="441"/>
      <c r="AD566" s="441"/>
      <c r="AE566" s="441"/>
      <c r="AF566" s="441"/>
      <c r="AG566" s="441"/>
      <c r="AH566" s="441"/>
      <c r="AI566" s="443"/>
      <c r="AJ566" s="443"/>
      <c r="AK566" s="325"/>
      <c r="AL566" s="443"/>
      <c r="AM566" s="443"/>
    </row>
    <row r="567" spans="1:39" ht="24.75" customHeight="1">
      <c r="A567" s="440"/>
      <c r="B567" s="440"/>
      <c r="C567" s="440"/>
      <c r="D567" s="440"/>
      <c r="E567" s="442"/>
      <c r="F567" s="443"/>
      <c r="G567" s="441"/>
      <c r="H567" s="444"/>
      <c r="I567" s="445"/>
      <c r="J567" s="443"/>
      <c r="K567" s="443"/>
      <c r="L567" s="443"/>
      <c r="M567" s="443"/>
      <c r="N567" s="443"/>
      <c r="O567" s="443"/>
      <c r="P567" s="443"/>
      <c r="Q567" s="443"/>
      <c r="R567" s="443"/>
      <c r="S567" s="443"/>
      <c r="T567" s="443"/>
      <c r="U567" s="443"/>
      <c r="V567" s="443"/>
      <c r="W567" s="443"/>
      <c r="X567" s="443"/>
      <c r="Y567" s="443"/>
      <c r="Z567" s="443"/>
      <c r="AA567" s="443"/>
      <c r="AB567" s="443"/>
      <c r="AC567" s="441"/>
      <c r="AD567" s="441"/>
      <c r="AE567" s="441"/>
      <c r="AF567" s="441"/>
      <c r="AG567" s="441"/>
      <c r="AH567" s="441"/>
      <c r="AI567" s="443"/>
      <c r="AJ567" s="443"/>
      <c r="AK567" s="325"/>
      <c r="AL567" s="443"/>
      <c r="AM567" s="443"/>
    </row>
    <row r="568" spans="1:39" ht="24.75" customHeight="1">
      <c r="A568" s="440"/>
      <c r="B568" s="440"/>
      <c r="C568" s="440"/>
      <c r="D568" s="440"/>
      <c r="E568" s="442"/>
      <c r="F568" s="443"/>
      <c r="G568" s="441"/>
      <c r="H568" s="444"/>
      <c r="I568" s="445"/>
      <c r="J568" s="443"/>
      <c r="K568" s="443"/>
      <c r="L568" s="443"/>
      <c r="M568" s="443"/>
      <c r="N568" s="443"/>
      <c r="O568" s="443"/>
      <c r="P568" s="443"/>
      <c r="Q568" s="443"/>
      <c r="R568" s="443"/>
      <c r="S568" s="443"/>
      <c r="T568" s="443"/>
      <c r="U568" s="443"/>
      <c r="V568" s="443"/>
      <c r="W568" s="443"/>
      <c r="X568" s="443"/>
      <c r="Y568" s="443"/>
      <c r="Z568" s="443"/>
      <c r="AA568" s="443"/>
      <c r="AB568" s="443"/>
      <c r="AC568" s="441"/>
      <c r="AD568" s="441"/>
      <c r="AE568" s="441"/>
      <c r="AF568" s="441"/>
      <c r="AG568" s="441"/>
      <c r="AH568" s="441"/>
      <c r="AI568" s="443"/>
      <c r="AJ568" s="443"/>
      <c r="AK568" s="325"/>
      <c r="AL568" s="443"/>
      <c r="AM568" s="443"/>
    </row>
    <row r="569" spans="1:39" ht="24.75" customHeight="1">
      <c r="A569" s="440"/>
      <c r="B569" s="440"/>
      <c r="C569" s="440"/>
      <c r="D569" s="440"/>
      <c r="E569" s="442"/>
      <c r="F569" s="443"/>
      <c r="G569" s="441"/>
      <c r="H569" s="444"/>
      <c r="I569" s="445"/>
      <c r="J569" s="443"/>
      <c r="K569" s="443"/>
      <c r="L569" s="443"/>
      <c r="M569" s="443"/>
      <c r="N569" s="443"/>
      <c r="O569" s="443"/>
      <c r="P569" s="443"/>
      <c r="Q569" s="443"/>
      <c r="R569" s="443"/>
      <c r="S569" s="443"/>
      <c r="T569" s="443"/>
      <c r="U569" s="443"/>
      <c r="V569" s="443"/>
      <c r="W569" s="443"/>
      <c r="X569" s="443"/>
      <c r="Y569" s="443"/>
      <c r="Z569" s="443"/>
      <c r="AA569" s="443"/>
      <c r="AB569" s="443"/>
      <c r="AC569" s="441"/>
      <c r="AD569" s="441"/>
      <c r="AE569" s="441"/>
      <c r="AF569" s="441"/>
      <c r="AG569" s="441"/>
      <c r="AH569" s="441"/>
      <c r="AI569" s="443"/>
      <c r="AJ569" s="443"/>
      <c r="AK569" s="325"/>
      <c r="AL569" s="443"/>
      <c r="AM569" s="443"/>
    </row>
    <row r="570" spans="1:39" ht="24.75" customHeight="1">
      <c r="A570" s="440"/>
      <c r="B570" s="440"/>
      <c r="C570" s="440"/>
      <c r="D570" s="440"/>
      <c r="E570" s="442"/>
      <c r="F570" s="443"/>
      <c r="G570" s="441"/>
      <c r="H570" s="444"/>
      <c r="I570" s="445"/>
      <c r="J570" s="443"/>
      <c r="K570" s="443"/>
      <c r="L570" s="443"/>
      <c r="M570" s="443"/>
      <c r="N570" s="443"/>
      <c r="O570" s="443"/>
      <c r="P570" s="443"/>
      <c r="Q570" s="443"/>
      <c r="R570" s="443"/>
      <c r="S570" s="443"/>
      <c r="T570" s="443"/>
      <c r="U570" s="443"/>
      <c r="V570" s="443"/>
      <c r="W570" s="443"/>
      <c r="X570" s="443"/>
      <c r="Y570" s="443"/>
      <c r="Z570" s="443"/>
      <c r="AA570" s="443"/>
      <c r="AB570" s="443"/>
      <c r="AC570" s="441"/>
      <c r="AD570" s="441"/>
      <c r="AE570" s="441"/>
      <c r="AF570" s="441"/>
      <c r="AG570" s="441"/>
      <c r="AH570" s="441"/>
      <c r="AI570" s="443"/>
      <c r="AJ570" s="443"/>
      <c r="AK570" s="325"/>
      <c r="AL570" s="443"/>
      <c r="AM570" s="443"/>
    </row>
    <row r="571" spans="1:39" ht="24.75" customHeight="1">
      <c r="A571" s="440"/>
      <c r="B571" s="440"/>
      <c r="C571" s="440"/>
      <c r="D571" s="440"/>
      <c r="E571" s="442"/>
      <c r="F571" s="443"/>
      <c r="G571" s="441"/>
      <c r="H571" s="444"/>
      <c r="I571" s="445"/>
      <c r="J571" s="443"/>
      <c r="K571" s="443"/>
      <c r="L571" s="443"/>
      <c r="M571" s="443"/>
      <c r="N571" s="443"/>
      <c r="O571" s="443"/>
      <c r="P571" s="443"/>
      <c r="Q571" s="443"/>
      <c r="R571" s="443"/>
      <c r="S571" s="443"/>
      <c r="T571" s="443"/>
      <c r="U571" s="443"/>
      <c r="V571" s="443"/>
      <c r="W571" s="443"/>
      <c r="X571" s="443"/>
      <c r="Y571" s="443"/>
      <c r="Z571" s="443"/>
      <c r="AA571" s="443"/>
      <c r="AB571" s="443"/>
      <c r="AC571" s="441"/>
      <c r="AD571" s="441"/>
      <c r="AE571" s="441"/>
      <c r="AF571" s="441"/>
      <c r="AG571" s="441"/>
      <c r="AH571" s="441"/>
      <c r="AI571" s="443"/>
      <c r="AJ571" s="443"/>
      <c r="AK571" s="325"/>
      <c r="AL571" s="443"/>
      <c r="AM571" s="443"/>
    </row>
    <row r="572" spans="1:39" ht="24.75" customHeight="1">
      <c r="A572" s="440"/>
      <c r="B572" s="440"/>
      <c r="C572" s="440"/>
      <c r="D572" s="440"/>
      <c r="E572" s="442"/>
      <c r="F572" s="443"/>
      <c r="G572" s="441"/>
      <c r="H572" s="444"/>
      <c r="I572" s="445"/>
      <c r="J572" s="443"/>
      <c r="K572" s="443"/>
      <c r="L572" s="443"/>
      <c r="M572" s="443"/>
      <c r="N572" s="443"/>
      <c r="O572" s="443"/>
      <c r="P572" s="443"/>
      <c r="Q572" s="443"/>
      <c r="R572" s="443"/>
      <c r="S572" s="443"/>
      <c r="T572" s="443"/>
      <c r="U572" s="443"/>
      <c r="V572" s="443"/>
      <c r="W572" s="443"/>
      <c r="X572" s="443"/>
      <c r="Y572" s="443"/>
      <c r="Z572" s="443"/>
      <c r="AA572" s="443"/>
      <c r="AB572" s="443"/>
      <c r="AC572" s="441"/>
      <c r="AD572" s="441"/>
      <c r="AE572" s="441"/>
      <c r="AF572" s="441"/>
      <c r="AG572" s="441"/>
      <c r="AH572" s="441"/>
      <c r="AI572" s="443"/>
      <c r="AJ572" s="443"/>
      <c r="AK572" s="325"/>
      <c r="AL572" s="443"/>
      <c r="AM572" s="443"/>
    </row>
    <row r="573" spans="1:39" ht="24.75" customHeight="1">
      <c r="A573" s="440"/>
      <c r="B573" s="440"/>
      <c r="C573" s="440"/>
      <c r="D573" s="440"/>
      <c r="E573" s="442"/>
      <c r="F573" s="443"/>
      <c r="G573" s="441"/>
      <c r="H573" s="444"/>
      <c r="I573" s="445"/>
      <c r="J573" s="443"/>
      <c r="K573" s="443"/>
      <c r="L573" s="443"/>
      <c r="M573" s="443"/>
      <c r="N573" s="443"/>
      <c r="O573" s="443"/>
      <c r="P573" s="443"/>
      <c r="Q573" s="443"/>
      <c r="R573" s="443"/>
      <c r="S573" s="443"/>
      <c r="T573" s="443"/>
      <c r="U573" s="443"/>
      <c r="V573" s="443"/>
      <c r="W573" s="443"/>
      <c r="X573" s="443"/>
      <c r="Y573" s="443"/>
      <c r="Z573" s="443"/>
      <c r="AA573" s="443"/>
      <c r="AB573" s="443"/>
      <c r="AC573" s="441"/>
      <c r="AD573" s="441"/>
      <c r="AE573" s="441"/>
      <c r="AF573" s="441"/>
      <c r="AG573" s="441"/>
      <c r="AH573" s="441"/>
      <c r="AI573" s="443"/>
      <c r="AJ573" s="443"/>
      <c r="AK573" s="325"/>
      <c r="AL573" s="443"/>
      <c r="AM573" s="443"/>
    </row>
    <row r="574" spans="1:39" ht="24.75" customHeight="1">
      <c r="A574" s="440"/>
      <c r="B574" s="440"/>
      <c r="C574" s="440"/>
      <c r="D574" s="440"/>
      <c r="E574" s="442"/>
      <c r="F574" s="443"/>
      <c r="G574" s="441"/>
      <c r="H574" s="444"/>
      <c r="I574" s="445"/>
      <c r="J574" s="443"/>
      <c r="K574" s="443"/>
      <c r="L574" s="443"/>
      <c r="M574" s="443"/>
      <c r="N574" s="443"/>
      <c r="O574" s="443"/>
      <c r="P574" s="443"/>
      <c r="Q574" s="443"/>
      <c r="R574" s="443"/>
      <c r="S574" s="443"/>
      <c r="T574" s="443"/>
      <c r="U574" s="443"/>
      <c r="V574" s="443"/>
      <c r="W574" s="443"/>
      <c r="X574" s="443"/>
      <c r="Y574" s="443"/>
      <c r="Z574" s="443"/>
      <c r="AA574" s="443"/>
      <c r="AB574" s="443"/>
      <c r="AC574" s="441"/>
      <c r="AD574" s="441"/>
      <c r="AE574" s="441"/>
      <c r="AF574" s="441"/>
      <c r="AG574" s="441"/>
      <c r="AH574" s="441"/>
      <c r="AI574" s="443"/>
      <c r="AJ574" s="443"/>
      <c r="AK574" s="325"/>
      <c r="AL574" s="443"/>
      <c r="AM574" s="443"/>
    </row>
    <row r="575" spans="1:39" ht="24.75" customHeight="1">
      <c r="A575" s="440"/>
      <c r="B575" s="440"/>
      <c r="C575" s="440"/>
      <c r="D575" s="440"/>
      <c r="E575" s="442"/>
      <c r="F575" s="443"/>
      <c r="G575" s="441"/>
      <c r="H575" s="444"/>
      <c r="I575" s="445"/>
      <c r="J575" s="443"/>
      <c r="K575" s="443"/>
      <c r="L575" s="443"/>
      <c r="M575" s="443"/>
      <c r="N575" s="443"/>
      <c r="O575" s="443"/>
      <c r="P575" s="443"/>
      <c r="Q575" s="443"/>
      <c r="R575" s="443"/>
      <c r="S575" s="443"/>
      <c r="T575" s="443"/>
      <c r="U575" s="443"/>
      <c r="V575" s="443"/>
      <c r="W575" s="443"/>
      <c r="X575" s="443"/>
      <c r="Y575" s="443"/>
      <c r="Z575" s="443"/>
      <c r="AA575" s="443"/>
      <c r="AB575" s="443"/>
      <c r="AC575" s="441"/>
      <c r="AD575" s="441"/>
      <c r="AE575" s="441"/>
      <c r="AF575" s="441"/>
      <c r="AG575" s="441"/>
      <c r="AH575" s="441"/>
      <c r="AI575" s="443"/>
      <c r="AJ575" s="443"/>
      <c r="AK575" s="325"/>
      <c r="AL575" s="443"/>
      <c r="AM575" s="443"/>
    </row>
    <row r="576" spans="1:39" ht="24.75" customHeight="1">
      <c r="A576" s="440"/>
      <c r="B576" s="440"/>
      <c r="C576" s="440"/>
      <c r="D576" s="440"/>
      <c r="E576" s="442"/>
      <c r="F576" s="443"/>
      <c r="G576" s="441"/>
      <c r="H576" s="444"/>
      <c r="I576" s="445"/>
      <c r="J576" s="443"/>
      <c r="K576" s="443"/>
      <c r="L576" s="443"/>
      <c r="M576" s="443"/>
      <c r="N576" s="443"/>
      <c r="O576" s="443"/>
      <c r="P576" s="443"/>
      <c r="Q576" s="443"/>
      <c r="R576" s="443"/>
      <c r="S576" s="443"/>
      <c r="T576" s="443"/>
      <c r="U576" s="443"/>
      <c r="V576" s="443"/>
      <c r="W576" s="443"/>
      <c r="X576" s="443"/>
      <c r="Y576" s="443"/>
      <c r="Z576" s="443"/>
      <c r="AA576" s="443"/>
      <c r="AB576" s="443"/>
      <c r="AC576" s="441"/>
      <c r="AD576" s="441"/>
      <c r="AE576" s="441"/>
      <c r="AF576" s="441"/>
      <c r="AG576" s="441"/>
      <c r="AH576" s="441"/>
      <c r="AI576" s="443"/>
      <c r="AJ576" s="443"/>
      <c r="AK576" s="325"/>
      <c r="AL576" s="443"/>
      <c r="AM576" s="443"/>
    </row>
    <row r="577" spans="1:39" ht="24.75" customHeight="1">
      <c r="A577" s="440"/>
      <c r="B577" s="440"/>
      <c r="C577" s="440"/>
      <c r="D577" s="440"/>
      <c r="E577" s="442"/>
      <c r="F577" s="443"/>
      <c r="G577" s="441"/>
      <c r="H577" s="444"/>
      <c r="I577" s="445"/>
      <c r="J577" s="443"/>
      <c r="K577" s="443"/>
      <c r="L577" s="443"/>
      <c r="M577" s="443"/>
      <c r="N577" s="443"/>
      <c r="O577" s="443"/>
      <c r="P577" s="443"/>
      <c r="Q577" s="443"/>
      <c r="R577" s="443"/>
      <c r="S577" s="443"/>
      <c r="T577" s="443"/>
      <c r="U577" s="443"/>
      <c r="V577" s="443"/>
      <c r="W577" s="443"/>
      <c r="X577" s="443"/>
      <c r="Y577" s="443"/>
      <c r="Z577" s="443"/>
      <c r="AA577" s="443"/>
      <c r="AB577" s="443"/>
      <c r="AC577" s="441"/>
      <c r="AD577" s="441"/>
      <c r="AE577" s="441"/>
      <c r="AF577" s="441"/>
      <c r="AG577" s="441"/>
      <c r="AH577" s="441"/>
      <c r="AI577" s="443"/>
      <c r="AJ577" s="443"/>
      <c r="AK577" s="325"/>
      <c r="AL577" s="443"/>
      <c r="AM577" s="443"/>
    </row>
    <row r="578" spans="1:39" ht="24.75" customHeight="1">
      <c r="A578" s="440"/>
      <c r="B578" s="440"/>
      <c r="C578" s="440"/>
      <c r="D578" s="440"/>
      <c r="E578" s="442"/>
      <c r="F578" s="443"/>
      <c r="G578" s="441"/>
      <c r="H578" s="444"/>
      <c r="I578" s="445"/>
      <c r="J578" s="443"/>
      <c r="K578" s="443"/>
      <c r="L578" s="443"/>
      <c r="M578" s="443"/>
      <c r="N578" s="443"/>
      <c r="O578" s="443"/>
      <c r="P578" s="443"/>
      <c r="Q578" s="443"/>
      <c r="R578" s="443"/>
      <c r="S578" s="443"/>
      <c r="T578" s="443"/>
      <c r="U578" s="443"/>
      <c r="V578" s="443"/>
      <c r="W578" s="443"/>
      <c r="X578" s="443"/>
      <c r="Y578" s="443"/>
      <c r="Z578" s="443"/>
      <c r="AA578" s="443"/>
      <c r="AB578" s="443"/>
      <c r="AC578" s="441"/>
      <c r="AD578" s="441"/>
      <c r="AE578" s="441"/>
      <c r="AF578" s="441"/>
      <c r="AG578" s="441"/>
      <c r="AH578" s="441"/>
      <c r="AI578" s="443"/>
      <c r="AJ578" s="443"/>
      <c r="AK578" s="325"/>
      <c r="AL578" s="443"/>
      <c r="AM578" s="443"/>
    </row>
    <row r="579" spans="1:39" ht="24.75" customHeight="1">
      <c r="A579" s="440"/>
      <c r="B579" s="440"/>
      <c r="C579" s="440"/>
      <c r="D579" s="440"/>
      <c r="E579" s="442"/>
      <c r="F579" s="443"/>
      <c r="G579" s="441"/>
      <c r="H579" s="444"/>
      <c r="I579" s="445"/>
      <c r="J579" s="443"/>
      <c r="K579" s="443"/>
      <c r="L579" s="443"/>
      <c r="M579" s="443"/>
      <c r="N579" s="443"/>
      <c r="O579" s="443"/>
      <c r="P579" s="443"/>
      <c r="Q579" s="443"/>
      <c r="R579" s="443"/>
      <c r="S579" s="443"/>
      <c r="T579" s="443"/>
      <c r="U579" s="443"/>
      <c r="V579" s="443"/>
      <c r="W579" s="443"/>
      <c r="X579" s="443"/>
      <c r="Y579" s="443"/>
      <c r="Z579" s="443"/>
      <c r="AA579" s="443"/>
      <c r="AB579" s="443"/>
      <c r="AC579" s="441"/>
      <c r="AD579" s="441"/>
      <c r="AE579" s="441"/>
      <c r="AF579" s="441"/>
      <c r="AG579" s="441"/>
      <c r="AH579" s="441"/>
      <c r="AI579" s="443"/>
      <c r="AJ579" s="443"/>
      <c r="AK579" s="325"/>
      <c r="AL579" s="443"/>
      <c r="AM579" s="443"/>
    </row>
    <row r="580" spans="1:39" ht="24.75" customHeight="1">
      <c r="A580" s="440"/>
      <c r="B580" s="440"/>
      <c r="C580" s="440"/>
      <c r="D580" s="440"/>
      <c r="E580" s="442"/>
      <c r="F580" s="443"/>
      <c r="G580" s="441"/>
      <c r="H580" s="444"/>
      <c r="I580" s="445"/>
      <c r="J580" s="443"/>
      <c r="K580" s="443"/>
      <c r="L580" s="443"/>
      <c r="M580" s="443"/>
      <c r="N580" s="443"/>
      <c r="O580" s="443"/>
      <c r="P580" s="443"/>
      <c r="Q580" s="443"/>
      <c r="R580" s="443"/>
      <c r="S580" s="443"/>
      <c r="T580" s="443"/>
      <c r="U580" s="443"/>
      <c r="V580" s="443"/>
      <c r="W580" s="443"/>
      <c r="X580" s="443"/>
      <c r="Y580" s="443"/>
      <c r="Z580" s="443"/>
      <c r="AA580" s="443"/>
      <c r="AB580" s="443"/>
      <c r="AC580" s="441"/>
      <c r="AD580" s="441"/>
      <c r="AE580" s="441"/>
      <c r="AF580" s="441"/>
      <c r="AG580" s="441"/>
      <c r="AH580" s="441"/>
      <c r="AI580" s="443"/>
      <c r="AJ580" s="443"/>
      <c r="AK580" s="325"/>
      <c r="AL580" s="443"/>
      <c r="AM580" s="443"/>
    </row>
    <row r="581" spans="1:39" ht="24.75" customHeight="1">
      <c r="A581" s="440"/>
      <c r="B581" s="440"/>
      <c r="C581" s="440"/>
      <c r="D581" s="440"/>
      <c r="E581" s="442"/>
      <c r="F581" s="443"/>
      <c r="G581" s="441"/>
      <c r="H581" s="444"/>
      <c r="I581" s="445"/>
      <c r="J581" s="443"/>
      <c r="K581" s="443"/>
      <c r="L581" s="443"/>
      <c r="M581" s="443"/>
      <c r="N581" s="443"/>
      <c r="O581" s="443"/>
      <c r="P581" s="443"/>
      <c r="Q581" s="443"/>
      <c r="R581" s="443"/>
      <c r="S581" s="443"/>
      <c r="T581" s="443"/>
      <c r="U581" s="443"/>
      <c r="V581" s="443"/>
      <c r="W581" s="443"/>
      <c r="X581" s="443"/>
      <c r="Y581" s="443"/>
      <c r="Z581" s="443"/>
      <c r="AA581" s="443"/>
      <c r="AB581" s="443"/>
      <c r="AC581" s="441"/>
      <c r="AD581" s="441"/>
      <c r="AE581" s="441"/>
      <c r="AF581" s="441"/>
      <c r="AG581" s="441"/>
      <c r="AH581" s="441"/>
      <c r="AI581" s="443"/>
      <c r="AJ581" s="443"/>
      <c r="AK581" s="325"/>
      <c r="AL581" s="443"/>
      <c r="AM581" s="443"/>
    </row>
    <row r="582" spans="1:39" ht="24.75" customHeight="1">
      <c r="A582" s="440"/>
      <c r="B582" s="440"/>
      <c r="C582" s="440"/>
      <c r="D582" s="440"/>
      <c r="E582" s="442"/>
      <c r="F582" s="443"/>
      <c r="G582" s="441"/>
      <c r="H582" s="444"/>
      <c r="I582" s="445"/>
      <c r="J582" s="443"/>
      <c r="K582" s="443"/>
      <c r="L582" s="443"/>
      <c r="M582" s="443"/>
      <c r="N582" s="443"/>
      <c r="O582" s="443"/>
      <c r="P582" s="443"/>
      <c r="Q582" s="443"/>
      <c r="R582" s="443"/>
      <c r="S582" s="443"/>
      <c r="T582" s="443"/>
      <c r="U582" s="443"/>
      <c r="V582" s="443"/>
      <c r="W582" s="443"/>
      <c r="X582" s="443"/>
      <c r="Y582" s="443"/>
      <c r="Z582" s="443"/>
      <c r="AA582" s="443"/>
      <c r="AB582" s="443"/>
      <c r="AC582" s="441"/>
      <c r="AD582" s="441"/>
      <c r="AE582" s="441"/>
      <c r="AF582" s="441"/>
      <c r="AG582" s="441"/>
      <c r="AH582" s="441"/>
      <c r="AI582" s="443"/>
      <c r="AJ582" s="443"/>
      <c r="AK582" s="325"/>
      <c r="AL582" s="443"/>
      <c r="AM582" s="443"/>
    </row>
    <row r="583" spans="1:39" ht="24.75" customHeight="1">
      <c r="A583" s="440"/>
      <c r="B583" s="440"/>
      <c r="C583" s="440"/>
      <c r="D583" s="440"/>
      <c r="E583" s="442"/>
      <c r="F583" s="443"/>
      <c r="G583" s="441"/>
      <c r="H583" s="444"/>
      <c r="I583" s="445"/>
      <c r="J583" s="443"/>
      <c r="K583" s="443"/>
      <c r="L583" s="443"/>
      <c r="M583" s="443"/>
      <c r="N583" s="443"/>
      <c r="O583" s="443"/>
      <c r="P583" s="443"/>
      <c r="Q583" s="443"/>
      <c r="R583" s="443"/>
      <c r="S583" s="443"/>
      <c r="T583" s="443"/>
      <c r="U583" s="443"/>
      <c r="V583" s="443"/>
      <c r="W583" s="443"/>
      <c r="X583" s="443"/>
      <c r="Y583" s="443"/>
      <c r="Z583" s="443"/>
      <c r="AA583" s="443"/>
      <c r="AB583" s="443"/>
      <c r="AC583" s="441"/>
      <c r="AD583" s="441"/>
      <c r="AE583" s="441"/>
      <c r="AF583" s="441"/>
      <c r="AG583" s="441"/>
      <c r="AH583" s="441"/>
      <c r="AI583" s="443"/>
      <c r="AJ583" s="443"/>
      <c r="AK583" s="325"/>
      <c r="AL583" s="443"/>
      <c r="AM583" s="443"/>
    </row>
    <row r="584" spans="1:39" ht="24.75" customHeight="1">
      <c r="A584" s="440"/>
      <c r="B584" s="440"/>
      <c r="C584" s="440"/>
      <c r="D584" s="440"/>
      <c r="E584" s="442"/>
      <c r="F584" s="443"/>
      <c r="G584" s="441"/>
      <c r="H584" s="444"/>
      <c r="I584" s="445"/>
      <c r="J584" s="443"/>
      <c r="K584" s="443"/>
      <c r="L584" s="443"/>
      <c r="M584" s="443"/>
      <c r="N584" s="443"/>
      <c r="O584" s="443"/>
      <c r="P584" s="443"/>
      <c r="Q584" s="443"/>
      <c r="R584" s="443"/>
      <c r="S584" s="443"/>
      <c r="T584" s="443"/>
      <c r="U584" s="443"/>
      <c r="V584" s="443"/>
      <c r="W584" s="443"/>
      <c r="X584" s="443"/>
      <c r="Y584" s="443"/>
      <c r="Z584" s="443"/>
      <c r="AA584" s="443"/>
      <c r="AB584" s="443"/>
      <c r="AC584" s="441"/>
      <c r="AD584" s="441"/>
      <c r="AE584" s="441"/>
      <c r="AF584" s="441"/>
      <c r="AG584" s="441"/>
      <c r="AH584" s="441"/>
      <c r="AI584" s="443"/>
      <c r="AJ584" s="443"/>
      <c r="AK584" s="325"/>
      <c r="AL584" s="443"/>
      <c r="AM584" s="443"/>
    </row>
    <row r="585" spans="1:39" ht="24.75" customHeight="1">
      <c r="A585" s="440"/>
      <c r="B585" s="440"/>
      <c r="C585" s="440"/>
      <c r="D585" s="440"/>
      <c r="E585" s="442"/>
      <c r="F585" s="443"/>
      <c r="G585" s="441"/>
      <c r="H585" s="444"/>
      <c r="I585" s="445"/>
      <c r="J585" s="443"/>
      <c r="K585" s="443"/>
      <c r="L585" s="443"/>
      <c r="M585" s="443"/>
      <c r="N585" s="443"/>
      <c r="O585" s="443"/>
      <c r="P585" s="443"/>
      <c r="Q585" s="443"/>
      <c r="R585" s="443"/>
      <c r="S585" s="443"/>
      <c r="T585" s="443"/>
      <c r="U585" s="443"/>
      <c r="V585" s="443"/>
      <c r="W585" s="443"/>
      <c r="X585" s="443"/>
      <c r="Y585" s="443"/>
      <c r="Z585" s="443"/>
      <c r="AA585" s="443"/>
      <c r="AB585" s="443"/>
      <c r="AC585" s="441"/>
      <c r="AD585" s="441"/>
      <c r="AE585" s="441"/>
      <c r="AF585" s="441"/>
      <c r="AG585" s="441"/>
      <c r="AH585" s="441"/>
      <c r="AI585" s="443"/>
      <c r="AJ585" s="443"/>
      <c r="AK585" s="325"/>
      <c r="AL585" s="443"/>
      <c r="AM585" s="443"/>
    </row>
    <row r="586" spans="1:39" ht="24.75" customHeight="1">
      <c r="A586" s="440"/>
      <c r="B586" s="440"/>
      <c r="C586" s="440"/>
      <c r="D586" s="440"/>
      <c r="E586" s="442"/>
      <c r="F586" s="443"/>
      <c r="G586" s="441"/>
      <c r="H586" s="444"/>
      <c r="I586" s="445"/>
      <c r="J586" s="443"/>
      <c r="K586" s="443"/>
      <c r="L586" s="443"/>
      <c r="M586" s="443"/>
      <c r="N586" s="443"/>
      <c r="O586" s="443"/>
      <c r="P586" s="443"/>
      <c r="Q586" s="443"/>
      <c r="R586" s="443"/>
      <c r="S586" s="443"/>
      <c r="T586" s="443"/>
      <c r="U586" s="443"/>
      <c r="V586" s="443"/>
      <c r="W586" s="443"/>
      <c r="X586" s="443"/>
      <c r="Y586" s="443"/>
      <c r="Z586" s="443"/>
      <c r="AA586" s="443"/>
      <c r="AB586" s="443"/>
      <c r="AC586" s="441"/>
      <c r="AD586" s="441"/>
      <c r="AE586" s="441"/>
      <c r="AF586" s="441"/>
      <c r="AG586" s="441"/>
      <c r="AH586" s="441"/>
      <c r="AI586" s="443"/>
      <c r="AJ586" s="443"/>
      <c r="AK586" s="325"/>
      <c r="AL586" s="443"/>
      <c r="AM586" s="443"/>
    </row>
    <row r="587" spans="1:39" ht="24.75" customHeight="1">
      <c r="A587" s="440"/>
      <c r="B587" s="440"/>
      <c r="C587" s="440"/>
      <c r="D587" s="440"/>
      <c r="E587" s="442"/>
      <c r="F587" s="443"/>
      <c r="G587" s="441"/>
      <c r="H587" s="444"/>
      <c r="I587" s="445"/>
      <c r="J587" s="443"/>
      <c r="K587" s="443"/>
      <c r="L587" s="443"/>
      <c r="M587" s="443"/>
      <c r="N587" s="443"/>
      <c r="O587" s="443"/>
      <c r="P587" s="443"/>
      <c r="Q587" s="443"/>
      <c r="R587" s="443"/>
      <c r="S587" s="443"/>
      <c r="T587" s="443"/>
      <c r="U587" s="443"/>
      <c r="V587" s="443"/>
      <c r="W587" s="443"/>
      <c r="X587" s="443"/>
      <c r="Y587" s="443"/>
      <c r="Z587" s="443"/>
      <c r="AA587" s="443"/>
      <c r="AB587" s="443"/>
      <c r="AC587" s="441"/>
      <c r="AD587" s="441"/>
      <c r="AE587" s="441"/>
      <c r="AF587" s="441"/>
      <c r="AG587" s="441"/>
      <c r="AH587" s="441"/>
      <c r="AI587" s="443"/>
      <c r="AJ587" s="443"/>
      <c r="AK587" s="325"/>
      <c r="AL587" s="443"/>
      <c r="AM587" s="443"/>
    </row>
    <row r="588" spans="1:39" ht="24.75" customHeight="1">
      <c r="A588" s="440"/>
      <c r="B588" s="440"/>
      <c r="C588" s="440"/>
      <c r="D588" s="440"/>
      <c r="E588" s="442"/>
      <c r="F588" s="443"/>
      <c r="G588" s="441"/>
      <c r="H588" s="444"/>
      <c r="I588" s="445"/>
      <c r="J588" s="443"/>
      <c r="K588" s="443"/>
      <c r="L588" s="443"/>
      <c r="M588" s="443"/>
      <c r="N588" s="443"/>
      <c r="O588" s="443"/>
      <c r="P588" s="443"/>
      <c r="Q588" s="443"/>
      <c r="R588" s="443"/>
      <c r="S588" s="443"/>
      <c r="T588" s="443"/>
      <c r="U588" s="443"/>
      <c r="V588" s="443"/>
      <c r="W588" s="443"/>
      <c r="X588" s="443"/>
      <c r="Y588" s="443"/>
      <c r="Z588" s="443"/>
      <c r="AA588" s="443"/>
      <c r="AB588" s="443"/>
      <c r="AC588" s="441"/>
      <c r="AD588" s="441"/>
      <c r="AE588" s="441"/>
      <c r="AF588" s="441"/>
      <c r="AG588" s="441"/>
      <c r="AH588" s="441"/>
      <c r="AI588" s="443"/>
      <c r="AJ588" s="443"/>
      <c r="AK588" s="325"/>
      <c r="AL588" s="443"/>
      <c r="AM588" s="443"/>
    </row>
    <row r="589" spans="1:39" ht="24.75" customHeight="1">
      <c r="A589" s="440"/>
      <c r="B589" s="440"/>
      <c r="C589" s="440"/>
      <c r="D589" s="440"/>
      <c r="E589" s="442"/>
      <c r="F589" s="443"/>
      <c r="G589" s="441"/>
      <c r="H589" s="444"/>
      <c r="I589" s="445"/>
      <c r="J589" s="443"/>
      <c r="K589" s="443"/>
      <c r="L589" s="443"/>
      <c r="M589" s="443"/>
      <c r="N589" s="443"/>
      <c r="O589" s="443"/>
      <c r="P589" s="443"/>
      <c r="Q589" s="443"/>
      <c r="R589" s="443"/>
      <c r="S589" s="443"/>
      <c r="T589" s="443"/>
      <c r="U589" s="443"/>
      <c r="V589" s="443"/>
      <c r="W589" s="443"/>
      <c r="X589" s="443"/>
      <c r="Y589" s="443"/>
      <c r="Z589" s="443"/>
      <c r="AA589" s="443"/>
      <c r="AB589" s="443"/>
      <c r="AC589" s="441"/>
      <c r="AD589" s="441"/>
      <c r="AE589" s="441"/>
      <c r="AF589" s="441"/>
      <c r="AG589" s="441"/>
      <c r="AH589" s="441"/>
      <c r="AI589" s="443"/>
      <c r="AJ589" s="443"/>
      <c r="AK589" s="325"/>
      <c r="AL589" s="443"/>
      <c r="AM589" s="443"/>
    </row>
    <row r="590" spans="1:39" ht="24.75" customHeight="1">
      <c r="A590" s="440"/>
      <c r="B590" s="440"/>
      <c r="C590" s="440"/>
      <c r="D590" s="440"/>
      <c r="E590" s="442"/>
      <c r="F590" s="443"/>
      <c r="G590" s="441"/>
      <c r="H590" s="444"/>
      <c r="I590" s="445"/>
      <c r="J590" s="443"/>
      <c r="K590" s="443"/>
      <c r="L590" s="443"/>
      <c r="M590" s="443"/>
      <c r="N590" s="443"/>
      <c r="O590" s="443"/>
      <c r="P590" s="443"/>
      <c r="Q590" s="443"/>
      <c r="R590" s="443"/>
      <c r="S590" s="443"/>
      <c r="T590" s="443"/>
      <c r="U590" s="443"/>
      <c r="V590" s="443"/>
      <c r="W590" s="443"/>
      <c r="X590" s="443"/>
      <c r="Y590" s="443"/>
      <c r="Z590" s="443"/>
      <c r="AA590" s="443"/>
      <c r="AB590" s="443"/>
      <c r="AC590" s="441"/>
      <c r="AD590" s="441"/>
      <c r="AE590" s="441"/>
      <c r="AF590" s="441"/>
      <c r="AG590" s="441"/>
      <c r="AH590" s="441"/>
      <c r="AI590" s="443"/>
      <c r="AJ590" s="443"/>
      <c r="AK590" s="325"/>
      <c r="AL590" s="443"/>
      <c r="AM590" s="443"/>
    </row>
    <row r="591" spans="1:39" ht="24.75" customHeight="1">
      <c r="A591" s="440"/>
      <c r="B591" s="440"/>
      <c r="C591" s="440"/>
      <c r="D591" s="440"/>
      <c r="E591" s="442"/>
      <c r="F591" s="443"/>
      <c r="G591" s="441"/>
      <c r="H591" s="444"/>
      <c r="I591" s="445"/>
      <c r="J591" s="443"/>
      <c r="K591" s="443"/>
      <c r="L591" s="443"/>
      <c r="M591" s="443"/>
      <c r="N591" s="443"/>
      <c r="O591" s="443"/>
      <c r="P591" s="443"/>
      <c r="Q591" s="443"/>
      <c r="R591" s="443"/>
      <c r="S591" s="443"/>
      <c r="T591" s="443"/>
      <c r="U591" s="443"/>
      <c r="V591" s="443"/>
      <c r="W591" s="443"/>
      <c r="X591" s="443"/>
      <c r="Y591" s="443"/>
      <c r="Z591" s="443"/>
      <c r="AA591" s="443"/>
      <c r="AB591" s="443"/>
      <c r="AC591" s="441"/>
      <c r="AD591" s="441"/>
      <c r="AE591" s="441"/>
      <c r="AF591" s="441"/>
      <c r="AG591" s="441"/>
      <c r="AH591" s="441"/>
      <c r="AI591" s="443"/>
      <c r="AJ591" s="443"/>
      <c r="AK591" s="325"/>
      <c r="AL591" s="443"/>
      <c r="AM591" s="443"/>
    </row>
    <row r="592" spans="1:39" ht="24.75" customHeight="1">
      <c r="A592" s="440"/>
      <c r="B592" s="440"/>
      <c r="C592" s="440"/>
      <c r="D592" s="440"/>
      <c r="E592" s="442"/>
      <c r="F592" s="443"/>
      <c r="G592" s="441"/>
      <c r="H592" s="444"/>
      <c r="I592" s="445"/>
      <c r="J592" s="443"/>
      <c r="K592" s="443"/>
      <c r="L592" s="443"/>
      <c r="M592" s="443"/>
      <c r="N592" s="443"/>
      <c r="O592" s="443"/>
      <c r="P592" s="443"/>
      <c r="Q592" s="443"/>
      <c r="R592" s="443"/>
      <c r="S592" s="443"/>
      <c r="T592" s="443"/>
      <c r="U592" s="443"/>
      <c r="V592" s="443"/>
      <c r="W592" s="443"/>
      <c r="X592" s="443"/>
      <c r="Y592" s="443"/>
      <c r="Z592" s="443"/>
      <c r="AA592" s="443"/>
      <c r="AB592" s="443"/>
      <c r="AC592" s="441"/>
      <c r="AD592" s="441"/>
      <c r="AE592" s="441"/>
      <c r="AF592" s="441"/>
      <c r="AG592" s="441"/>
      <c r="AH592" s="441"/>
      <c r="AI592" s="443"/>
      <c r="AJ592" s="443"/>
      <c r="AK592" s="325"/>
      <c r="AL592" s="443"/>
      <c r="AM592" s="443"/>
    </row>
    <row r="593" spans="1:39" ht="24.75" customHeight="1">
      <c r="A593" s="440"/>
      <c r="B593" s="440"/>
      <c r="C593" s="440"/>
      <c r="D593" s="440"/>
      <c r="E593" s="442"/>
      <c r="F593" s="443"/>
      <c r="G593" s="441"/>
      <c r="H593" s="444"/>
      <c r="I593" s="445"/>
      <c r="J593" s="443"/>
      <c r="K593" s="443"/>
      <c r="L593" s="443"/>
      <c r="M593" s="443"/>
      <c r="N593" s="443"/>
      <c r="O593" s="443"/>
      <c r="P593" s="443"/>
      <c r="Q593" s="443"/>
      <c r="R593" s="443"/>
      <c r="S593" s="443"/>
      <c r="T593" s="443"/>
      <c r="U593" s="443"/>
      <c r="V593" s="443"/>
      <c r="W593" s="443"/>
      <c r="X593" s="443"/>
      <c r="Y593" s="443"/>
      <c r="Z593" s="443"/>
      <c r="AA593" s="443"/>
      <c r="AB593" s="443"/>
      <c r="AC593" s="441"/>
      <c r="AD593" s="441"/>
      <c r="AE593" s="441"/>
      <c r="AF593" s="441"/>
      <c r="AG593" s="441"/>
      <c r="AH593" s="441"/>
      <c r="AI593" s="443"/>
      <c r="AJ593" s="443"/>
      <c r="AK593" s="325"/>
      <c r="AL593" s="443"/>
      <c r="AM593" s="443"/>
    </row>
    <row r="594" spans="1:39" ht="24.75" customHeight="1">
      <c r="A594" s="440"/>
      <c r="B594" s="440"/>
      <c r="C594" s="440"/>
      <c r="D594" s="440"/>
      <c r="E594" s="442"/>
      <c r="F594" s="443"/>
      <c r="G594" s="441"/>
      <c r="H594" s="444"/>
      <c r="I594" s="445"/>
      <c r="J594" s="443"/>
      <c r="K594" s="443"/>
      <c r="L594" s="443"/>
      <c r="M594" s="443"/>
      <c r="N594" s="443"/>
      <c r="O594" s="443"/>
      <c r="P594" s="443"/>
      <c r="Q594" s="443"/>
      <c r="R594" s="443"/>
      <c r="S594" s="443"/>
      <c r="T594" s="443"/>
      <c r="U594" s="443"/>
      <c r="V594" s="443"/>
      <c r="W594" s="443"/>
      <c r="X594" s="443"/>
      <c r="Y594" s="443"/>
      <c r="Z594" s="443"/>
      <c r="AA594" s="443"/>
      <c r="AB594" s="443"/>
      <c r="AC594" s="441"/>
      <c r="AD594" s="441"/>
      <c r="AE594" s="441"/>
      <c r="AF594" s="441"/>
      <c r="AG594" s="441"/>
      <c r="AH594" s="441"/>
      <c r="AI594" s="443"/>
      <c r="AJ594" s="443"/>
      <c r="AK594" s="325"/>
      <c r="AL594" s="443"/>
      <c r="AM594" s="443"/>
    </row>
    <row r="595" spans="1:39" ht="24.75" customHeight="1">
      <c r="A595" s="440"/>
      <c r="B595" s="440"/>
      <c r="C595" s="440"/>
      <c r="D595" s="440"/>
      <c r="E595" s="442"/>
      <c r="F595" s="443"/>
      <c r="G595" s="441"/>
      <c r="H595" s="444"/>
      <c r="I595" s="445"/>
      <c r="J595" s="443"/>
      <c r="K595" s="443"/>
      <c r="L595" s="443"/>
      <c r="M595" s="443"/>
      <c r="N595" s="443"/>
      <c r="O595" s="443"/>
      <c r="P595" s="443"/>
      <c r="Q595" s="443"/>
      <c r="R595" s="443"/>
      <c r="S595" s="443"/>
      <c r="T595" s="443"/>
      <c r="U595" s="443"/>
      <c r="V595" s="443"/>
      <c r="W595" s="443"/>
      <c r="X595" s="443"/>
      <c r="Y595" s="443"/>
      <c r="Z595" s="443"/>
      <c r="AA595" s="443"/>
      <c r="AB595" s="443"/>
      <c r="AC595" s="441"/>
      <c r="AD595" s="441"/>
      <c r="AE595" s="441"/>
      <c r="AF595" s="441"/>
      <c r="AG595" s="441"/>
      <c r="AH595" s="441"/>
      <c r="AI595" s="443"/>
      <c r="AJ595" s="443"/>
      <c r="AK595" s="325"/>
      <c r="AL595" s="443"/>
      <c r="AM595" s="443"/>
    </row>
    <row r="596" spans="1:39" ht="24.75" customHeight="1">
      <c r="A596" s="440"/>
      <c r="B596" s="440"/>
      <c r="C596" s="440"/>
      <c r="D596" s="440"/>
      <c r="E596" s="442"/>
      <c r="F596" s="443"/>
      <c r="G596" s="441"/>
      <c r="H596" s="444"/>
      <c r="I596" s="445"/>
      <c r="J596" s="443"/>
      <c r="K596" s="443"/>
      <c r="L596" s="443"/>
      <c r="M596" s="443"/>
      <c r="N596" s="443"/>
      <c r="O596" s="443"/>
      <c r="P596" s="443"/>
      <c r="Q596" s="443"/>
      <c r="R596" s="443"/>
      <c r="S596" s="443"/>
      <c r="T596" s="443"/>
      <c r="U596" s="443"/>
      <c r="V596" s="443"/>
      <c r="W596" s="443"/>
      <c r="X596" s="443"/>
      <c r="Y596" s="443"/>
      <c r="Z596" s="443"/>
      <c r="AA596" s="443"/>
      <c r="AB596" s="443"/>
      <c r="AC596" s="441"/>
      <c r="AD596" s="441"/>
      <c r="AE596" s="441"/>
      <c r="AF596" s="441"/>
      <c r="AG596" s="441"/>
      <c r="AH596" s="441"/>
      <c r="AI596" s="443"/>
      <c r="AJ596" s="443"/>
      <c r="AK596" s="325"/>
      <c r="AL596" s="443"/>
      <c r="AM596" s="443"/>
    </row>
    <row r="597" spans="1:39" ht="24.75" customHeight="1">
      <c r="A597" s="440"/>
      <c r="B597" s="440"/>
      <c r="C597" s="440"/>
      <c r="D597" s="440"/>
      <c r="E597" s="442"/>
      <c r="F597" s="443"/>
      <c r="G597" s="441"/>
      <c r="H597" s="444"/>
      <c r="I597" s="445"/>
      <c r="J597" s="443"/>
      <c r="K597" s="443"/>
      <c r="L597" s="443"/>
      <c r="M597" s="443"/>
      <c r="N597" s="443"/>
      <c r="O597" s="443"/>
      <c r="P597" s="443"/>
      <c r="Q597" s="443"/>
      <c r="R597" s="443"/>
      <c r="S597" s="443"/>
      <c r="T597" s="443"/>
      <c r="U597" s="443"/>
      <c r="V597" s="443"/>
      <c r="W597" s="443"/>
      <c r="X597" s="443"/>
      <c r="Y597" s="443"/>
      <c r="Z597" s="443"/>
      <c r="AA597" s="443"/>
      <c r="AB597" s="443"/>
      <c r="AC597" s="441"/>
      <c r="AD597" s="441"/>
      <c r="AE597" s="441"/>
      <c r="AF597" s="441"/>
      <c r="AG597" s="441"/>
      <c r="AH597" s="441"/>
      <c r="AI597" s="443"/>
      <c r="AJ597" s="443"/>
      <c r="AK597" s="325"/>
      <c r="AL597" s="443"/>
      <c r="AM597" s="443"/>
    </row>
    <row r="598" spans="1:39" ht="24.75" customHeight="1">
      <c r="A598" s="440"/>
      <c r="B598" s="440"/>
      <c r="C598" s="440"/>
      <c r="D598" s="440"/>
      <c r="E598" s="442"/>
      <c r="F598" s="443"/>
      <c r="G598" s="441"/>
      <c r="H598" s="444"/>
      <c r="I598" s="445"/>
      <c r="J598" s="443"/>
      <c r="K598" s="443"/>
      <c r="L598" s="443"/>
      <c r="M598" s="443"/>
      <c r="N598" s="443"/>
      <c r="O598" s="443"/>
      <c r="P598" s="443"/>
      <c r="Q598" s="443"/>
      <c r="R598" s="443"/>
      <c r="S598" s="443"/>
      <c r="T598" s="443"/>
      <c r="U598" s="443"/>
      <c r="V598" s="443"/>
      <c r="W598" s="443"/>
      <c r="X598" s="443"/>
      <c r="Y598" s="443"/>
      <c r="Z598" s="443"/>
      <c r="AA598" s="443"/>
      <c r="AB598" s="443"/>
      <c r="AC598" s="441"/>
      <c r="AD598" s="441"/>
      <c r="AE598" s="441"/>
      <c r="AF598" s="441"/>
      <c r="AG598" s="441"/>
      <c r="AH598" s="441"/>
      <c r="AI598" s="443"/>
      <c r="AJ598" s="443"/>
      <c r="AK598" s="325"/>
      <c r="AL598" s="443"/>
      <c r="AM598" s="443"/>
    </row>
    <row r="599" spans="1:39" ht="24.75" customHeight="1">
      <c r="A599" s="440"/>
      <c r="B599" s="440"/>
      <c r="C599" s="440"/>
      <c r="D599" s="440"/>
      <c r="E599" s="442"/>
      <c r="F599" s="443"/>
      <c r="G599" s="441"/>
      <c r="H599" s="444"/>
      <c r="I599" s="445"/>
      <c r="J599" s="443"/>
      <c r="K599" s="443"/>
      <c r="L599" s="443"/>
      <c r="M599" s="443"/>
      <c r="N599" s="443"/>
      <c r="O599" s="443"/>
      <c r="P599" s="443"/>
      <c r="Q599" s="443"/>
      <c r="R599" s="443"/>
      <c r="S599" s="443"/>
      <c r="T599" s="443"/>
      <c r="U599" s="443"/>
      <c r="V599" s="443"/>
      <c r="W599" s="443"/>
      <c r="X599" s="443"/>
      <c r="Y599" s="443"/>
      <c r="Z599" s="443"/>
      <c r="AA599" s="443"/>
      <c r="AB599" s="443"/>
      <c r="AC599" s="441"/>
      <c r="AD599" s="441"/>
      <c r="AE599" s="441"/>
      <c r="AF599" s="441"/>
      <c r="AG599" s="441"/>
      <c r="AH599" s="441"/>
      <c r="AI599" s="443"/>
      <c r="AJ599" s="443"/>
      <c r="AK599" s="325"/>
      <c r="AL599" s="443"/>
      <c r="AM599" s="443"/>
    </row>
    <row r="600" spans="1:39" ht="24.75" customHeight="1">
      <c r="A600" s="440"/>
      <c r="B600" s="440"/>
      <c r="C600" s="440"/>
      <c r="D600" s="440"/>
      <c r="E600" s="442"/>
      <c r="F600" s="443"/>
      <c r="G600" s="441"/>
      <c r="H600" s="444"/>
      <c r="I600" s="445"/>
      <c r="J600" s="443"/>
      <c r="K600" s="443"/>
      <c r="L600" s="443"/>
      <c r="M600" s="443"/>
      <c r="N600" s="443"/>
      <c r="O600" s="443"/>
      <c r="P600" s="443"/>
      <c r="Q600" s="443"/>
      <c r="R600" s="443"/>
      <c r="S600" s="443"/>
      <c r="T600" s="443"/>
      <c r="U600" s="443"/>
      <c r="V600" s="443"/>
      <c r="W600" s="443"/>
      <c r="X600" s="443"/>
      <c r="Y600" s="443"/>
      <c r="Z600" s="443"/>
      <c r="AA600" s="443"/>
      <c r="AB600" s="443"/>
      <c r="AC600" s="441"/>
      <c r="AD600" s="441"/>
      <c r="AE600" s="441"/>
      <c r="AF600" s="441"/>
      <c r="AG600" s="441"/>
      <c r="AH600" s="441"/>
      <c r="AI600" s="443"/>
      <c r="AJ600" s="443"/>
      <c r="AK600" s="325"/>
      <c r="AL600" s="443"/>
      <c r="AM600" s="443"/>
    </row>
    <row r="601" spans="1:39" ht="24.75" customHeight="1">
      <c r="A601" s="440"/>
      <c r="B601" s="440"/>
      <c r="C601" s="440"/>
      <c r="D601" s="440"/>
      <c r="E601" s="442"/>
      <c r="F601" s="443"/>
      <c r="G601" s="441"/>
      <c r="H601" s="444"/>
      <c r="I601" s="445"/>
      <c r="J601" s="443"/>
      <c r="K601" s="443"/>
      <c r="L601" s="443"/>
      <c r="M601" s="443"/>
      <c r="N601" s="443"/>
      <c r="O601" s="443"/>
      <c r="P601" s="443"/>
      <c r="Q601" s="443"/>
      <c r="R601" s="443"/>
      <c r="S601" s="443"/>
      <c r="T601" s="443"/>
      <c r="U601" s="443"/>
      <c r="V601" s="443"/>
      <c r="W601" s="443"/>
      <c r="X601" s="443"/>
      <c r="Y601" s="443"/>
      <c r="Z601" s="443"/>
      <c r="AA601" s="443"/>
      <c r="AB601" s="443"/>
      <c r="AC601" s="441"/>
      <c r="AD601" s="441"/>
      <c r="AE601" s="441"/>
      <c r="AF601" s="441"/>
      <c r="AG601" s="441"/>
      <c r="AH601" s="441"/>
      <c r="AI601" s="443"/>
      <c r="AJ601" s="443"/>
      <c r="AK601" s="325"/>
      <c r="AL601" s="443"/>
      <c r="AM601" s="443"/>
    </row>
    <row r="602" spans="1:39" ht="24.75" customHeight="1">
      <c r="A602" s="440"/>
      <c r="B602" s="440"/>
      <c r="C602" s="440"/>
      <c r="D602" s="440"/>
      <c r="E602" s="442"/>
      <c r="F602" s="443"/>
      <c r="G602" s="441"/>
      <c r="H602" s="444"/>
      <c r="I602" s="445"/>
      <c r="J602" s="443"/>
      <c r="K602" s="443"/>
      <c r="L602" s="443"/>
      <c r="M602" s="443"/>
      <c r="N602" s="443"/>
      <c r="O602" s="443"/>
      <c r="P602" s="443"/>
      <c r="Q602" s="443"/>
      <c r="R602" s="443"/>
      <c r="S602" s="443"/>
      <c r="T602" s="443"/>
      <c r="U602" s="443"/>
      <c r="V602" s="443"/>
      <c r="W602" s="443"/>
      <c r="X602" s="443"/>
      <c r="Y602" s="443"/>
      <c r="Z602" s="443"/>
      <c r="AA602" s="443"/>
      <c r="AB602" s="443"/>
      <c r="AC602" s="441"/>
      <c r="AD602" s="441"/>
      <c r="AE602" s="441"/>
      <c r="AF602" s="441"/>
      <c r="AG602" s="441"/>
      <c r="AH602" s="441"/>
      <c r="AI602" s="443"/>
      <c r="AJ602" s="443"/>
      <c r="AK602" s="325"/>
      <c r="AL602" s="443"/>
      <c r="AM602" s="443"/>
    </row>
    <row r="603" spans="1:39" ht="24.75" customHeight="1">
      <c r="A603" s="440"/>
      <c r="B603" s="440"/>
      <c r="C603" s="440"/>
      <c r="D603" s="440"/>
      <c r="E603" s="442"/>
      <c r="F603" s="443"/>
      <c r="G603" s="441"/>
      <c r="H603" s="444"/>
      <c r="I603" s="445"/>
      <c r="J603" s="443"/>
      <c r="K603" s="443"/>
      <c r="L603" s="443"/>
      <c r="M603" s="443"/>
      <c r="N603" s="443"/>
      <c r="O603" s="443"/>
      <c r="P603" s="443"/>
      <c r="Q603" s="443"/>
      <c r="R603" s="443"/>
      <c r="S603" s="443"/>
      <c r="T603" s="443"/>
      <c r="U603" s="443"/>
      <c r="V603" s="443"/>
      <c r="W603" s="443"/>
      <c r="X603" s="443"/>
      <c r="Y603" s="443"/>
      <c r="Z603" s="443"/>
      <c r="AA603" s="443"/>
      <c r="AB603" s="443"/>
      <c r="AC603" s="441"/>
      <c r="AD603" s="441"/>
      <c r="AE603" s="441"/>
      <c r="AF603" s="441"/>
      <c r="AG603" s="441"/>
      <c r="AH603" s="441"/>
      <c r="AI603" s="443"/>
      <c r="AJ603" s="443"/>
      <c r="AK603" s="325"/>
      <c r="AL603" s="443"/>
      <c r="AM603" s="443"/>
    </row>
    <row r="604" spans="1:39" ht="24.75" customHeight="1">
      <c r="A604" s="440"/>
      <c r="B604" s="440"/>
      <c r="C604" s="440"/>
      <c r="D604" s="440"/>
      <c r="E604" s="442"/>
      <c r="F604" s="443"/>
      <c r="G604" s="441"/>
      <c r="H604" s="444"/>
      <c r="I604" s="445"/>
      <c r="J604" s="443"/>
      <c r="K604" s="443"/>
      <c r="L604" s="443"/>
      <c r="M604" s="443"/>
      <c r="N604" s="443"/>
      <c r="O604" s="443"/>
      <c r="P604" s="443"/>
      <c r="Q604" s="443"/>
      <c r="R604" s="443"/>
      <c r="S604" s="443"/>
      <c r="T604" s="443"/>
      <c r="U604" s="443"/>
      <c r="V604" s="443"/>
      <c r="W604" s="443"/>
      <c r="X604" s="443"/>
      <c r="Y604" s="443"/>
      <c r="Z604" s="443"/>
      <c r="AA604" s="443"/>
      <c r="AB604" s="443"/>
      <c r="AC604" s="441"/>
      <c r="AD604" s="441"/>
      <c r="AE604" s="441"/>
      <c r="AF604" s="441"/>
      <c r="AG604" s="441"/>
      <c r="AH604" s="441"/>
      <c r="AI604" s="443"/>
      <c r="AJ604" s="443"/>
      <c r="AK604" s="325"/>
      <c r="AL604" s="443"/>
      <c r="AM604" s="443"/>
    </row>
    <row r="605" spans="1:39" ht="24.75" customHeight="1">
      <c r="A605" s="440"/>
      <c r="B605" s="440"/>
      <c r="C605" s="440"/>
      <c r="D605" s="440"/>
      <c r="E605" s="442"/>
      <c r="F605" s="443"/>
      <c r="G605" s="441"/>
      <c r="H605" s="444"/>
      <c r="I605" s="445"/>
      <c r="J605" s="443"/>
      <c r="K605" s="443"/>
      <c r="L605" s="443"/>
      <c r="M605" s="443"/>
      <c r="N605" s="443"/>
      <c r="O605" s="443"/>
      <c r="P605" s="443"/>
      <c r="Q605" s="443"/>
      <c r="R605" s="443"/>
      <c r="S605" s="443"/>
      <c r="T605" s="443"/>
      <c r="U605" s="443"/>
      <c r="V605" s="443"/>
      <c r="W605" s="443"/>
      <c r="X605" s="443"/>
      <c r="Y605" s="443"/>
      <c r="Z605" s="443"/>
      <c r="AA605" s="443"/>
      <c r="AB605" s="443"/>
      <c r="AC605" s="441"/>
      <c r="AD605" s="441"/>
      <c r="AE605" s="441"/>
      <c r="AF605" s="441"/>
      <c r="AG605" s="441"/>
      <c r="AH605" s="441"/>
      <c r="AI605" s="443"/>
      <c r="AJ605" s="443"/>
      <c r="AK605" s="325"/>
      <c r="AL605" s="443"/>
      <c r="AM605" s="443"/>
    </row>
    <row r="606" spans="1:39" ht="24.75" customHeight="1">
      <c r="A606" s="440"/>
      <c r="B606" s="440"/>
      <c r="C606" s="440"/>
      <c r="D606" s="440"/>
      <c r="E606" s="442"/>
      <c r="F606" s="443"/>
      <c r="G606" s="441"/>
      <c r="H606" s="444"/>
      <c r="I606" s="445"/>
      <c r="J606" s="443"/>
      <c r="K606" s="443"/>
      <c r="L606" s="443"/>
      <c r="M606" s="443"/>
      <c r="N606" s="443"/>
      <c r="O606" s="443"/>
      <c r="P606" s="443"/>
      <c r="Q606" s="443"/>
      <c r="R606" s="443"/>
      <c r="S606" s="443"/>
      <c r="T606" s="443"/>
      <c r="U606" s="443"/>
      <c r="V606" s="443"/>
      <c r="W606" s="443"/>
      <c r="X606" s="443"/>
      <c r="Y606" s="443"/>
      <c r="Z606" s="443"/>
      <c r="AA606" s="443"/>
      <c r="AB606" s="443"/>
      <c r="AC606" s="441"/>
      <c r="AD606" s="441"/>
      <c r="AE606" s="441"/>
      <c r="AF606" s="441"/>
      <c r="AG606" s="441"/>
      <c r="AH606" s="441"/>
      <c r="AI606" s="443"/>
      <c r="AJ606" s="443"/>
      <c r="AK606" s="325"/>
      <c r="AL606" s="443"/>
      <c r="AM606" s="443"/>
    </row>
    <row r="607" spans="1:39" ht="24.75" customHeight="1">
      <c r="A607" s="440"/>
      <c r="B607" s="440"/>
      <c r="C607" s="440"/>
      <c r="D607" s="440"/>
      <c r="E607" s="442"/>
      <c r="F607" s="443"/>
      <c r="G607" s="441"/>
      <c r="H607" s="444"/>
      <c r="I607" s="445"/>
      <c r="J607" s="443"/>
      <c r="K607" s="443"/>
      <c r="L607" s="443"/>
      <c r="M607" s="443"/>
      <c r="N607" s="443"/>
      <c r="O607" s="443"/>
      <c r="P607" s="443"/>
      <c r="Q607" s="443"/>
      <c r="R607" s="443"/>
      <c r="S607" s="443"/>
      <c r="T607" s="443"/>
      <c r="U607" s="443"/>
      <c r="V607" s="443"/>
      <c r="W607" s="443"/>
      <c r="X607" s="443"/>
      <c r="Y607" s="443"/>
      <c r="Z607" s="443"/>
      <c r="AA607" s="443"/>
      <c r="AB607" s="443"/>
      <c r="AC607" s="441"/>
      <c r="AD607" s="441"/>
      <c r="AE607" s="441"/>
      <c r="AF607" s="441"/>
      <c r="AG607" s="441"/>
      <c r="AH607" s="441"/>
      <c r="AI607" s="443"/>
      <c r="AJ607" s="443"/>
      <c r="AK607" s="325"/>
      <c r="AL607" s="443"/>
      <c r="AM607" s="443"/>
    </row>
    <row r="608" spans="1:39" ht="24.75" customHeight="1">
      <c r="A608" s="440"/>
      <c r="B608" s="440"/>
      <c r="C608" s="440"/>
      <c r="D608" s="440"/>
      <c r="E608" s="442"/>
      <c r="F608" s="443"/>
      <c r="G608" s="441"/>
      <c r="H608" s="444"/>
      <c r="I608" s="445"/>
      <c r="J608" s="443"/>
      <c r="K608" s="443"/>
      <c r="L608" s="443"/>
      <c r="M608" s="443"/>
      <c r="N608" s="443"/>
      <c r="O608" s="443"/>
      <c r="P608" s="443"/>
      <c r="Q608" s="443"/>
      <c r="R608" s="443"/>
      <c r="S608" s="443"/>
      <c r="T608" s="443"/>
      <c r="U608" s="443"/>
      <c r="V608" s="443"/>
      <c r="W608" s="443"/>
      <c r="X608" s="443"/>
      <c r="Y608" s="443"/>
      <c r="Z608" s="443"/>
      <c r="AA608" s="443"/>
      <c r="AB608" s="443"/>
      <c r="AC608" s="441"/>
      <c r="AD608" s="441"/>
      <c r="AE608" s="441"/>
      <c r="AF608" s="441"/>
      <c r="AG608" s="441"/>
      <c r="AH608" s="441"/>
      <c r="AI608" s="443"/>
      <c r="AJ608" s="443"/>
      <c r="AK608" s="325"/>
      <c r="AL608" s="443"/>
      <c r="AM608" s="443"/>
    </row>
    <row r="609" spans="1:39" ht="24.75" customHeight="1">
      <c r="A609" s="440"/>
      <c r="B609" s="440"/>
      <c r="C609" s="440"/>
      <c r="D609" s="440"/>
      <c r="E609" s="442"/>
      <c r="F609" s="443"/>
      <c r="G609" s="441"/>
      <c r="H609" s="444"/>
      <c r="I609" s="445"/>
      <c r="J609" s="443"/>
      <c r="K609" s="443"/>
      <c r="L609" s="443"/>
      <c r="M609" s="443"/>
      <c r="N609" s="443"/>
      <c r="O609" s="443"/>
      <c r="P609" s="443"/>
      <c r="Q609" s="443"/>
      <c r="R609" s="443"/>
      <c r="S609" s="443"/>
      <c r="T609" s="443"/>
      <c r="U609" s="443"/>
      <c r="V609" s="443"/>
      <c r="W609" s="443"/>
      <c r="X609" s="443"/>
      <c r="Y609" s="443"/>
      <c r="Z609" s="443"/>
      <c r="AA609" s="443"/>
      <c r="AB609" s="443"/>
      <c r="AC609" s="441"/>
      <c r="AD609" s="441"/>
      <c r="AE609" s="441"/>
      <c r="AF609" s="441"/>
      <c r="AG609" s="441"/>
      <c r="AH609" s="441"/>
      <c r="AI609" s="443"/>
      <c r="AJ609" s="443"/>
      <c r="AK609" s="325"/>
      <c r="AL609" s="443"/>
      <c r="AM609" s="443"/>
    </row>
    <row r="610" spans="1:39" ht="24.75" customHeight="1">
      <c r="A610" s="440"/>
      <c r="B610" s="440"/>
      <c r="C610" s="440"/>
      <c r="D610" s="440"/>
      <c r="E610" s="442"/>
      <c r="F610" s="443"/>
      <c r="G610" s="441"/>
      <c r="H610" s="444"/>
      <c r="I610" s="445"/>
      <c r="J610" s="443"/>
      <c r="K610" s="443"/>
      <c r="L610" s="443"/>
      <c r="M610" s="443"/>
      <c r="N610" s="443"/>
      <c r="O610" s="443"/>
      <c r="P610" s="443"/>
      <c r="Q610" s="443"/>
      <c r="R610" s="443"/>
      <c r="S610" s="443"/>
      <c r="T610" s="443"/>
      <c r="U610" s="443"/>
      <c r="V610" s="443"/>
      <c r="W610" s="443"/>
      <c r="X610" s="443"/>
      <c r="Y610" s="443"/>
      <c r="Z610" s="443"/>
      <c r="AA610" s="443"/>
      <c r="AB610" s="443"/>
      <c r="AC610" s="441"/>
      <c r="AD610" s="441"/>
      <c r="AE610" s="441"/>
      <c r="AF610" s="441"/>
      <c r="AG610" s="441"/>
      <c r="AH610" s="441"/>
      <c r="AI610" s="443"/>
      <c r="AJ610" s="443"/>
      <c r="AK610" s="325"/>
      <c r="AL610" s="443"/>
      <c r="AM610" s="443"/>
    </row>
    <row r="611" spans="1:39" ht="24.75" customHeight="1">
      <c r="A611" s="440"/>
      <c r="B611" s="440"/>
      <c r="C611" s="440"/>
      <c r="D611" s="440"/>
      <c r="E611" s="442"/>
      <c r="F611" s="443"/>
      <c r="G611" s="441"/>
      <c r="H611" s="444"/>
      <c r="I611" s="445"/>
      <c r="J611" s="443"/>
      <c r="K611" s="443"/>
      <c r="L611" s="443"/>
      <c r="M611" s="443"/>
      <c r="N611" s="443"/>
      <c r="O611" s="443"/>
      <c r="P611" s="443"/>
      <c r="Q611" s="443"/>
      <c r="R611" s="443"/>
      <c r="S611" s="443"/>
      <c r="T611" s="443"/>
      <c r="U611" s="443"/>
      <c r="V611" s="443"/>
      <c r="W611" s="443"/>
      <c r="X611" s="443"/>
      <c r="Y611" s="443"/>
      <c r="Z611" s="443"/>
      <c r="AA611" s="443"/>
      <c r="AB611" s="443"/>
      <c r="AC611" s="441"/>
      <c r="AD611" s="441"/>
      <c r="AE611" s="441"/>
      <c r="AF611" s="441"/>
      <c r="AG611" s="441"/>
      <c r="AH611" s="441"/>
      <c r="AI611" s="443"/>
      <c r="AJ611" s="443"/>
      <c r="AK611" s="325"/>
      <c r="AL611" s="443"/>
      <c r="AM611" s="443"/>
    </row>
    <row r="612" spans="1:39" ht="24.75" customHeight="1">
      <c r="A612" s="440"/>
      <c r="B612" s="440"/>
      <c r="C612" s="440"/>
      <c r="D612" s="440"/>
      <c r="E612" s="442"/>
      <c r="F612" s="443"/>
      <c r="G612" s="441"/>
      <c r="H612" s="444"/>
      <c r="I612" s="445"/>
      <c r="J612" s="443"/>
      <c r="K612" s="443"/>
      <c r="L612" s="443"/>
      <c r="M612" s="443"/>
      <c r="N612" s="443"/>
      <c r="O612" s="443"/>
      <c r="P612" s="443"/>
      <c r="Q612" s="443"/>
      <c r="R612" s="443"/>
      <c r="S612" s="443"/>
      <c r="T612" s="443"/>
      <c r="U612" s="443"/>
      <c r="V612" s="443"/>
      <c r="W612" s="443"/>
      <c r="X612" s="443"/>
      <c r="Y612" s="443"/>
      <c r="Z612" s="443"/>
      <c r="AA612" s="443"/>
      <c r="AB612" s="443"/>
      <c r="AC612" s="441"/>
      <c r="AD612" s="441"/>
      <c r="AE612" s="441"/>
      <c r="AF612" s="441"/>
      <c r="AG612" s="441"/>
      <c r="AH612" s="441"/>
      <c r="AI612" s="443"/>
      <c r="AJ612" s="443"/>
      <c r="AK612" s="325"/>
      <c r="AL612" s="443"/>
      <c r="AM612" s="443"/>
    </row>
    <row r="613" spans="1:39" ht="24.75" customHeight="1">
      <c r="A613" s="440"/>
      <c r="B613" s="440"/>
      <c r="C613" s="440"/>
      <c r="D613" s="440"/>
      <c r="E613" s="442"/>
      <c r="F613" s="443"/>
      <c r="G613" s="441"/>
      <c r="H613" s="444"/>
      <c r="I613" s="445"/>
      <c r="J613" s="443"/>
      <c r="K613" s="443"/>
      <c r="L613" s="443"/>
      <c r="M613" s="443"/>
      <c r="N613" s="443"/>
      <c r="O613" s="443"/>
      <c r="P613" s="443"/>
      <c r="Q613" s="443"/>
      <c r="R613" s="443"/>
      <c r="S613" s="443"/>
      <c r="T613" s="443"/>
      <c r="U613" s="443"/>
      <c r="V613" s="443"/>
      <c r="W613" s="443"/>
      <c r="X613" s="443"/>
      <c r="Y613" s="443"/>
      <c r="Z613" s="443"/>
      <c r="AA613" s="443"/>
      <c r="AB613" s="443"/>
      <c r="AC613" s="441"/>
      <c r="AD613" s="441"/>
      <c r="AE613" s="441"/>
      <c r="AF613" s="441"/>
      <c r="AG613" s="441"/>
      <c r="AH613" s="441"/>
      <c r="AI613" s="443"/>
      <c r="AJ613" s="443"/>
      <c r="AK613" s="325"/>
      <c r="AL613" s="443"/>
      <c r="AM613" s="443"/>
    </row>
    <row r="614" spans="1:39" ht="24.75" customHeight="1">
      <c r="A614" s="440"/>
      <c r="B614" s="440"/>
      <c r="C614" s="440"/>
      <c r="D614" s="440"/>
      <c r="E614" s="442"/>
      <c r="F614" s="443"/>
      <c r="G614" s="441"/>
      <c r="H614" s="444"/>
      <c r="I614" s="445"/>
      <c r="J614" s="443"/>
      <c r="K614" s="443"/>
      <c r="L614" s="443"/>
      <c r="M614" s="443"/>
      <c r="N614" s="443"/>
      <c r="O614" s="443"/>
      <c r="P614" s="443"/>
      <c r="Q614" s="443"/>
      <c r="R614" s="443"/>
      <c r="S614" s="443"/>
      <c r="T614" s="443"/>
      <c r="U614" s="443"/>
      <c r="V614" s="443"/>
      <c r="W614" s="443"/>
      <c r="X614" s="443"/>
      <c r="Y614" s="443"/>
      <c r="Z614" s="443"/>
      <c r="AA614" s="443"/>
      <c r="AB614" s="443"/>
      <c r="AC614" s="441"/>
      <c r="AD614" s="441"/>
      <c r="AE614" s="441"/>
      <c r="AF614" s="441"/>
      <c r="AG614" s="441"/>
      <c r="AH614" s="441"/>
      <c r="AI614" s="443"/>
      <c r="AJ614" s="443"/>
      <c r="AK614" s="325"/>
      <c r="AL614" s="443"/>
      <c r="AM614" s="443"/>
    </row>
    <row r="615" spans="1:39" ht="24.75" customHeight="1">
      <c r="A615" s="440"/>
      <c r="B615" s="440"/>
      <c r="C615" s="440"/>
      <c r="D615" s="440"/>
      <c r="E615" s="442"/>
      <c r="F615" s="443"/>
      <c r="G615" s="441"/>
      <c r="H615" s="444"/>
      <c r="I615" s="445"/>
      <c r="J615" s="443"/>
      <c r="K615" s="443"/>
      <c r="L615" s="443"/>
      <c r="M615" s="443"/>
      <c r="N615" s="443"/>
      <c r="O615" s="443"/>
      <c r="P615" s="443"/>
      <c r="Q615" s="443"/>
      <c r="R615" s="443"/>
      <c r="S615" s="443"/>
      <c r="T615" s="443"/>
      <c r="U615" s="443"/>
      <c r="V615" s="443"/>
      <c r="W615" s="443"/>
      <c r="X615" s="443"/>
      <c r="Y615" s="443"/>
      <c r="Z615" s="443"/>
      <c r="AA615" s="443"/>
      <c r="AB615" s="443"/>
      <c r="AC615" s="441"/>
      <c r="AD615" s="441"/>
      <c r="AE615" s="441"/>
      <c r="AF615" s="441"/>
      <c r="AG615" s="441"/>
      <c r="AH615" s="441"/>
      <c r="AI615" s="443"/>
      <c r="AJ615" s="443"/>
      <c r="AK615" s="325"/>
      <c r="AL615" s="443"/>
      <c r="AM615" s="443"/>
    </row>
    <row r="616" spans="1:39" ht="24.75" customHeight="1">
      <c r="A616" s="440"/>
      <c r="B616" s="440"/>
      <c r="C616" s="440"/>
      <c r="D616" s="440"/>
      <c r="E616" s="442"/>
      <c r="F616" s="443"/>
      <c r="G616" s="441"/>
      <c r="H616" s="444"/>
      <c r="I616" s="445"/>
      <c r="J616" s="443"/>
      <c r="K616" s="443"/>
      <c r="L616" s="443"/>
      <c r="M616" s="443"/>
      <c r="N616" s="443"/>
      <c r="O616" s="443"/>
      <c r="P616" s="443"/>
      <c r="Q616" s="443"/>
      <c r="R616" s="443"/>
      <c r="S616" s="443"/>
      <c r="T616" s="443"/>
      <c r="U616" s="443"/>
      <c r="V616" s="443"/>
      <c r="W616" s="443"/>
      <c r="X616" s="443"/>
      <c r="Y616" s="443"/>
      <c r="Z616" s="443"/>
      <c r="AA616" s="443"/>
      <c r="AB616" s="443"/>
      <c r="AC616" s="441"/>
      <c r="AD616" s="441"/>
      <c r="AE616" s="441"/>
      <c r="AF616" s="441"/>
      <c r="AG616" s="441"/>
      <c r="AH616" s="441"/>
      <c r="AI616" s="443"/>
      <c r="AJ616" s="443"/>
      <c r="AK616" s="325"/>
      <c r="AL616" s="443"/>
      <c r="AM616" s="443"/>
    </row>
    <row r="617" spans="1:39" ht="24.75" customHeight="1">
      <c r="A617" s="440"/>
      <c r="B617" s="440"/>
      <c r="C617" s="440"/>
      <c r="D617" s="440"/>
      <c r="E617" s="442"/>
      <c r="F617" s="443"/>
      <c r="G617" s="441"/>
      <c r="H617" s="444"/>
      <c r="I617" s="445"/>
      <c r="J617" s="443"/>
      <c r="K617" s="443"/>
      <c r="L617" s="443"/>
      <c r="M617" s="443"/>
      <c r="N617" s="443"/>
      <c r="O617" s="443"/>
      <c r="P617" s="443"/>
      <c r="Q617" s="443"/>
      <c r="R617" s="443"/>
      <c r="S617" s="443"/>
      <c r="T617" s="443"/>
      <c r="U617" s="443"/>
      <c r="V617" s="443"/>
      <c r="W617" s="443"/>
      <c r="X617" s="443"/>
      <c r="Y617" s="443"/>
      <c r="Z617" s="443"/>
      <c r="AA617" s="443"/>
      <c r="AB617" s="443"/>
      <c r="AC617" s="441"/>
      <c r="AD617" s="441"/>
      <c r="AE617" s="441"/>
      <c r="AF617" s="441"/>
      <c r="AG617" s="441"/>
      <c r="AH617" s="441"/>
      <c r="AI617" s="443"/>
      <c r="AJ617" s="443"/>
      <c r="AK617" s="325"/>
      <c r="AL617" s="443"/>
      <c r="AM617" s="443"/>
    </row>
    <row r="618" spans="1:39" ht="24.75" customHeight="1">
      <c r="A618" s="440"/>
      <c r="B618" s="440"/>
      <c r="C618" s="440"/>
      <c r="D618" s="440"/>
      <c r="E618" s="442"/>
      <c r="F618" s="443"/>
      <c r="G618" s="441"/>
      <c r="H618" s="444"/>
      <c r="I618" s="445"/>
      <c r="J618" s="443"/>
      <c r="K618" s="443"/>
      <c r="L618" s="443"/>
      <c r="M618" s="443"/>
      <c r="N618" s="443"/>
      <c r="O618" s="443"/>
      <c r="P618" s="443"/>
      <c r="Q618" s="443"/>
      <c r="R618" s="443"/>
      <c r="S618" s="443"/>
      <c r="T618" s="443"/>
      <c r="U618" s="443"/>
      <c r="V618" s="443"/>
      <c r="W618" s="443"/>
      <c r="X618" s="443"/>
      <c r="Y618" s="443"/>
      <c r="Z618" s="443"/>
      <c r="AA618" s="443"/>
      <c r="AB618" s="443"/>
      <c r="AC618" s="441"/>
      <c r="AD618" s="441"/>
      <c r="AE618" s="441"/>
      <c r="AF618" s="441"/>
      <c r="AG618" s="441"/>
      <c r="AH618" s="441"/>
      <c r="AI618" s="443"/>
      <c r="AJ618" s="443"/>
      <c r="AK618" s="325"/>
      <c r="AL618" s="443"/>
      <c r="AM618" s="443"/>
    </row>
    <row r="619" spans="1:39" ht="24.75" customHeight="1">
      <c r="A619" s="440"/>
      <c r="B619" s="440"/>
      <c r="C619" s="440"/>
      <c r="D619" s="440"/>
      <c r="E619" s="442"/>
      <c r="F619" s="443"/>
      <c r="G619" s="441"/>
      <c r="H619" s="444"/>
      <c r="I619" s="445"/>
      <c r="J619" s="443"/>
      <c r="K619" s="443"/>
      <c r="L619" s="443"/>
      <c r="M619" s="443"/>
      <c r="N619" s="443"/>
      <c r="O619" s="443"/>
      <c r="P619" s="443"/>
      <c r="Q619" s="443"/>
      <c r="R619" s="443"/>
      <c r="S619" s="443"/>
      <c r="T619" s="443"/>
      <c r="U619" s="443"/>
      <c r="V619" s="443"/>
      <c r="W619" s="443"/>
      <c r="X619" s="443"/>
      <c r="Y619" s="443"/>
      <c r="Z619" s="443"/>
      <c r="AA619" s="443"/>
      <c r="AB619" s="443"/>
      <c r="AC619" s="441"/>
      <c r="AD619" s="441"/>
      <c r="AE619" s="441"/>
      <c r="AF619" s="441"/>
      <c r="AG619" s="441"/>
      <c r="AH619" s="441"/>
      <c r="AI619" s="443"/>
      <c r="AJ619" s="443"/>
      <c r="AK619" s="325"/>
      <c r="AL619" s="443"/>
      <c r="AM619" s="443"/>
    </row>
    <row r="620" spans="1:39" ht="24.75" customHeight="1">
      <c r="A620" s="440"/>
      <c r="B620" s="440"/>
      <c r="C620" s="440"/>
      <c r="D620" s="440"/>
      <c r="E620" s="442"/>
      <c r="F620" s="443"/>
      <c r="G620" s="441"/>
      <c r="H620" s="444"/>
      <c r="I620" s="445"/>
      <c r="J620" s="443"/>
      <c r="K620" s="443"/>
      <c r="L620" s="443"/>
      <c r="M620" s="443"/>
      <c r="N620" s="443"/>
      <c r="O620" s="443"/>
      <c r="P620" s="443"/>
      <c r="Q620" s="443"/>
      <c r="R620" s="443"/>
      <c r="S620" s="443"/>
      <c r="T620" s="443"/>
      <c r="U620" s="443"/>
      <c r="V620" s="443"/>
      <c r="W620" s="443"/>
      <c r="X620" s="443"/>
      <c r="Y620" s="443"/>
      <c r="Z620" s="443"/>
      <c r="AA620" s="443"/>
      <c r="AB620" s="443"/>
      <c r="AC620" s="441"/>
      <c r="AD620" s="441"/>
      <c r="AE620" s="441"/>
      <c r="AF620" s="441"/>
      <c r="AG620" s="441"/>
      <c r="AH620" s="441"/>
      <c r="AI620" s="443"/>
      <c r="AJ620" s="443"/>
      <c r="AK620" s="325"/>
      <c r="AL620" s="443"/>
      <c r="AM620" s="443"/>
    </row>
    <row r="621" spans="1:39" ht="24.75" customHeight="1">
      <c r="A621" s="440"/>
      <c r="B621" s="440"/>
      <c r="C621" s="440"/>
      <c r="D621" s="440"/>
      <c r="E621" s="442"/>
      <c r="F621" s="443"/>
      <c r="G621" s="441"/>
      <c r="H621" s="444"/>
      <c r="I621" s="445"/>
      <c r="J621" s="443"/>
      <c r="K621" s="443"/>
      <c r="L621" s="443"/>
      <c r="M621" s="443"/>
      <c r="N621" s="443"/>
      <c r="O621" s="443"/>
      <c r="P621" s="443"/>
      <c r="Q621" s="443"/>
      <c r="R621" s="443"/>
      <c r="S621" s="443"/>
      <c r="T621" s="443"/>
      <c r="U621" s="443"/>
      <c r="V621" s="443"/>
      <c r="W621" s="443"/>
      <c r="X621" s="443"/>
      <c r="Y621" s="443"/>
      <c r="Z621" s="443"/>
      <c r="AA621" s="443"/>
      <c r="AB621" s="443"/>
      <c r="AC621" s="441"/>
      <c r="AD621" s="441"/>
      <c r="AE621" s="441"/>
      <c r="AF621" s="441"/>
      <c r="AG621" s="441"/>
      <c r="AH621" s="441"/>
      <c r="AI621" s="443"/>
      <c r="AJ621" s="443"/>
      <c r="AK621" s="325"/>
      <c r="AL621" s="443"/>
      <c r="AM621" s="443"/>
    </row>
    <row r="622" spans="1:39" ht="24.75" customHeight="1">
      <c r="A622" s="440"/>
      <c r="B622" s="440"/>
      <c r="C622" s="440"/>
      <c r="D622" s="440"/>
      <c r="E622" s="442"/>
      <c r="F622" s="443"/>
      <c r="G622" s="441"/>
      <c r="H622" s="444"/>
      <c r="I622" s="445"/>
      <c r="J622" s="443"/>
      <c r="K622" s="443"/>
      <c r="L622" s="443"/>
      <c r="M622" s="443"/>
      <c r="N622" s="443"/>
      <c r="O622" s="443"/>
      <c r="P622" s="443"/>
      <c r="Q622" s="443"/>
      <c r="R622" s="443"/>
      <c r="S622" s="443"/>
      <c r="T622" s="443"/>
      <c r="U622" s="443"/>
      <c r="V622" s="443"/>
      <c r="W622" s="443"/>
      <c r="X622" s="443"/>
      <c r="Y622" s="443"/>
      <c r="Z622" s="443"/>
      <c r="AA622" s="443"/>
      <c r="AB622" s="443"/>
      <c r="AC622" s="441"/>
      <c r="AD622" s="441"/>
      <c r="AE622" s="441"/>
      <c r="AF622" s="441"/>
      <c r="AG622" s="441"/>
      <c r="AH622" s="441"/>
      <c r="AI622" s="443"/>
      <c r="AJ622" s="443"/>
      <c r="AK622" s="325"/>
      <c r="AL622" s="443"/>
      <c r="AM622" s="443"/>
    </row>
    <row r="623" spans="1:39" ht="24.75" customHeight="1">
      <c r="A623" s="440"/>
      <c r="B623" s="440"/>
      <c r="C623" s="440"/>
      <c r="D623" s="440"/>
      <c r="E623" s="442"/>
      <c r="F623" s="443"/>
      <c r="G623" s="441"/>
      <c r="H623" s="444"/>
      <c r="I623" s="445"/>
      <c r="J623" s="443"/>
      <c r="K623" s="443"/>
      <c r="L623" s="443"/>
      <c r="M623" s="443"/>
      <c r="N623" s="443"/>
      <c r="O623" s="443"/>
      <c r="P623" s="443"/>
      <c r="Q623" s="443"/>
      <c r="R623" s="443"/>
      <c r="S623" s="443"/>
      <c r="T623" s="443"/>
      <c r="U623" s="443"/>
      <c r="V623" s="443"/>
      <c r="W623" s="443"/>
      <c r="X623" s="443"/>
      <c r="Y623" s="443"/>
      <c r="Z623" s="443"/>
      <c r="AA623" s="443"/>
      <c r="AB623" s="443"/>
      <c r="AC623" s="441"/>
      <c r="AD623" s="441"/>
      <c r="AE623" s="441"/>
      <c r="AF623" s="441"/>
      <c r="AG623" s="441"/>
      <c r="AH623" s="441"/>
      <c r="AI623" s="443"/>
      <c r="AJ623" s="443"/>
      <c r="AK623" s="325"/>
      <c r="AL623" s="443"/>
      <c r="AM623" s="443"/>
    </row>
    <row r="624" spans="1:39" ht="24.75" customHeight="1">
      <c r="A624" s="440"/>
      <c r="B624" s="440"/>
      <c r="C624" s="440"/>
      <c r="D624" s="440"/>
      <c r="E624" s="442"/>
      <c r="F624" s="443"/>
      <c r="G624" s="441"/>
      <c r="H624" s="444"/>
      <c r="I624" s="445"/>
      <c r="J624" s="443"/>
      <c r="K624" s="443"/>
      <c r="L624" s="443"/>
      <c r="M624" s="443"/>
      <c r="N624" s="443"/>
      <c r="O624" s="443"/>
      <c r="P624" s="443"/>
      <c r="Q624" s="443"/>
      <c r="R624" s="443"/>
      <c r="S624" s="443"/>
      <c r="T624" s="443"/>
      <c r="U624" s="443"/>
      <c r="V624" s="443"/>
      <c r="W624" s="443"/>
      <c r="X624" s="443"/>
      <c r="Y624" s="443"/>
      <c r="Z624" s="443"/>
      <c r="AA624" s="443"/>
      <c r="AB624" s="443"/>
      <c r="AC624" s="441"/>
      <c r="AD624" s="441"/>
      <c r="AE624" s="441"/>
      <c r="AF624" s="441"/>
      <c r="AG624" s="441"/>
      <c r="AH624" s="441"/>
      <c r="AI624" s="443"/>
      <c r="AJ624" s="443"/>
      <c r="AK624" s="325"/>
      <c r="AL624" s="443"/>
      <c r="AM624" s="443"/>
    </row>
    <row r="625" spans="1:39" ht="24.75" customHeight="1">
      <c r="A625" s="440"/>
      <c r="B625" s="440"/>
      <c r="C625" s="440"/>
      <c r="D625" s="440"/>
      <c r="E625" s="442"/>
      <c r="F625" s="443"/>
      <c r="G625" s="441"/>
      <c r="H625" s="444"/>
      <c r="I625" s="445"/>
      <c r="J625" s="443"/>
      <c r="K625" s="443"/>
      <c r="L625" s="443"/>
      <c r="M625" s="443"/>
      <c r="N625" s="443"/>
      <c r="O625" s="443"/>
      <c r="P625" s="443"/>
      <c r="Q625" s="443"/>
      <c r="R625" s="443"/>
      <c r="S625" s="443"/>
      <c r="T625" s="443"/>
      <c r="U625" s="443"/>
      <c r="V625" s="443"/>
      <c r="W625" s="443"/>
      <c r="X625" s="443"/>
      <c r="Y625" s="443"/>
      <c r="Z625" s="443"/>
      <c r="AA625" s="443"/>
      <c r="AB625" s="443"/>
      <c r="AC625" s="441"/>
      <c r="AD625" s="441"/>
      <c r="AE625" s="441"/>
      <c r="AF625" s="441"/>
      <c r="AG625" s="441"/>
      <c r="AH625" s="441"/>
      <c r="AI625" s="443"/>
      <c r="AJ625" s="443"/>
      <c r="AK625" s="325"/>
      <c r="AL625" s="443"/>
      <c r="AM625" s="443"/>
    </row>
    <row r="626" spans="1:39" ht="24.75" customHeight="1">
      <c r="A626" s="440"/>
      <c r="B626" s="440"/>
      <c r="C626" s="440"/>
      <c r="D626" s="440"/>
      <c r="E626" s="442"/>
      <c r="F626" s="443"/>
      <c r="G626" s="441"/>
      <c r="H626" s="444"/>
      <c r="I626" s="445"/>
      <c r="J626" s="443"/>
      <c r="K626" s="443"/>
      <c r="L626" s="443"/>
      <c r="M626" s="443"/>
      <c r="N626" s="443"/>
      <c r="O626" s="443"/>
      <c r="P626" s="443"/>
      <c r="Q626" s="443"/>
      <c r="R626" s="443"/>
      <c r="S626" s="443"/>
      <c r="T626" s="443"/>
      <c r="U626" s="443"/>
      <c r="V626" s="443"/>
      <c r="W626" s="443"/>
      <c r="X626" s="443"/>
      <c r="Y626" s="443"/>
      <c r="Z626" s="443"/>
      <c r="AA626" s="443"/>
      <c r="AB626" s="443"/>
      <c r="AC626" s="441"/>
      <c r="AD626" s="441"/>
      <c r="AE626" s="441"/>
      <c r="AF626" s="441"/>
      <c r="AG626" s="441"/>
      <c r="AH626" s="441"/>
      <c r="AI626" s="443"/>
      <c r="AJ626" s="443"/>
      <c r="AK626" s="325"/>
      <c r="AL626" s="443"/>
      <c r="AM626" s="443"/>
    </row>
    <row r="627" spans="1:39" ht="24.75" customHeight="1">
      <c r="A627" s="440"/>
      <c r="B627" s="440"/>
      <c r="C627" s="440"/>
      <c r="D627" s="440"/>
      <c r="E627" s="442"/>
      <c r="F627" s="443"/>
      <c r="G627" s="441"/>
      <c r="H627" s="444"/>
      <c r="I627" s="445"/>
      <c r="J627" s="443"/>
      <c r="K627" s="443"/>
      <c r="L627" s="443"/>
      <c r="M627" s="443"/>
      <c r="N627" s="443"/>
      <c r="O627" s="443"/>
      <c r="P627" s="443"/>
      <c r="Q627" s="443"/>
      <c r="R627" s="443"/>
      <c r="S627" s="443"/>
      <c r="T627" s="443"/>
      <c r="U627" s="443"/>
      <c r="V627" s="443"/>
      <c r="W627" s="443"/>
      <c r="X627" s="443"/>
      <c r="Y627" s="443"/>
      <c r="Z627" s="443"/>
      <c r="AA627" s="443"/>
      <c r="AB627" s="443"/>
      <c r="AC627" s="441"/>
      <c r="AD627" s="441"/>
      <c r="AE627" s="441"/>
      <c r="AF627" s="441"/>
      <c r="AG627" s="441"/>
      <c r="AH627" s="441"/>
      <c r="AI627" s="443"/>
      <c r="AJ627" s="443"/>
      <c r="AK627" s="325"/>
      <c r="AL627" s="443"/>
      <c r="AM627" s="443"/>
    </row>
    <row r="628" spans="1:39" ht="24.75" customHeight="1">
      <c r="A628" s="440"/>
      <c r="B628" s="440"/>
      <c r="C628" s="440"/>
      <c r="D628" s="440"/>
      <c r="E628" s="442"/>
      <c r="F628" s="443"/>
      <c r="G628" s="441"/>
      <c r="H628" s="444"/>
      <c r="I628" s="445"/>
      <c r="J628" s="443"/>
      <c r="K628" s="443"/>
      <c r="L628" s="443"/>
      <c r="M628" s="443"/>
      <c r="N628" s="443"/>
      <c r="O628" s="443"/>
      <c r="P628" s="443"/>
      <c r="Q628" s="443"/>
      <c r="R628" s="443"/>
      <c r="S628" s="443"/>
      <c r="T628" s="443"/>
      <c r="U628" s="443"/>
      <c r="V628" s="443"/>
      <c r="W628" s="443"/>
      <c r="X628" s="443"/>
      <c r="Y628" s="443"/>
      <c r="Z628" s="443"/>
      <c r="AA628" s="443"/>
      <c r="AB628" s="443"/>
      <c r="AC628" s="441"/>
      <c r="AD628" s="441"/>
      <c r="AE628" s="441"/>
      <c r="AF628" s="441"/>
      <c r="AG628" s="441"/>
      <c r="AH628" s="441"/>
      <c r="AI628" s="443"/>
      <c r="AJ628" s="443"/>
      <c r="AK628" s="325"/>
      <c r="AL628" s="443"/>
      <c r="AM628" s="443"/>
    </row>
    <row r="629" spans="1:39" ht="24.75" customHeight="1">
      <c r="A629" s="440"/>
      <c r="B629" s="440"/>
      <c r="C629" s="440"/>
      <c r="D629" s="440"/>
      <c r="E629" s="442"/>
      <c r="F629" s="443"/>
      <c r="G629" s="441"/>
      <c r="H629" s="444"/>
      <c r="I629" s="445"/>
      <c r="J629" s="443"/>
      <c r="K629" s="443"/>
      <c r="L629" s="443"/>
      <c r="M629" s="443"/>
      <c r="N629" s="443"/>
      <c r="O629" s="443"/>
      <c r="P629" s="443"/>
      <c r="Q629" s="443"/>
      <c r="R629" s="443"/>
      <c r="S629" s="443"/>
      <c r="T629" s="443"/>
      <c r="U629" s="443"/>
      <c r="V629" s="443"/>
      <c r="W629" s="443"/>
      <c r="X629" s="443"/>
      <c r="Y629" s="443"/>
      <c r="Z629" s="443"/>
      <c r="AA629" s="443"/>
      <c r="AB629" s="443"/>
      <c r="AC629" s="441"/>
      <c r="AD629" s="441"/>
      <c r="AE629" s="441"/>
      <c r="AF629" s="441"/>
      <c r="AG629" s="441"/>
      <c r="AH629" s="441"/>
      <c r="AI629" s="443"/>
      <c r="AJ629" s="443"/>
      <c r="AK629" s="325"/>
      <c r="AL629" s="443"/>
      <c r="AM629" s="443"/>
    </row>
    <row r="630" spans="1:39" ht="24.75" customHeight="1">
      <c r="A630" s="440"/>
      <c r="B630" s="440"/>
      <c r="C630" s="440"/>
      <c r="D630" s="440"/>
      <c r="E630" s="442"/>
      <c r="F630" s="443"/>
      <c r="G630" s="441"/>
      <c r="H630" s="444"/>
      <c r="I630" s="445"/>
      <c r="J630" s="443"/>
      <c r="K630" s="443"/>
      <c r="L630" s="443"/>
      <c r="M630" s="443"/>
      <c r="N630" s="443"/>
      <c r="O630" s="443"/>
      <c r="P630" s="443"/>
      <c r="Q630" s="443"/>
      <c r="R630" s="443"/>
      <c r="S630" s="443"/>
      <c r="T630" s="443"/>
      <c r="U630" s="443"/>
      <c r="V630" s="443"/>
      <c r="W630" s="443"/>
      <c r="X630" s="443"/>
      <c r="Y630" s="443"/>
      <c r="Z630" s="443"/>
      <c r="AA630" s="443"/>
      <c r="AB630" s="443"/>
      <c r="AC630" s="441"/>
      <c r="AD630" s="441"/>
      <c r="AE630" s="441"/>
      <c r="AF630" s="441"/>
      <c r="AG630" s="441"/>
      <c r="AH630" s="441"/>
      <c r="AI630" s="443"/>
      <c r="AJ630" s="443"/>
      <c r="AK630" s="325"/>
      <c r="AL630" s="443"/>
      <c r="AM630" s="443"/>
    </row>
    <row r="631" spans="1:39" ht="24.75" customHeight="1">
      <c r="A631" s="440"/>
      <c r="B631" s="440"/>
      <c r="C631" s="440"/>
      <c r="D631" s="440"/>
      <c r="E631" s="442"/>
      <c r="F631" s="443"/>
      <c r="G631" s="441"/>
      <c r="H631" s="444"/>
      <c r="I631" s="445"/>
      <c r="J631" s="443"/>
      <c r="K631" s="443"/>
      <c r="L631" s="443"/>
      <c r="M631" s="443"/>
      <c r="N631" s="443"/>
      <c r="O631" s="443"/>
      <c r="P631" s="443"/>
      <c r="Q631" s="443"/>
      <c r="R631" s="443"/>
      <c r="S631" s="443"/>
      <c r="T631" s="443"/>
      <c r="U631" s="443"/>
      <c r="V631" s="443"/>
      <c r="W631" s="443"/>
      <c r="X631" s="443"/>
      <c r="Y631" s="443"/>
      <c r="Z631" s="443"/>
      <c r="AA631" s="443"/>
      <c r="AB631" s="443"/>
      <c r="AC631" s="441"/>
      <c r="AD631" s="441"/>
      <c r="AE631" s="441"/>
      <c r="AF631" s="441"/>
      <c r="AG631" s="441"/>
      <c r="AH631" s="441"/>
      <c r="AI631" s="443"/>
      <c r="AJ631" s="443"/>
      <c r="AK631" s="325"/>
      <c r="AL631" s="443"/>
      <c r="AM631" s="443"/>
    </row>
    <row r="632" spans="1:39" ht="24.75" customHeight="1">
      <c r="A632" s="440"/>
      <c r="B632" s="440"/>
      <c r="C632" s="440"/>
      <c r="D632" s="440"/>
      <c r="E632" s="442"/>
      <c r="F632" s="443"/>
      <c r="G632" s="441"/>
      <c r="H632" s="444"/>
      <c r="I632" s="445"/>
      <c r="J632" s="443"/>
      <c r="K632" s="443"/>
      <c r="L632" s="443"/>
      <c r="M632" s="443"/>
      <c r="N632" s="443"/>
      <c r="O632" s="443"/>
      <c r="P632" s="443"/>
      <c r="Q632" s="443"/>
      <c r="R632" s="443"/>
      <c r="S632" s="443"/>
      <c r="T632" s="443"/>
      <c r="U632" s="443"/>
      <c r="V632" s="443"/>
      <c r="W632" s="443"/>
      <c r="X632" s="443"/>
      <c r="Y632" s="443"/>
      <c r="Z632" s="443"/>
      <c r="AA632" s="443"/>
      <c r="AB632" s="443"/>
      <c r="AC632" s="441"/>
      <c r="AD632" s="441"/>
      <c r="AE632" s="441"/>
      <c r="AF632" s="441"/>
      <c r="AG632" s="441"/>
      <c r="AH632" s="441"/>
      <c r="AI632" s="443"/>
      <c r="AJ632" s="443"/>
      <c r="AK632" s="325"/>
      <c r="AL632" s="443"/>
      <c r="AM632" s="443"/>
    </row>
    <row r="633" spans="1:39" ht="24.75" customHeight="1">
      <c r="A633" s="440"/>
      <c r="B633" s="440"/>
      <c r="C633" s="440"/>
      <c r="D633" s="440"/>
      <c r="E633" s="442"/>
      <c r="F633" s="443"/>
      <c r="G633" s="441"/>
      <c r="H633" s="444"/>
      <c r="I633" s="445"/>
      <c r="J633" s="443"/>
      <c r="K633" s="443"/>
      <c r="L633" s="443"/>
      <c r="M633" s="443"/>
      <c r="N633" s="443"/>
      <c r="O633" s="443"/>
      <c r="P633" s="443"/>
      <c r="Q633" s="443"/>
      <c r="R633" s="443"/>
      <c r="S633" s="443"/>
      <c r="T633" s="443"/>
      <c r="U633" s="443"/>
      <c r="V633" s="443"/>
      <c r="W633" s="443"/>
      <c r="X633" s="443"/>
      <c r="Y633" s="443"/>
      <c r="Z633" s="443"/>
      <c r="AA633" s="443"/>
      <c r="AB633" s="443"/>
      <c r="AC633" s="441"/>
      <c r="AD633" s="441"/>
      <c r="AE633" s="441"/>
      <c r="AF633" s="441"/>
      <c r="AG633" s="441"/>
      <c r="AH633" s="441"/>
      <c r="AI633" s="443"/>
      <c r="AJ633" s="443"/>
      <c r="AK633" s="325"/>
      <c r="AL633" s="443"/>
      <c r="AM633" s="443"/>
    </row>
    <row r="634" spans="1:39" ht="24.75" customHeight="1">
      <c r="A634" s="440"/>
      <c r="B634" s="440"/>
      <c r="C634" s="440"/>
      <c r="D634" s="440"/>
      <c r="E634" s="442"/>
      <c r="F634" s="443"/>
      <c r="G634" s="441"/>
      <c r="H634" s="444"/>
      <c r="I634" s="445"/>
      <c r="J634" s="443"/>
      <c r="K634" s="443"/>
      <c r="L634" s="443"/>
      <c r="M634" s="443"/>
      <c r="N634" s="443"/>
      <c r="O634" s="443"/>
      <c r="P634" s="443"/>
      <c r="Q634" s="443"/>
      <c r="R634" s="443"/>
      <c r="S634" s="443"/>
      <c r="T634" s="443"/>
      <c r="U634" s="443"/>
      <c r="V634" s="443"/>
      <c r="W634" s="443"/>
      <c r="X634" s="443"/>
      <c r="Y634" s="443"/>
      <c r="Z634" s="443"/>
      <c r="AA634" s="443"/>
      <c r="AB634" s="443"/>
      <c r="AC634" s="441"/>
      <c r="AD634" s="441"/>
      <c r="AE634" s="441"/>
      <c r="AF634" s="441"/>
      <c r="AG634" s="441"/>
      <c r="AH634" s="441"/>
      <c r="AI634" s="443"/>
      <c r="AJ634" s="443"/>
      <c r="AK634" s="325"/>
      <c r="AL634" s="443"/>
      <c r="AM634" s="443"/>
    </row>
    <row r="635" spans="1:39" ht="24.75" customHeight="1">
      <c r="A635" s="440"/>
      <c r="B635" s="440"/>
      <c r="C635" s="440"/>
      <c r="D635" s="440"/>
      <c r="E635" s="442"/>
      <c r="F635" s="443"/>
      <c r="G635" s="441"/>
      <c r="H635" s="444"/>
      <c r="I635" s="445"/>
      <c r="J635" s="443"/>
      <c r="K635" s="443"/>
      <c r="L635" s="443"/>
      <c r="M635" s="443"/>
      <c r="N635" s="443"/>
      <c r="O635" s="443"/>
      <c r="P635" s="443"/>
      <c r="Q635" s="443"/>
      <c r="R635" s="443"/>
      <c r="S635" s="443"/>
      <c r="T635" s="443"/>
      <c r="U635" s="443"/>
      <c r="V635" s="443"/>
      <c r="W635" s="443"/>
      <c r="X635" s="443"/>
      <c r="Y635" s="443"/>
      <c r="Z635" s="443"/>
      <c r="AA635" s="443"/>
      <c r="AB635" s="443"/>
      <c r="AC635" s="441"/>
      <c r="AD635" s="441"/>
      <c r="AE635" s="441"/>
      <c r="AF635" s="441"/>
      <c r="AG635" s="441"/>
      <c r="AH635" s="441"/>
      <c r="AI635" s="443"/>
      <c r="AJ635" s="443"/>
      <c r="AK635" s="325"/>
      <c r="AL635" s="443"/>
      <c r="AM635" s="443"/>
    </row>
    <row r="636" spans="1:39" ht="24.75" customHeight="1">
      <c r="A636" s="440"/>
      <c r="B636" s="440"/>
      <c r="C636" s="440"/>
      <c r="D636" s="440"/>
      <c r="E636" s="442"/>
      <c r="F636" s="443"/>
      <c r="G636" s="441"/>
      <c r="H636" s="444"/>
      <c r="I636" s="445"/>
      <c r="J636" s="443"/>
      <c r="K636" s="443"/>
      <c r="L636" s="443"/>
      <c r="M636" s="443"/>
      <c r="N636" s="443"/>
      <c r="O636" s="443"/>
      <c r="P636" s="443"/>
      <c r="Q636" s="443"/>
      <c r="R636" s="443"/>
      <c r="S636" s="443"/>
      <c r="T636" s="443"/>
      <c r="U636" s="443"/>
      <c r="V636" s="443"/>
      <c r="W636" s="443"/>
      <c r="X636" s="443"/>
      <c r="Y636" s="443"/>
      <c r="Z636" s="443"/>
      <c r="AA636" s="443"/>
      <c r="AB636" s="443"/>
      <c r="AC636" s="441"/>
      <c r="AD636" s="441"/>
      <c r="AE636" s="441"/>
      <c r="AF636" s="441"/>
      <c r="AG636" s="441"/>
      <c r="AH636" s="441"/>
      <c r="AI636" s="443"/>
      <c r="AJ636" s="443"/>
      <c r="AK636" s="325"/>
      <c r="AL636" s="443"/>
      <c r="AM636" s="443"/>
    </row>
    <row r="637" spans="1:39" ht="24.75" customHeight="1">
      <c r="A637" s="440"/>
      <c r="B637" s="440"/>
      <c r="C637" s="440"/>
      <c r="D637" s="440"/>
      <c r="E637" s="442"/>
      <c r="F637" s="443"/>
      <c r="G637" s="441"/>
      <c r="H637" s="444"/>
      <c r="I637" s="445"/>
      <c r="J637" s="443"/>
      <c r="K637" s="443"/>
      <c r="L637" s="443"/>
      <c r="M637" s="443"/>
      <c r="N637" s="443"/>
      <c r="O637" s="443"/>
      <c r="P637" s="443"/>
      <c r="Q637" s="443"/>
      <c r="R637" s="443"/>
      <c r="S637" s="443"/>
      <c r="T637" s="443"/>
      <c r="U637" s="443"/>
      <c r="V637" s="443"/>
      <c r="W637" s="443"/>
      <c r="X637" s="443"/>
      <c r="Y637" s="443"/>
      <c r="Z637" s="443"/>
      <c r="AA637" s="443"/>
      <c r="AB637" s="443"/>
      <c r="AC637" s="441"/>
      <c r="AD637" s="441"/>
      <c r="AE637" s="441"/>
      <c r="AF637" s="441"/>
      <c r="AG637" s="441"/>
      <c r="AH637" s="441"/>
      <c r="AI637" s="443"/>
      <c r="AJ637" s="443"/>
      <c r="AK637" s="325"/>
      <c r="AL637" s="443"/>
      <c r="AM637" s="443"/>
    </row>
    <row r="638" spans="1:39" ht="24.75" customHeight="1">
      <c r="A638" s="440"/>
      <c r="B638" s="440"/>
      <c r="C638" s="440"/>
      <c r="D638" s="440"/>
      <c r="E638" s="442"/>
      <c r="F638" s="443"/>
      <c r="G638" s="441"/>
      <c r="H638" s="444"/>
      <c r="I638" s="445"/>
      <c r="J638" s="443"/>
      <c r="K638" s="443"/>
      <c r="L638" s="443"/>
      <c r="M638" s="443"/>
      <c r="N638" s="443"/>
      <c r="O638" s="443"/>
      <c r="P638" s="443"/>
      <c r="Q638" s="443"/>
      <c r="R638" s="443"/>
      <c r="S638" s="443"/>
      <c r="T638" s="443"/>
      <c r="U638" s="443"/>
      <c r="V638" s="443"/>
      <c r="W638" s="443"/>
      <c r="X638" s="443"/>
      <c r="Y638" s="443"/>
      <c r="Z638" s="443"/>
      <c r="AA638" s="443"/>
      <c r="AB638" s="443"/>
      <c r="AC638" s="441"/>
      <c r="AD638" s="441"/>
      <c r="AE638" s="441"/>
      <c r="AF638" s="441"/>
      <c r="AG638" s="441"/>
      <c r="AH638" s="441"/>
      <c r="AI638" s="443"/>
      <c r="AJ638" s="443"/>
      <c r="AK638" s="325"/>
      <c r="AL638" s="443"/>
      <c r="AM638" s="443"/>
    </row>
    <row r="639" spans="1:39" ht="24.75" customHeight="1">
      <c r="A639" s="440"/>
      <c r="B639" s="440"/>
      <c r="C639" s="440"/>
      <c r="D639" s="440"/>
      <c r="E639" s="442"/>
      <c r="F639" s="443"/>
      <c r="G639" s="441"/>
      <c r="H639" s="444"/>
      <c r="I639" s="445"/>
      <c r="J639" s="443"/>
      <c r="K639" s="443"/>
      <c r="L639" s="443"/>
      <c r="M639" s="443"/>
      <c r="N639" s="443"/>
      <c r="O639" s="443"/>
      <c r="P639" s="443"/>
      <c r="Q639" s="443"/>
      <c r="R639" s="443"/>
      <c r="S639" s="443"/>
      <c r="T639" s="443"/>
      <c r="U639" s="443"/>
      <c r="V639" s="443"/>
      <c r="W639" s="443"/>
      <c r="X639" s="443"/>
      <c r="Y639" s="443"/>
      <c r="Z639" s="443"/>
      <c r="AA639" s="443"/>
      <c r="AB639" s="443"/>
      <c r="AC639" s="441"/>
      <c r="AD639" s="441"/>
      <c r="AE639" s="441"/>
      <c r="AF639" s="441"/>
      <c r="AG639" s="441"/>
      <c r="AH639" s="441"/>
      <c r="AI639" s="443"/>
      <c r="AJ639" s="443"/>
      <c r="AK639" s="325"/>
      <c r="AL639" s="443"/>
      <c r="AM639" s="443"/>
    </row>
    <row r="640" spans="1:39" ht="24.75" customHeight="1">
      <c r="A640" s="440"/>
      <c r="B640" s="440"/>
      <c r="C640" s="440"/>
      <c r="D640" s="440"/>
      <c r="E640" s="442"/>
      <c r="F640" s="443"/>
      <c r="G640" s="441"/>
      <c r="H640" s="444"/>
      <c r="I640" s="445"/>
      <c r="J640" s="443"/>
      <c r="K640" s="443"/>
      <c r="L640" s="443"/>
      <c r="M640" s="443"/>
      <c r="N640" s="443"/>
      <c r="O640" s="443"/>
      <c r="P640" s="443"/>
      <c r="Q640" s="443"/>
      <c r="R640" s="443"/>
      <c r="S640" s="443"/>
      <c r="T640" s="443"/>
      <c r="U640" s="443"/>
      <c r="V640" s="443"/>
      <c r="W640" s="443"/>
      <c r="X640" s="443"/>
      <c r="Y640" s="443"/>
      <c r="Z640" s="443"/>
      <c r="AA640" s="443"/>
      <c r="AB640" s="443"/>
      <c r="AC640" s="441"/>
      <c r="AD640" s="441"/>
      <c r="AE640" s="441"/>
      <c r="AF640" s="441"/>
      <c r="AG640" s="441"/>
      <c r="AH640" s="441"/>
      <c r="AI640" s="443"/>
      <c r="AJ640" s="443"/>
      <c r="AK640" s="325"/>
      <c r="AL640" s="443"/>
      <c r="AM640" s="443"/>
    </row>
    <row r="641" spans="1:39" ht="24.75" customHeight="1">
      <c r="A641" s="440"/>
      <c r="B641" s="440"/>
      <c r="C641" s="440"/>
      <c r="D641" s="440"/>
      <c r="E641" s="442"/>
      <c r="F641" s="443"/>
      <c r="G641" s="441"/>
      <c r="H641" s="444"/>
      <c r="I641" s="445"/>
      <c r="J641" s="443"/>
      <c r="K641" s="443"/>
      <c r="L641" s="443"/>
      <c r="M641" s="443"/>
      <c r="N641" s="443"/>
      <c r="O641" s="443"/>
      <c r="P641" s="443"/>
      <c r="Q641" s="443"/>
      <c r="R641" s="443"/>
      <c r="S641" s="443"/>
      <c r="T641" s="443"/>
      <c r="U641" s="443"/>
      <c r="V641" s="443"/>
      <c r="W641" s="443"/>
      <c r="X641" s="443"/>
      <c r="Y641" s="443"/>
      <c r="Z641" s="443"/>
      <c r="AA641" s="443"/>
      <c r="AB641" s="443"/>
      <c r="AC641" s="441"/>
      <c r="AD641" s="441"/>
      <c r="AE641" s="441"/>
      <c r="AF641" s="441"/>
      <c r="AG641" s="441"/>
      <c r="AH641" s="441"/>
      <c r="AI641" s="443"/>
      <c r="AJ641" s="443"/>
      <c r="AK641" s="325"/>
      <c r="AL641" s="443"/>
      <c r="AM641" s="443"/>
    </row>
    <row r="642" spans="1:39" ht="24.75" customHeight="1">
      <c r="A642" s="440"/>
      <c r="B642" s="440"/>
      <c r="C642" s="440"/>
      <c r="D642" s="440"/>
      <c r="E642" s="442"/>
      <c r="F642" s="443"/>
      <c r="G642" s="441"/>
      <c r="H642" s="444"/>
      <c r="I642" s="445"/>
      <c r="J642" s="443"/>
      <c r="K642" s="443"/>
      <c r="L642" s="443"/>
      <c r="M642" s="443"/>
      <c r="N642" s="443"/>
      <c r="O642" s="443"/>
      <c r="P642" s="443"/>
      <c r="Q642" s="443"/>
      <c r="R642" s="443"/>
      <c r="S642" s="443"/>
      <c r="T642" s="443"/>
      <c r="U642" s="443"/>
      <c r="V642" s="443"/>
      <c r="W642" s="443"/>
      <c r="X642" s="443"/>
      <c r="Y642" s="443"/>
      <c r="Z642" s="443"/>
      <c r="AA642" s="443"/>
      <c r="AB642" s="443"/>
      <c r="AC642" s="441"/>
      <c r="AD642" s="441"/>
      <c r="AE642" s="441"/>
      <c r="AF642" s="441"/>
      <c r="AG642" s="441"/>
      <c r="AH642" s="441"/>
      <c r="AI642" s="443"/>
      <c r="AJ642" s="443"/>
      <c r="AK642" s="325"/>
      <c r="AL642" s="443"/>
      <c r="AM642" s="443"/>
    </row>
    <row r="643" spans="1:39" ht="24.75" customHeight="1">
      <c r="A643" s="440"/>
      <c r="B643" s="440"/>
      <c r="C643" s="440"/>
      <c r="D643" s="440"/>
      <c r="E643" s="442"/>
      <c r="F643" s="443"/>
      <c r="G643" s="441"/>
      <c r="H643" s="444"/>
      <c r="I643" s="445"/>
      <c r="J643" s="443"/>
      <c r="K643" s="443"/>
      <c r="L643" s="443"/>
      <c r="M643" s="443"/>
      <c r="N643" s="443"/>
      <c r="O643" s="443"/>
      <c r="P643" s="443"/>
      <c r="Q643" s="443"/>
      <c r="R643" s="443"/>
      <c r="S643" s="443"/>
      <c r="T643" s="443"/>
      <c r="U643" s="443"/>
      <c r="V643" s="443"/>
      <c r="W643" s="443"/>
      <c r="X643" s="443"/>
      <c r="Y643" s="443"/>
      <c r="Z643" s="443"/>
      <c r="AA643" s="443"/>
      <c r="AB643" s="443"/>
      <c r="AC643" s="441"/>
      <c r="AD643" s="441"/>
      <c r="AE643" s="441"/>
      <c r="AF643" s="441"/>
      <c r="AG643" s="441"/>
      <c r="AH643" s="441"/>
      <c r="AI643" s="443"/>
      <c r="AJ643" s="443"/>
      <c r="AK643" s="325"/>
      <c r="AL643" s="443"/>
      <c r="AM643" s="443"/>
    </row>
    <row r="644" spans="1:39" ht="24.75" customHeight="1">
      <c r="A644" s="440"/>
      <c r="B644" s="440"/>
      <c r="C644" s="440"/>
      <c r="D644" s="440"/>
      <c r="E644" s="442"/>
      <c r="F644" s="443"/>
      <c r="G644" s="441"/>
      <c r="H644" s="444"/>
      <c r="I644" s="445"/>
      <c r="J644" s="443"/>
      <c r="K644" s="443"/>
      <c r="L644" s="443"/>
      <c r="M644" s="443"/>
      <c r="N644" s="443"/>
      <c r="O644" s="443"/>
      <c r="P644" s="443"/>
      <c r="Q644" s="443"/>
      <c r="R644" s="443"/>
      <c r="S644" s="443"/>
      <c r="T644" s="443"/>
      <c r="U644" s="443"/>
      <c r="V644" s="443"/>
      <c r="W644" s="443"/>
      <c r="X644" s="443"/>
      <c r="Y644" s="443"/>
      <c r="Z644" s="443"/>
      <c r="AA644" s="443"/>
      <c r="AB644" s="443"/>
      <c r="AC644" s="441"/>
      <c r="AD644" s="441"/>
      <c r="AE644" s="441"/>
      <c r="AF644" s="441"/>
      <c r="AG644" s="441"/>
      <c r="AH644" s="441"/>
      <c r="AI644" s="443"/>
      <c r="AJ644" s="443"/>
      <c r="AK644" s="325"/>
      <c r="AL644" s="443"/>
      <c r="AM644" s="443"/>
    </row>
    <row r="645" spans="1:39" ht="24.75" customHeight="1">
      <c r="A645" s="440"/>
      <c r="B645" s="440"/>
      <c r="C645" s="440"/>
      <c r="D645" s="440"/>
      <c r="E645" s="442"/>
      <c r="F645" s="443"/>
      <c r="G645" s="441"/>
      <c r="H645" s="444"/>
      <c r="I645" s="445"/>
      <c r="J645" s="443"/>
      <c r="K645" s="443"/>
      <c r="L645" s="443"/>
      <c r="M645" s="443"/>
      <c r="N645" s="443"/>
      <c r="O645" s="443"/>
      <c r="P645" s="443"/>
      <c r="Q645" s="443"/>
      <c r="R645" s="443"/>
      <c r="S645" s="443"/>
      <c r="T645" s="443"/>
      <c r="U645" s="443"/>
      <c r="V645" s="443"/>
      <c r="W645" s="443"/>
      <c r="X645" s="443"/>
      <c r="Y645" s="443"/>
      <c r="Z645" s="443"/>
      <c r="AA645" s="443"/>
      <c r="AB645" s="443"/>
      <c r="AC645" s="441"/>
      <c r="AD645" s="441"/>
      <c r="AE645" s="441"/>
      <c r="AF645" s="441"/>
      <c r="AG645" s="441"/>
      <c r="AH645" s="441"/>
      <c r="AI645" s="443"/>
      <c r="AJ645" s="443"/>
      <c r="AK645" s="325"/>
      <c r="AL645" s="443"/>
      <c r="AM645" s="443"/>
    </row>
    <row r="646" spans="1:39" ht="24.75" customHeight="1">
      <c r="A646" s="440"/>
      <c r="B646" s="440"/>
      <c r="C646" s="440"/>
      <c r="D646" s="440"/>
      <c r="E646" s="442"/>
      <c r="F646" s="443"/>
      <c r="G646" s="441"/>
      <c r="H646" s="444"/>
      <c r="I646" s="445"/>
      <c r="J646" s="443"/>
      <c r="K646" s="443"/>
      <c r="L646" s="443"/>
      <c r="M646" s="443"/>
      <c r="N646" s="443"/>
      <c r="O646" s="443"/>
      <c r="P646" s="443"/>
      <c r="Q646" s="443"/>
      <c r="R646" s="443"/>
      <c r="S646" s="443"/>
      <c r="T646" s="443"/>
      <c r="U646" s="443"/>
      <c r="V646" s="443"/>
      <c r="W646" s="443"/>
      <c r="X646" s="443"/>
      <c r="Y646" s="443"/>
      <c r="Z646" s="443"/>
      <c r="AA646" s="443"/>
      <c r="AB646" s="443"/>
      <c r="AC646" s="441"/>
      <c r="AD646" s="441"/>
      <c r="AE646" s="441"/>
      <c r="AF646" s="441"/>
      <c r="AG646" s="441"/>
      <c r="AH646" s="441"/>
      <c r="AI646" s="443"/>
      <c r="AJ646" s="443"/>
      <c r="AK646" s="325"/>
      <c r="AL646" s="443"/>
      <c r="AM646" s="443"/>
    </row>
    <row r="647" spans="1:39" ht="24.75" customHeight="1">
      <c r="A647" s="440"/>
      <c r="B647" s="440"/>
      <c r="C647" s="440"/>
      <c r="D647" s="440"/>
      <c r="E647" s="442"/>
      <c r="F647" s="443"/>
      <c r="G647" s="441"/>
      <c r="H647" s="444"/>
      <c r="I647" s="445"/>
      <c r="J647" s="443"/>
      <c r="K647" s="443"/>
      <c r="L647" s="443"/>
      <c r="M647" s="443"/>
      <c r="N647" s="443"/>
      <c r="O647" s="443"/>
      <c r="P647" s="443"/>
      <c r="Q647" s="443"/>
      <c r="R647" s="443"/>
      <c r="S647" s="443"/>
      <c r="T647" s="443"/>
      <c r="U647" s="443"/>
      <c r="V647" s="443"/>
      <c r="W647" s="443"/>
      <c r="X647" s="443"/>
      <c r="Y647" s="443"/>
      <c r="Z647" s="443"/>
      <c r="AA647" s="443"/>
      <c r="AB647" s="443"/>
      <c r="AC647" s="441"/>
      <c r="AD647" s="441"/>
      <c r="AE647" s="441"/>
      <c r="AF647" s="441"/>
      <c r="AG647" s="441"/>
      <c r="AH647" s="441"/>
      <c r="AI647" s="443"/>
      <c r="AJ647" s="443"/>
      <c r="AK647" s="325"/>
      <c r="AL647" s="443"/>
      <c r="AM647" s="443"/>
    </row>
    <row r="648" spans="1:39" ht="24.75" customHeight="1">
      <c r="A648" s="440"/>
      <c r="B648" s="440"/>
      <c r="C648" s="440"/>
      <c r="D648" s="440"/>
      <c r="E648" s="442"/>
      <c r="F648" s="443"/>
      <c r="G648" s="441"/>
      <c r="H648" s="444"/>
      <c r="I648" s="445"/>
      <c r="J648" s="443"/>
      <c r="K648" s="443"/>
      <c r="L648" s="443"/>
      <c r="M648" s="443"/>
      <c r="N648" s="443"/>
      <c r="O648" s="443"/>
      <c r="P648" s="443"/>
      <c r="Q648" s="443"/>
      <c r="R648" s="443"/>
      <c r="S648" s="443"/>
      <c r="T648" s="443"/>
      <c r="U648" s="443"/>
      <c r="V648" s="443"/>
      <c r="W648" s="443"/>
      <c r="X648" s="443"/>
      <c r="Y648" s="443"/>
      <c r="Z648" s="443"/>
      <c r="AA648" s="443"/>
      <c r="AB648" s="443"/>
      <c r="AC648" s="441"/>
      <c r="AD648" s="441"/>
      <c r="AE648" s="441"/>
      <c r="AF648" s="441"/>
      <c r="AG648" s="441"/>
      <c r="AH648" s="441"/>
      <c r="AI648" s="443"/>
      <c r="AJ648" s="443"/>
      <c r="AK648" s="325"/>
      <c r="AL648" s="443"/>
      <c r="AM648" s="443"/>
    </row>
    <row r="649" spans="1:39" ht="24.75" customHeight="1">
      <c r="A649" s="440"/>
      <c r="B649" s="440"/>
      <c r="C649" s="440"/>
      <c r="D649" s="440"/>
      <c r="E649" s="442"/>
      <c r="F649" s="443"/>
      <c r="G649" s="441"/>
      <c r="H649" s="444"/>
      <c r="I649" s="445"/>
      <c r="J649" s="443"/>
      <c r="K649" s="443"/>
      <c r="L649" s="443"/>
      <c r="M649" s="443"/>
      <c r="N649" s="443"/>
      <c r="O649" s="443"/>
      <c r="P649" s="443"/>
      <c r="Q649" s="443"/>
      <c r="R649" s="443"/>
      <c r="S649" s="443"/>
      <c r="T649" s="443"/>
      <c r="U649" s="443"/>
      <c r="V649" s="443"/>
      <c r="W649" s="443"/>
      <c r="X649" s="443"/>
      <c r="Y649" s="443"/>
      <c r="Z649" s="443"/>
      <c r="AA649" s="443"/>
      <c r="AB649" s="443"/>
      <c r="AC649" s="441"/>
      <c r="AD649" s="441"/>
      <c r="AE649" s="441"/>
      <c r="AF649" s="441"/>
      <c r="AG649" s="441"/>
      <c r="AH649" s="441"/>
      <c r="AI649" s="443"/>
      <c r="AJ649" s="443"/>
      <c r="AK649" s="325"/>
      <c r="AL649" s="443"/>
      <c r="AM649" s="443"/>
    </row>
    <row r="650" spans="1:39" ht="24.75" customHeight="1">
      <c r="A650" s="440"/>
      <c r="B650" s="440"/>
      <c r="C650" s="440"/>
      <c r="D650" s="440"/>
      <c r="E650" s="442"/>
      <c r="F650" s="443"/>
      <c r="G650" s="441"/>
      <c r="H650" s="444"/>
      <c r="I650" s="445"/>
      <c r="J650" s="443"/>
      <c r="K650" s="443"/>
      <c r="L650" s="443"/>
      <c r="M650" s="443"/>
      <c r="N650" s="443"/>
      <c r="O650" s="443"/>
      <c r="P650" s="443"/>
      <c r="Q650" s="443"/>
      <c r="R650" s="443"/>
      <c r="S650" s="443"/>
      <c r="T650" s="443"/>
      <c r="U650" s="443"/>
      <c r="V650" s="443"/>
      <c r="W650" s="443"/>
      <c r="X650" s="443"/>
      <c r="Y650" s="443"/>
      <c r="Z650" s="443"/>
      <c r="AA650" s="443"/>
      <c r="AB650" s="443"/>
      <c r="AC650" s="441"/>
      <c r="AD650" s="441"/>
      <c r="AE650" s="441"/>
      <c r="AF650" s="441"/>
      <c r="AG650" s="441"/>
      <c r="AH650" s="441"/>
      <c r="AI650" s="443"/>
      <c r="AJ650" s="443"/>
      <c r="AK650" s="325"/>
      <c r="AL650" s="443"/>
      <c r="AM650" s="443"/>
    </row>
    <row r="651" spans="1:39" ht="24.75" customHeight="1">
      <c r="A651" s="440"/>
      <c r="B651" s="440"/>
      <c r="C651" s="440"/>
      <c r="D651" s="440"/>
      <c r="E651" s="442"/>
      <c r="F651" s="443"/>
      <c r="G651" s="441"/>
      <c r="H651" s="444"/>
      <c r="I651" s="445"/>
      <c r="J651" s="443"/>
      <c r="K651" s="443"/>
      <c r="L651" s="443"/>
      <c r="M651" s="443"/>
      <c r="N651" s="443"/>
      <c r="O651" s="443"/>
      <c r="P651" s="443"/>
      <c r="Q651" s="443"/>
      <c r="R651" s="443"/>
      <c r="S651" s="443"/>
      <c r="T651" s="443"/>
      <c r="U651" s="443"/>
      <c r="V651" s="443"/>
      <c r="W651" s="443"/>
      <c r="X651" s="443"/>
      <c r="Y651" s="443"/>
      <c r="Z651" s="443"/>
      <c r="AA651" s="443"/>
      <c r="AB651" s="443"/>
      <c r="AC651" s="441"/>
      <c r="AD651" s="441"/>
      <c r="AE651" s="441"/>
      <c r="AF651" s="441"/>
      <c r="AG651" s="441"/>
      <c r="AH651" s="441"/>
      <c r="AI651" s="443"/>
      <c r="AJ651" s="443"/>
      <c r="AK651" s="325"/>
      <c r="AL651" s="443"/>
      <c r="AM651" s="443"/>
    </row>
    <row r="652" spans="1:39" ht="24.75" customHeight="1">
      <c r="A652" s="440"/>
      <c r="B652" s="440"/>
      <c r="C652" s="440"/>
      <c r="D652" s="440"/>
      <c r="E652" s="442"/>
      <c r="F652" s="443"/>
      <c r="G652" s="441"/>
      <c r="H652" s="444"/>
      <c r="I652" s="445"/>
      <c r="J652" s="443"/>
      <c r="K652" s="443"/>
      <c r="L652" s="443"/>
      <c r="M652" s="443"/>
      <c r="N652" s="443"/>
      <c r="O652" s="443"/>
      <c r="P652" s="443"/>
      <c r="Q652" s="443"/>
      <c r="R652" s="443"/>
      <c r="S652" s="443"/>
      <c r="T652" s="443"/>
      <c r="U652" s="443"/>
      <c r="V652" s="443"/>
      <c r="W652" s="443"/>
      <c r="X652" s="443"/>
      <c r="Y652" s="443"/>
      <c r="Z652" s="443"/>
      <c r="AA652" s="443"/>
      <c r="AB652" s="443"/>
      <c r="AC652" s="441"/>
      <c r="AD652" s="441"/>
      <c r="AE652" s="441"/>
      <c r="AF652" s="441"/>
      <c r="AG652" s="441"/>
      <c r="AH652" s="441"/>
      <c r="AI652" s="443"/>
      <c r="AJ652" s="443"/>
      <c r="AK652" s="325"/>
      <c r="AL652" s="443"/>
      <c r="AM652" s="443"/>
    </row>
    <row r="653" spans="1:39" ht="24.75" customHeight="1">
      <c r="A653" s="440"/>
      <c r="B653" s="440"/>
      <c r="C653" s="440"/>
      <c r="D653" s="440"/>
      <c r="E653" s="442"/>
      <c r="F653" s="443"/>
      <c r="G653" s="441"/>
      <c r="H653" s="444"/>
      <c r="I653" s="445"/>
      <c r="J653" s="443"/>
      <c r="K653" s="443"/>
      <c r="L653" s="443"/>
      <c r="M653" s="443"/>
      <c r="N653" s="443"/>
      <c r="O653" s="443"/>
      <c r="P653" s="443"/>
      <c r="Q653" s="443"/>
      <c r="R653" s="443"/>
      <c r="S653" s="443"/>
      <c r="T653" s="443"/>
      <c r="U653" s="443"/>
      <c r="V653" s="443"/>
      <c r="W653" s="443"/>
      <c r="X653" s="443"/>
      <c r="Y653" s="443"/>
      <c r="Z653" s="443"/>
      <c r="AA653" s="443"/>
      <c r="AB653" s="443"/>
      <c r="AC653" s="441"/>
      <c r="AD653" s="441"/>
      <c r="AE653" s="441"/>
      <c r="AF653" s="441"/>
      <c r="AG653" s="441"/>
      <c r="AH653" s="441"/>
      <c r="AI653" s="443"/>
      <c r="AJ653" s="443"/>
      <c r="AK653" s="325"/>
      <c r="AL653" s="443"/>
      <c r="AM653" s="443"/>
    </row>
    <row r="654" spans="1:39" ht="24.75" customHeight="1">
      <c r="A654" s="440"/>
      <c r="B654" s="440"/>
      <c r="C654" s="440"/>
      <c r="D654" s="440"/>
      <c r="E654" s="442"/>
      <c r="F654" s="443"/>
      <c r="G654" s="441"/>
      <c r="H654" s="444"/>
      <c r="I654" s="445"/>
      <c r="J654" s="443"/>
      <c r="K654" s="443"/>
      <c r="L654" s="443"/>
      <c r="M654" s="443"/>
      <c r="N654" s="443"/>
      <c r="O654" s="443"/>
      <c r="P654" s="443"/>
      <c r="Q654" s="443"/>
      <c r="R654" s="443"/>
      <c r="S654" s="443"/>
      <c r="T654" s="443"/>
      <c r="U654" s="443"/>
      <c r="V654" s="443"/>
      <c r="W654" s="443"/>
      <c r="X654" s="443"/>
      <c r="Y654" s="443"/>
      <c r="Z654" s="443"/>
      <c r="AA654" s="443"/>
      <c r="AB654" s="443"/>
      <c r="AC654" s="441"/>
      <c r="AD654" s="441"/>
      <c r="AE654" s="441"/>
      <c r="AF654" s="441"/>
      <c r="AG654" s="441"/>
      <c r="AH654" s="441"/>
      <c r="AI654" s="443"/>
      <c r="AJ654" s="443"/>
      <c r="AK654" s="325"/>
      <c r="AL654" s="443"/>
      <c r="AM654" s="443"/>
    </row>
    <row r="655" spans="1:39" ht="24.75" customHeight="1">
      <c r="A655" s="440"/>
      <c r="B655" s="440"/>
      <c r="C655" s="440"/>
      <c r="D655" s="440"/>
      <c r="E655" s="442"/>
      <c r="F655" s="443"/>
      <c r="G655" s="441"/>
      <c r="H655" s="444"/>
      <c r="I655" s="445"/>
      <c r="J655" s="443"/>
      <c r="K655" s="443"/>
      <c r="L655" s="443"/>
      <c r="M655" s="443"/>
      <c r="N655" s="443"/>
      <c r="O655" s="443"/>
      <c r="P655" s="443"/>
      <c r="Q655" s="443"/>
      <c r="R655" s="443"/>
      <c r="S655" s="443"/>
      <c r="T655" s="443"/>
      <c r="U655" s="443"/>
      <c r="V655" s="443"/>
      <c r="W655" s="443"/>
      <c r="X655" s="443"/>
      <c r="Y655" s="443"/>
      <c r="Z655" s="443"/>
      <c r="AA655" s="443"/>
      <c r="AB655" s="443"/>
      <c r="AC655" s="441"/>
      <c r="AD655" s="441"/>
      <c r="AE655" s="441"/>
      <c r="AF655" s="441"/>
      <c r="AG655" s="441"/>
      <c r="AH655" s="441"/>
      <c r="AI655" s="443"/>
      <c r="AJ655" s="443"/>
      <c r="AK655" s="325"/>
      <c r="AL655" s="443"/>
      <c r="AM655" s="443"/>
    </row>
    <row r="656" spans="1:39" ht="24.75" customHeight="1">
      <c r="A656" s="440"/>
      <c r="B656" s="440"/>
      <c r="C656" s="440"/>
      <c r="D656" s="440"/>
      <c r="E656" s="442"/>
      <c r="F656" s="443"/>
      <c r="G656" s="441"/>
      <c r="H656" s="444"/>
      <c r="I656" s="445"/>
      <c r="J656" s="443"/>
      <c r="K656" s="443"/>
      <c r="L656" s="443"/>
      <c r="M656" s="443"/>
      <c r="N656" s="443"/>
      <c r="O656" s="443"/>
      <c r="P656" s="443"/>
      <c r="Q656" s="443"/>
      <c r="R656" s="443"/>
      <c r="S656" s="443"/>
      <c r="T656" s="443"/>
      <c r="U656" s="443"/>
      <c r="V656" s="443"/>
      <c r="W656" s="443"/>
      <c r="X656" s="443"/>
      <c r="Y656" s="443"/>
      <c r="Z656" s="443"/>
      <c r="AA656" s="443"/>
      <c r="AB656" s="443"/>
      <c r="AC656" s="441"/>
      <c r="AD656" s="441"/>
      <c r="AE656" s="441"/>
      <c r="AF656" s="441"/>
      <c r="AG656" s="441"/>
      <c r="AH656" s="441"/>
      <c r="AI656" s="443"/>
      <c r="AJ656" s="443"/>
      <c r="AK656" s="325"/>
      <c r="AL656" s="443"/>
      <c r="AM656" s="443"/>
    </row>
    <row r="657" spans="1:39" ht="24.75" customHeight="1">
      <c r="A657" s="440"/>
      <c r="B657" s="440"/>
      <c r="C657" s="440"/>
      <c r="D657" s="440"/>
      <c r="E657" s="442"/>
      <c r="F657" s="443"/>
      <c r="G657" s="441"/>
      <c r="H657" s="444"/>
      <c r="I657" s="445"/>
      <c r="J657" s="443"/>
      <c r="K657" s="443"/>
      <c r="L657" s="443"/>
      <c r="M657" s="443"/>
      <c r="N657" s="443"/>
      <c r="O657" s="443"/>
      <c r="P657" s="443"/>
      <c r="Q657" s="443"/>
      <c r="R657" s="443"/>
      <c r="S657" s="443"/>
      <c r="T657" s="443"/>
      <c r="U657" s="443"/>
      <c r="V657" s="443"/>
      <c r="W657" s="443"/>
      <c r="X657" s="443"/>
      <c r="Y657" s="443"/>
      <c r="Z657" s="443"/>
      <c r="AA657" s="443"/>
      <c r="AB657" s="443"/>
      <c r="AC657" s="441"/>
      <c r="AD657" s="441"/>
      <c r="AE657" s="441"/>
      <c r="AF657" s="441"/>
      <c r="AG657" s="441"/>
      <c r="AH657" s="441"/>
      <c r="AI657" s="443"/>
      <c r="AJ657" s="443"/>
      <c r="AK657" s="325"/>
      <c r="AL657" s="443"/>
      <c r="AM657" s="443"/>
    </row>
    <row r="658" spans="1:39" ht="24.75" customHeight="1">
      <c r="A658" s="440"/>
      <c r="B658" s="440"/>
      <c r="C658" s="440"/>
      <c r="D658" s="440"/>
      <c r="E658" s="442"/>
      <c r="F658" s="443"/>
      <c r="G658" s="441"/>
      <c r="H658" s="444"/>
      <c r="I658" s="445"/>
      <c r="J658" s="443"/>
      <c r="K658" s="443"/>
      <c r="L658" s="443"/>
      <c r="M658" s="443"/>
      <c r="N658" s="443"/>
      <c r="O658" s="443"/>
      <c r="P658" s="443"/>
      <c r="Q658" s="443"/>
      <c r="R658" s="443"/>
      <c r="S658" s="443"/>
      <c r="T658" s="443"/>
      <c r="U658" s="443"/>
      <c r="V658" s="443"/>
      <c r="W658" s="443"/>
      <c r="X658" s="443"/>
      <c r="Y658" s="443"/>
      <c r="Z658" s="443"/>
      <c r="AA658" s="443"/>
      <c r="AB658" s="443"/>
      <c r="AC658" s="441"/>
      <c r="AD658" s="441"/>
      <c r="AE658" s="441"/>
      <c r="AF658" s="441"/>
      <c r="AG658" s="441"/>
      <c r="AH658" s="441"/>
      <c r="AI658" s="443"/>
      <c r="AJ658" s="443"/>
      <c r="AK658" s="325"/>
      <c r="AL658" s="443"/>
      <c r="AM658" s="443"/>
    </row>
    <row r="659" spans="1:39" ht="24.75" customHeight="1">
      <c r="A659" s="440"/>
      <c r="B659" s="440"/>
      <c r="C659" s="440"/>
      <c r="D659" s="440"/>
      <c r="E659" s="442"/>
      <c r="F659" s="443"/>
      <c r="G659" s="441"/>
      <c r="H659" s="444"/>
      <c r="I659" s="445"/>
      <c r="J659" s="443"/>
      <c r="K659" s="443"/>
      <c r="L659" s="443"/>
      <c r="M659" s="443"/>
      <c r="N659" s="443"/>
      <c r="O659" s="443"/>
      <c r="P659" s="443"/>
      <c r="Q659" s="443"/>
      <c r="R659" s="443"/>
      <c r="S659" s="443"/>
      <c r="T659" s="443"/>
      <c r="U659" s="443"/>
      <c r="V659" s="443"/>
      <c r="W659" s="443"/>
      <c r="X659" s="443"/>
      <c r="Y659" s="443"/>
      <c r="Z659" s="443"/>
      <c r="AA659" s="443"/>
      <c r="AB659" s="443"/>
      <c r="AC659" s="441"/>
      <c r="AD659" s="441"/>
      <c r="AE659" s="441"/>
      <c r="AF659" s="441"/>
      <c r="AG659" s="441"/>
      <c r="AH659" s="441"/>
      <c r="AI659" s="443"/>
      <c r="AJ659" s="443"/>
      <c r="AK659" s="325"/>
      <c r="AL659" s="443"/>
      <c r="AM659" s="443"/>
    </row>
    <row r="660" spans="1:39" ht="24.75" customHeight="1">
      <c r="A660" s="440"/>
      <c r="B660" s="440"/>
      <c r="C660" s="440"/>
      <c r="D660" s="440"/>
      <c r="E660" s="442"/>
      <c r="F660" s="443"/>
      <c r="G660" s="441"/>
      <c r="H660" s="444"/>
      <c r="I660" s="445"/>
      <c r="J660" s="443"/>
      <c r="K660" s="443"/>
      <c r="L660" s="443"/>
      <c r="M660" s="443"/>
      <c r="N660" s="443"/>
      <c r="O660" s="443"/>
      <c r="P660" s="443"/>
      <c r="Q660" s="443"/>
      <c r="R660" s="443"/>
      <c r="S660" s="443"/>
      <c r="T660" s="443"/>
      <c r="U660" s="443"/>
      <c r="V660" s="443"/>
      <c r="W660" s="443"/>
      <c r="X660" s="443"/>
      <c r="Y660" s="443"/>
      <c r="Z660" s="443"/>
      <c r="AA660" s="443"/>
      <c r="AB660" s="443"/>
      <c r="AC660" s="441"/>
      <c r="AD660" s="441"/>
      <c r="AE660" s="441"/>
      <c r="AF660" s="441"/>
      <c r="AG660" s="441"/>
      <c r="AH660" s="441"/>
      <c r="AI660" s="443"/>
      <c r="AJ660" s="443"/>
      <c r="AK660" s="325"/>
      <c r="AL660" s="443"/>
      <c r="AM660" s="443"/>
    </row>
    <row r="661" spans="1:39" ht="24.75" customHeight="1">
      <c r="A661" s="440"/>
      <c r="B661" s="440"/>
      <c r="C661" s="440"/>
      <c r="D661" s="440"/>
      <c r="E661" s="442"/>
      <c r="F661" s="443"/>
      <c r="G661" s="441"/>
      <c r="H661" s="444"/>
      <c r="I661" s="445"/>
      <c r="J661" s="443"/>
      <c r="K661" s="443"/>
      <c r="L661" s="443"/>
      <c r="M661" s="443"/>
      <c r="N661" s="443"/>
      <c r="O661" s="443"/>
      <c r="P661" s="443"/>
      <c r="Q661" s="443"/>
      <c r="R661" s="443"/>
      <c r="S661" s="443"/>
      <c r="T661" s="443"/>
      <c r="U661" s="443"/>
      <c r="V661" s="443"/>
      <c r="W661" s="443"/>
      <c r="X661" s="443"/>
      <c r="Y661" s="443"/>
      <c r="Z661" s="443"/>
      <c r="AA661" s="443"/>
      <c r="AB661" s="443"/>
      <c r="AC661" s="441"/>
      <c r="AD661" s="441"/>
      <c r="AE661" s="441"/>
      <c r="AF661" s="441"/>
      <c r="AG661" s="441"/>
      <c r="AH661" s="441"/>
      <c r="AI661" s="443"/>
      <c r="AJ661" s="443"/>
      <c r="AK661" s="325"/>
      <c r="AL661" s="443"/>
      <c r="AM661" s="443"/>
    </row>
    <row r="662" spans="1:39" ht="24.75" customHeight="1">
      <c r="A662" s="440"/>
      <c r="B662" s="440"/>
      <c r="C662" s="440"/>
      <c r="D662" s="440"/>
      <c r="E662" s="442"/>
      <c r="F662" s="443"/>
      <c r="G662" s="441"/>
      <c r="H662" s="444"/>
      <c r="I662" s="445"/>
      <c r="J662" s="443"/>
      <c r="K662" s="443"/>
      <c r="L662" s="443"/>
      <c r="M662" s="443"/>
      <c r="N662" s="443"/>
      <c r="O662" s="443"/>
      <c r="P662" s="443"/>
      <c r="Q662" s="443"/>
      <c r="R662" s="443"/>
      <c r="S662" s="443"/>
      <c r="T662" s="443"/>
      <c r="U662" s="443"/>
      <c r="V662" s="443"/>
      <c r="W662" s="443"/>
      <c r="X662" s="443"/>
      <c r="Y662" s="443"/>
      <c r="Z662" s="443"/>
      <c r="AA662" s="443"/>
      <c r="AB662" s="443"/>
      <c r="AC662" s="441"/>
      <c r="AD662" s="441"/>
      <c r="AE662" s="441"/>
      <c r="AF662" s="441"/>
      <c r="AG662" s="441"/>
      <c r="AH662" s="441"/>
      <c r="AI662" s="443"/>
      <c r="AJ662" s="443"/>
      <c r="AK662" s="325"/>
      <c r="AL662" s="443"/>
      <c r="AM662" s="443"/>
    </row>
    <row r="663" spans="1:39" ht="24.75" customHeight="1">
      <c r="A663" s="440"/>
      <c r="B663" s="440"/>
      <c r="C663" s="440"/>
      <c r="D663" s="440"/>
      <c r="E663" s="442"/>
      <c r="F663" s="443"/>
      <c r="G663" s="441"/>
      <c r="H663" s="444"/>
      <c r="I663" s="445"/>
      <c r="J663" s="443"/>
      <c r="K663" s="443"/>
      <c r="L663" s="443"/>
      <c r="M663" s="443"/>
      <c r="N663" s="443"/>
      <c r="O663" s="443"/>
      <c r="P663" s="443"/>
      <c r="Q663" s="443"/>
      <c r="R663" s="443"/>
      <c r="S663" s="443"/>
      <c r="T663" s="443"/>
      <c r="U663" s="443"/>
      <c r="V663" s="443"/>
      <c r="W663" s="443"/>
      <c r="X663" s="443"/>
      <c r="Y663" s="443"/>
      <c r="Z663" s="443"/>
      <c r="AA663" s="443"/>
      <c r="AB663" s="443"/>
      <c r="AC663" s="441"/>
      <c r="AD663" s="441"/>
      <c r="AE663" s="441"/>
      <c r="AF663" s="441"/>
      <c r="AG663" s="441"/>
      <c r="AH663" s="441"/>
      <c r="AI663" s="443"/>
      <c r="AJ663" s="443"/>
      <c r="AK663" s="325"/>
      <c r="AL663" s="443"/>
      <c r="AM663" s="443"/>
    </row>
    <row r="664" spans="1:39" ht="24.75" customHeight="1">
      <c r="A664" s="440"/>
      <c r="B664" s="440"/>
      <c r="C664" s="440"/>
      <c r="D664" s="440"/>
      <c r="E664" s="442"/>
      <c r="F664" s="443"/>
      <c r="G664" s="441"/>
      <c r="H664" s="444"/>
      <c r="I664" s="445"/>
      <c r="J664" s="443"/>
      <c r="K664" s="443"/>
      <c r="L664" s="443"/>
      <c r="M664" s="443"/>
      <c r="N664" s="443"/>
      <c r="O664" s="443"/>
      <c r="P664" s="443"/>
      <c r="Q664" s="443"/>
      <c r="R664" s="443"/>
      <c r="S664" s="443"/>
      <c r="T664" s="443"/>
      <c r="U664" s="443"/>
      <c r="V664" s="443"/>
      <c r="W664" s="443"/>
      <c r="X664" s="443"/>
      <c r="Y664" s="443"/>
      <c r="Z664" s="443"/>
      <c r="AA664" s="443"/>
      <c r="AB664" s="443"/>
      <c r="AC664" s="441"/>
      <c r="AD664" s="441"/>
      <c r="AE664" s="441"/>
      <c r="AF664" s="441"/>
      <c r="AG664" s="441"/>
      <c r="AH664" s="441"/>
      <c r="AI664" s="443"/>
      <c r="AJ664" s="443"/>
      <c r="AK664" s="325"/>
      <c r="AL664" s="443"/>
      <c r="AM664" s="443"/>
    </row>
    <row r="665" spans="1:39" ht="24.75" customHeight="1">
      <c r="A665" s="440"/>
      <c r="B665" s="440"/>
      <c r="C665" s="440"/>
      <c r="D665" s="440"/>
      <c r="E665" s="442"/>
      <c r="F665" s="443"/>
      <c r="G665" s="441"/>
      <c r="H665" s="444"/>
      <c r="I665" s="445"/>
      <c r="J665" s="443"/>
      <c r="K665" s="443"/>
      <c r="L665" s="443"/>
      <c r="M665" s="443"/>
      <c r="N665" s="443"/>
      <c r="O665" s="443"/>
      <c r="P665" s="443"/>
      <c r="Q665" s="443"/>
      <c r="R665" s="443"/>
      <c r="S665" s="443"/>
      <c r="T665" s="443"/>
      <c r="U665" s="443"/>
      <c r="V665" s="443"/>
      <c r="W665" s="443"/>
      <c r="X665" s="443"/>
      <c r="Y665" s="443"/>
      <c r="Z665" s="443"/>
      <c r="AA665" s="443"/>
      <c r="AB665" s="443"/>
      <c r="AC665" s="441"/>
      <c r="AD665" s="441"/>
      <c r="AE665" s="441"/>
      <c r="AF665" s="441"/>
      <c r="AG665" s="441"/>
      <c r="AH665" s="441"/>
      <c r="AI665" s="443"/>
      <c r="AJ665" s="443"/>
      <c r="AK665" s="325"/>
      <c r="AL665" s="443"/>
      <c r="AM665" s="443"/>
    </row>
    <row r="666" spans="1:39" ht="24.75" customHeight="1">
      <c r="A666" s="440"/>
      <c r="B666" s="440"/>
      <c r="C666" s="440"/>
      <c r="D666" s="440"/>
      <c r="E666" s="442"/>
      <c r="F666" s="443"/>
      <c r="G666" s="441"/>
      <c r="H666" s="444"/>
      <c r="I666" s="445"/>
      <c r="J666" s="443"/>
      <c r="K666" s="443"/>
      <c r="L666" s="443"/>
      <c r="M666" s="443"/>
      <c r="N666" s="443"/>
      <c r="O666" s="443"/>
      <c r="P666" s="443"/>
      <c r="Q666" s="443"/>
      <c r="R666" s="443"/>
      <c r="S666" s="443"/>
      <c r="T666" s="443"/>
      <c r="U666" s="443"/>
      <c r="V666" s="443"/>
      <c r="W666" s="443"/>
      <c r="X666" s="443"/>
      <c r="Y666" s="443"/>
      <c r="Z666" s="443"/>
      <c r="AA666" s="443"/>
      <c r="AB666" s="443"/>
      <c r="AC666" s="441"/>
      <c r="AD666" s="441"/>
      <c r="AE666" s="441"/>
      <c r="AF666" s="441"/>
      <c r="AG666" s="441"/>
      <c r="AH666" s="441"/>
      <c r="AI666" s="443"/>
      <c r="AJ666" s="443"/>
      <c r="AK666" s="325"/>
      <c r="AL666" s="443"/>
      <c r="AM666" s="443"/>
    </row>
    <row r="667" spans="1:39" ht="24.75" customHeight="1">
      <c r="A667" s="440"/>
      <c r="B667" s="440"/>
      <c r="C667" s="440"/>
      <c r="D667" s="440"/>
      <c r="E667" s="442"/>
      <c r="F667" s="443"/>
      <c r="G667" s="441"/>
      <c r="H667" s="444"/>
      <c r="I667" s="445"/>
      <c r="J667" s="443"/>
      <c r="K667" s="443"/>
      <c r="L667" s="443"/>
      <c r="M667" s="443"/>
      <c r="N667" s="443"/>
      <c r="O667" s="443"/>
      <c r="P667" s="443"/>
      <c r="Q667" s="443"/>
      <c r="R667" s="443"/>
      <c r="S667" s="443"/>
      <c r="T667" s="443"/>
      <c r="U667" s="443"/>
      <c r="V667" s="443"/>
      <c r="W667" s="443"/>
      <c r="X667" s="443"/>
      <c r="Y667" s="443"/>
      <c r="Z667" s="443"/>
      <c r="AA667" s="443"/>
      <c r="AB667" s="443"/>
      <c r="AC667" s="441"/>
      <c r="AD667" s="441"/>
      <c r="AE667" s="441"/>
      <c r="AF667" s="441"/>
      <c r="AG667" s="441"/>
      <c r="AH667" s="441"/>
      <c r="AI667" s="443"/>
      <c r="AJ667" s="443"/>
      <c r="AK667" s="325"/>
      <c r="AL667" s="443"/>
      <c r="AM667" s="443"/>
    </row>
    <row r="668" spans="1:39" ht="24.75" customHeight="1">
      <c r="A668" s="440"/>
      <c r="B668" s="440"/>
      <c r="C668" s="440"/>
      <c r="D668" s="440"/>
      <c r="E668" s="442"/>
      <c r="F668" s="443"/>
      <c r="G668" s="441"/>
      <c r="H668" s="444"/>
      <c r="I668" s="445"/>
      <c r="J668" s="443"/>
      <c r="K668" s="443"/>
      <c r="L668" s="443"/>
      <c r="M668" s="443"/>
      <c r="N668" s="443"/>
      <c r="O668" s="443"/>
      <c r="P668" s="443"/>
      <c r="Q668" s="443"/>
      <c r="R668" s="443"/>
      <c r="S668" s="443"/>
      <c r="T668" s="443"/>
      <c r="U668" s="443"/>
      <c r="V668" s="443"/>
      <c r="W668" s="443"/>
      <c r="X668" s="443"/>
      <c r="Y668" s="443"/>
      <c r="Z668" s="443"/>
      <c r="AA668" s="443"/>
      <c r="AB668" s="443"/>
      <c r="AC668" s="441"/>
      <c r="AD668" s="441"/>
      <c r="AE668" s="441"/>
      <c r="AF668" s="441"/>
      <c r="AG668" s="441"/>
      <c r="AH668" s="441"/>
      <c r="AI668" s="443"/>
      <c r="AJ668" s="443"/>
      <c r="AK668" s="325"/>
      <c r="AL668" s="443"/>
      <c r="AM668" s="443"/>
    </row>
    <row r="669" spans="1:39" ht="24.75" customHeight="1">
      <c r="A669" s="440"/>
      <c r="B669" s="440"/>
      <c r="C669" s="440"/>
      <c r="D669" s="440"/>
      <c r="E669" s="442"/>
      <c r="F669" s="443"/>
      <c r="G669" s="441"/>
      <c r="H669" s="444"/>
      <c r="I669" s="445"/>
      <c r="J669" s="443"/>
      <c r="K669" s="443"/>
      <c r="L669" s="443"/>
      <c r="M669" s="443"/>
      <c r="N669" s="443"/>
      <c r="O669" s="443"/>
      <c r="P669" s="443"/>
      <c r="Q669" s="443"/>
      <c r="R669" s="443"/>
      <c r="S669" s="443"/>
      <c r="T669" s="443"/>
      <c r="U669" s="443"/>
      <c r="V669" s="443"/>
      <c r="W669" s="443"/>
      <c r="X669" s="443"/>
      <c r="Y669" s="443"/>
      <c r="Z669" s="443"/>
      <c r="AA669" s="443"/>
      <c r="AB669" s="443"/>
      <c r="AC669" s="441"/>
      <c r="AD669" s="441"/>
      <c r="AE669" s="441"/>
      <c r="AF669" s="441"/>
      <c r="AG669" s="441"/>
      <c r="AH669" s="441"/>
      <c r="AI669" s="443"/>
      <c r="AJ669" s="443"/>
      <c r="AK669" s="325"/>
      <c r="AL669" s="443"/>
      <c r="AM669" s="443"/>
    </row>
    <row r="670" spans="1:39" ht="24.75" customHeight="1">
      <c r="A670" s="440"/>
      <c r="B670" s="440"/>
      <c r="C670" s="440"/>
      <c r="D670" s="440"/>
      <c r="E670" s="442"/>
      <c r="F670" s="443"/>
      <c r="G670" s="441"/>
      <c r="H670" s="444"/>
      <c r="I670" s="445"/>
      <c r="J670" s="443"/>
      <c r="K670" s="443"/>
      <c r="L670" s="443"/>
      <c r="M670" s="443"/>
      <c r="N670" s="443"/>
      <c r="O670" s="443"/>
      <c r="P670" s="443"/>
      <c r="Q670" s="443"/>
      <c r="R670" s="443"/>
      <c r="S670" s="443"/>
      <c r="T670" s="443"/>
      <c r="U670" s="443"/>
      <c r="V670" s="443"/>
      <c r="W670" s="443"/>
      <c r="X670" s="443"/>
      <c r="Y670" s="443"/>
      <c r="Z670" s="443"/>
      <c r="AA670" s="443"/>
      <c r="AB670" s="443"/>
      <c r="AC670" s="441"/>
      <c r="AD670" s="441"/>
      <c r="AE670" s="441"/>
      <c r="AF670" s="441"/>
      <c r="AG670" s="441"/>
      <c r="AH670" s="441"/>
      <c r="AI670" s="443"/>
      <c r="AJ670" s="443"/>
      <c r="AK670" s="325"/>
      <c r="AL670" s="443"/>
      <c r="AM670" s="443"/>
    </row>
    <row r="671" spans="1:39" ht="24.75" customHeight="1">
      <c r="A671" s="440"/>
      <c r="B671" s="440"/>
      <c r="C671" s="440"/>
      <c r="D671" s="440"/>
      <c r="E671" s="442"/>
      <c r="F671" s="443"/>
      <c r="G671" s="441"/>
      <c r="H671" s="444"/>
      <c r="I671" s="445"/>
      <c r="J671" s="443"/>
      <c r="K671" s="443"/>
      <c r="L671" s="443"/>
      <c r="M671" s="443"/>
      <c r="N671" s="443"/>
      <c r="O671" s="443"/>
      <c r="P671" s="443"/>
      <c r="Q671" s="443"/>
      <c r="R671" s="443"/>
      <c r="S671" s="443"/>
      <c r="T671" s="443"/>
      <c r="U671" s="443"/>
      <c r="V671" s="443"/>
      <c r="W671" s="443"/>
      <c r="X671" s="443"/>
      <c r="Y671" s="443"/>
      <c r="Z671" s="443"/>
      <c r="AA671" s="443"/>
      <c r="AB671" s="443"/>
      <c r="AC671" s="441"/>
      <c r="AD671" s="441"/>
      <c r="AE671" s="441"/>
      <c r="AF671" s="441"/>
      <c r="AG671" s="441"/>
      <c r="AH671" s="441"/>
      <c r="AI671" s="443"/>
      <c r="AJ671" s="443"/>
      <c r="AK671" s="325"/>
      <c r="AL671" s="443"/>
      <c r="AM671" s="443"/>
    </row>
    <row r="672" spans="1:39" ht="24.75" customHeight="1">
      <c r="A672" s="440"/>
      <c r="B672" s="440"/>
      <c r="C672" s="440"/>
      <c r="D672" s="440"/>
      <c r="E672" s="442"/>
      <c r="F672" s="443"/>
      <c r="G672" s="441"/>
      <c r="H672" s="444"/>
      <c r="I672" s="445"/>
      <c r="J672" s="443"/>
      <c r="K672" s="443"/>
      <c r="L672" s="443"/>
      <c r="M672" s="443"/>
      <c r="N672" s="443"/>
      <c r="O672" s="443"/>
      <c r="P672" s="443"/>
      <c r="Q672" s="443"/>
      <c r="R672" s="443"/>
      <c r="S672" s="443"/>
      <c r="T672" s="443"/>
      <c r="U672" s="443"/>
      <c r="V672" s="443"/>
      <c r="W672" s="443"/>
      <c r="X672" s="443"/>
      <c r="Y672" s="443"/>
      <c r="Z672" s="443"/>
      <c r="AA672" s="443"/>
      <c r="AB672" s="443"/>
      <c r="AC672" s="441"/>
      <c r="AD672" s="441"/>
      <c r="AE672" s="441"/>
      <c r="AF672" s="441"/>
      <c r="AG672" s="441"/>
      <c r="AH672" s="441"/>
      <c r="AI672" s="443"/>
      <c r="AJ672" s="443"/>
      <c r="AK672" s="325"/>
      <c r="AL672" s="443"/>
      <c r="AM672" s="443"/>
    </row>
    <row r="673" spans="1:39" ht="24.75" customHeight="1">
      <c r="A673" s="440"/>
      <c r="B673" s="440"/>
      <c r="C673" s="440"/>
      <c r="D673" s="440"/>
      <c r="E673" s="442"/>
      <c r="F673" s="443"/>
      <c r="G673" s="441"/>
      <c r="H673" s="444"/>
      <c r="I673" s="445"/>
      <c r="J673" s="443"/>
      <c r="K673" s="443"/>
      <c r="L673" s="443"/>
      <c r="M673" s="443"/>
      <c r="N673" s="443"/>
      <c r="O673" s="443"/>
      <c r="P673" s="443"/>
      <c r="Q673" s="443"/>
      <c r="R673" s="443"/>
      <c r="S673" s="443"/>
      <c r="T673" s="443"/>
      <c r="U673" s="443"/>
      <c r="V673" s="443"/>
      <c r="W673" s="443"/>
      <c r="X673" s="443"/>
      <c r="Y673" s="443"/>
      <c r="Z673" s="443"/>
      <c r="AA673" s="443"/>
      <c r="AB673" s="443"/>
      <c r="AC673" s="441"/>
      <c r="AD673" s="441"/>
      <c r="AE673" s="441"/>
      <c r="AF673" s="441"/>
      <c r="AG673" s="441"/>
      <c r="AH673" s="441"/>
      <c r="AI673" s="443"/>
      <c r="AJ673" s="443"/>
      <c r="AK673" s="325"/>
      <c r="AL673" s="443"/>
      <c r="AM673" s="443"/>
    </row>
    <row r="674" spans="1:39" ht="24.75" customHeight="1">
      <c r="A674" s="440"/>
      <c r="B674" s="440"/>
      <c r="C674" s="440"/>
      <c r="D674" s="440"/>
      <c r="E674" s="442"/>
      <c r="F674" s="443"/>
      <c r="G674" s="441"/>
      <c r="H674" s="444"/>
      <c r="I674" s="445"/>
      <c r="J674" s="443"/>
      <c r="K674" s="443"/>
      <c r="L674" s="443"/>
      <c r="M674" s="443"/>
      <c r="N674" s="443"/>
      <c r="O674" s="443"/>
      <c r="P674" s="443"/>
      <c r="Q674" s="443"/>
      <c r="R674" s="443"/>
      <c r="S674" s="443"/>
      <c r="T674" s="443"/>
      <c r="U674" s="443"/>
      <c r="V674" s="443"/>
      <c r="W674" s="443"/>
      <c r="X674" s="443"/>
      <c r="Y674" s="443"/>
      <c r="Z674" s="443"/>
      <c r="AA674" s="443"/>
      <c r="AB674" s="443"/>
      <c r="AC674" s="441"/>
      <c r="AD674" s="441"/>
      <c r="AE674" s="441"/>
      <c r="AF674" s="441"/>
      <c r="AG674" s="441"/>
      <c r="AH674" s="441"/>
      <c r="AI674" s="443"/>
      <c r="AJ674" s="443"/>
      <c r="AK674" s="325"/>
      <c r="AL674" s="443"/>
      <c r="AM674" s="443"/>
    </row>
    <row r="675" spans="1:39" ht="24.75" customHeight="1">
      <c r="A675" s="440"/>
      <c r="B675" s="440"/>
      <c r="C675" s="440"/>
      <c r="D675" s="440"/>
      <c r="E675" s="442"/>
      <c r="F675" s="443"/>
      <c r="G675" s="441"/>
      <c r="H675" s="444"/>
      <c r="I675" s="445"/>
      <c r="J675" s="443"/>
      <c r="K675" s="443"/>
      <c r="L675" s="443"/>
      <c r="M675" s="443"/>
      <c r="N675" s="443"/>
      <c r="O675" s="443"/>
      <c r="P675" s="443"/>
      <c r="Q675" s="443"/>
      <c r="R675" s="443"/>
      <c r="S675" s="443"/>
      <c r="T675" s="443"/>
      <c r="U675" s="443"/>
      <c r="V675" s="443"/>
      <c r="W675" s="443"/>
      <c r="X675" s="443"/>
      <c r="Y675" s="443"/>
      <c r="Z675" s="443"/>
      <c r="AA675" s="443"/>
      <c r="AB675" s="443"/>
      <c r="AC675" s="441"/>
      <c r="AD675" s="441"/>
      <c r="AE675" s="441"/>
      <c r="AF675" s="441"/>
      <c r="AG675" s="441"/>
      <c r="AH675" s="441"/>
      <c r="AI675" s="443"/>
      <c r="AJ675" s="443"/>
      <c r="AK675" s="325"/>
      <c r="AL675" s="443"/>
      <c r="AM675" s="443"/>
    </row>
    <row r="676" spans="1:39" ht="24.75" customHeight="1">
      <c r="A676" s="440"/>
      <c r="B676" s="440"/>
      <c r="C676" s="440"/>
      <c r="D676" s="440"/>
      <c r="E676" s="442"/>
      <c r="F676" s="443"/>
      <c r="G676" s="441"/>
      <c r="H676" s="444"/>
      <c r="I676" s="445"/>
      <c r="J676" s="443"/>
      <c r="K676" s="443"/>
      <c r="L676" s="443"/>
      <c r="M676" s="443"/>
      <c r="N676" s="443"/>
      <c r="O676" s="443"/>
      <c r="P676" s="443"/>
      <c r="Q676" s="443"/>
      <c r="R676" s="443"/>
      <c r="S676" s="443"/>
      <c r="T676" s="443"/>
      <c r="U676" s="443"/>
      <c r="V676" s="443"/>
      <c r="W676" s="443"/>
      <c r="X676" s="443"/>
      <c r="Y676" s="443"/>
      <c r="Z676" s="443"/>
      <c r="AA676" s="443"/>
      <c r="AB676" s="443"/>
      <c r="AC676" s="441"/>
      <c r="AD676" s="441"/>
      <c r="AE676" s="441"/>
      <c r="AF676" s="441"/>
      <c r="AG676" s="441"/>
      <c r="AH676" s="441"/>
      <c r="AI676" s="443"/>
      <c r="AJ676" s="443"/>
      <c r="AK676" s="325"/>
      <c r="AL676" s="443"/>
      <c r="AM676" s="443"/>
    </row>
    <row r="677" spans="1:39" ht="24.75" customHeight="1">
      <c r="A677" s="440"/>
      <c r="B677" s="440"/>
      <c r="C677" s="440"/>
      <c r="D677" s="440"/>
      <c r="E677" s="442"/>
      <c r="F677" s="443"/>
      <c r="G677" s="441"/>
      <c r="H677" s="444"/>
      <c r="I677" s="445"/>
      <c r="J677" s="443"/>
      <c r="K677" s="443"/>
      <c r="L677" s="443"/>
      <c r="M677" s="443"/>
      <c r="N677" s="443"/>
      <c r="O677" s="443"/>
      <c r="P677" s="443"/>
      <c r="Q677" s="443"/>
      <c r="R677" s="443"/>
      <c r="S677" s="443"/>
      <c r="T677" s="443"/>
      <c r="U677" s="443"/>
      <c r="V677" s="443"/>
      <c r="W677" s="443"/>
      <c r="X677" s="443"/>
      <c r="Y677" s="443"/>
      <c r="Z677" s="443"/>
      <c r="AA677" s="443"/>
      <c r="AB677" s="443"/>
      <c r="AC677" s="441"/>
      <c r="AD677" s="441"/>
      <c r="AE677" s="441"/>
      <c r="AF677" s="441"/>
      <c r="AG677" s="441"/>
      <c r="AH677" s="441"/>
      <c r="AI677" s="443"/>
      <c r="AJ677" s="443"/>
      <c r="AK677" s="325"/>
      <c r="AL677" s="443"/>
      <c r="AM677" s="443"/>
    </row>
    <row r="678" spans="1:39" ht="24.75" customHeight="1">
      <c r="A678" s="440"/>
      <c r="B678" s="440"/>
      <c r="C678" s="440"/>
      <c r="D678" s="440"/>
      <c r="E678" s="442"/>
      <c r="F678" s="443"/>
      <c r="G678" s="441"/>
      <c r="H678" s="444"/>
      <c r="I678" s="445"/>
      <c r="J678" s="443"/>
      <c r="K678" s="443"/>
      <c r="L678" s="443"/>
      <c r="M678" s="443"/>
      <c r="N678" s="443"/>
      <c r="O678" s="443"/>
      <c r="P678" s="443"/>
      <c r="Q678" s="443"/>
      <c r="R678" s="443"/>
      <c r="S678" s="443"/>
      <c r="T678" s="443"/>
      <c r="U678" s="443"/>
      <c r="V678" s="443"/>
      <c r="W678" s="443"/>
      <c r="X678" s="443"/>
      <c r="Y678" s="443"/>
      <c r="Z678" s="443"/>
      <c r="AA678" s="443"/>
      <c r="AB678" s="443"/>
      <c r="AC678" s="441"/>
      <c r="AD678" s="441"/>
      <c r="AE678" s="441"/>
      <c r="AF678" s="441"/>
      <c r="AG678" s="441"/>
      <c r="AH678" s="441"/>
      <c r="AI678" s="443"/>
      <c r="AJ678" s="443"/>
      <c r="AK678" s="325"/>
      <c r="AL678" s="443"/>
      <c r="AM678" s="443"/>
    </row>
    <row r="679" spans="1:39" ht="24.75" customHeight="1">
      <c r="A679" s="440"/>
      <c r="B679" s="440"/>
      <c r="C679" s="440"/>
      <c r="D679" s="440"/>
      <c r="E679" s="442"/>
      <c r="F679" s="443"/>
      <c r="G679" s="441"/>
      <c r="H679" s="444"/>
      <c r="I679" s="445"/>
      <c r="J679" s="443"/>
      <c r="K679" s="443"/>
      <c r="L679" s="443"/>
      <c r="M679" s="443"/>
      <c r="N679" s="443"/>
      <c r="O679" s="443"/>
      <c r="P679" s="443"/>
      <c r="Q679" s="443"/>
      <c r="R679" s="443"/>
      <c r="S679" s="443"/>
      <c r="T679" s="443"/>
      <c r="U679" s="443"/>
      <c r="V679" s="443"/>
      <c r="W679" s="443"/>
      <c r="X679" s="443"/>
      <c r="Y679" s="443"/>
      <c r="Z679" s="443"/>
      <c r="AA679" s="443"/>
      <c r="AB679" s="443"/>
      <c r="AC679" s="441"/>
      <c r="AD679" s="441"/>
      <c r="AE679" s="441"/>
      <c r="AF679" s="441"/>
      <c r="AG679" s="441"/>
      <c r="AH679" s="441"/>
      <c r="AI679" s="443"/>
      <c r="AJ679" s="443"/>
      <c r="AK679" s="325"/>
      <c r="AL679" s="443"/>
      <c r="AM679" s="443"/>
    </row>
    <row r="680" spans="1:39" ht="24.75" customHeight="1">
      <c r="A680" s="440"/>
      <c r="B680" s="440"/>
      <c r="C680" s="440"/>
      <c r="D680" s="440"/>
      <c r="E680" s="442"/>
      <c r="F680" s="443"/>
      <c r="G680" s="441"/>
      <c r="H680" s="444"/>
      <c r="I680" s="445"/>
      <c r="J680" s="443"/>
      <c r="K680" s="443"/>
      <c r="L680" s="443"/>
      <c r="M680" s="443"/>
      <c r="N680" s="443"/>
      <c r="O680" s="443"/>
      <c r="P680" s="443"/>
      <c r="Q680" s="443"/>
      <c r="R680" s="443"/>
      <c r="S680" s="443"/>
      <c r="T680" s="443"/>
      <c r="U680" s="443"/>
      <c r="V680" s="443"/>
      <c r="W680" s="443"/>
      <c r="X680" s="443"/>
      <c r="Y680" s="443"/>
      <c r="Z680" s="443"/>
      <c r="AA680" s="443"/>
      <c r="AB680" s="443"/>
      <c r="AC680" s="441"/>
      <c r="AD680" s="441"/>
      <c r="AE680" s="441"/>
      <c r="AF680" s="441"/>
      <c r="AG680" s="441"/>
      <c r="AH680" s="441"/>
      <c r="AI680" s="443"/>
      <c r="AJ680" s="443"/>
      <c r="AK680" s="325"/>
      <c r="AL680" s="443"/>
      <c r="AM680" s="443"/>
    </row>
    <row r="681" spans="1:39" ht="24.75" customHeight="1">
      <c r="A681" s="440"/>
      <c r="B681" s="440"/>
      <c r="C681" s="440"/>
      <c r="D681" s="440"/>
      <c r="E681" s="442"/>
      <c r="F681" s="443"/>
      <c r="G681" s="441"/>
      <c r="H681" s="444"/>
      <c r="I681" s="445"/>
      <c r="J681" s="443"/>
      <c r="K681" s="443"/>
      <c r="L681" s="443"/>
      <c r="M681" s="443"/>
      <c r="N681" s="443"/>
      <c r="O681" s="443"/>
      <c r="P681" s="443"/>
      <c r="Q681" s="443"/>
      <c r="R681" s="443"/>
      <c r="S681" s="443"/>
      <c r="T681" s="443"/>
      <c r="U681" s="443"/>
      <c r="V681" s="443"/>
      <c r="W681" s="443"/>
      <c r="X681" s="443"/>
      <c r="Y681" s="443"/>
      <c r="Z681" s="443"/>
      <c r="AA681" s="443"/>
      <c r="AB681" s="443"/>
      <c r="AC681" s="441"/>
      <c r="AD681" s="441"/>
      <c r="AE681" s="441"/>
      <c r="AF681" s="441"/>
      <c r="AG681" s="441"/>
      <c r="AH681" s="441"/>
      <c r="AI681" s="443"/>
      <c r="AJ681" s="443"/>
      <c r="AK681" s="325"/>
      <c r="AL681" s="443"/>
      <c r="AM681" s="443"/>
    </row>
    <row r="682" spans="1:39" ht="24.75" customHeight="1">
      <c r="A682" s="440"/>
      <c r="B682" s="440"/>
      <c r="C682" s="440"/>
      <c r="D682" s="440"/>
      <c r="E682" s="442"/>
      <c r="F682" s="443"/>
      <c r="G682" s="441"/>
      <c r="H682" s="444"/>
      <c r="I682" s="445"/>
      <c r="J682" s="443"/>
      <c r="K682" s="443"/>
      <c r="L682" s="443"/>
      <c r="M682" s="443"/>
      <c r="N682" s="443"/>
      <c r="O682" s="443"/>
      <c r="P682" s="443"/>
      <c r="Q682" s="443"/>
      <c r="R682" s="443"/>
      <c r="S682" s="443"/>
      <c r="T682" s="443"/>
      <c r="U682" s="443"/>
      <c r="V682" s="443"/>
      <c r="W682" s="443"/>
      <c r="X682" s="443"/>
      <c r="Y682" s="443"/>
      <c r="Z682" s="443"/>
      <c r="AA682" s="443"/>
      <c r="AB682" s="443"/>
      <c r="AC682" s="441"/>
      <c r="AD682" s="441"/>
      <c r="AE682" s="441"/>
      <c r="AF682" s="441"/>
      <c r="AG682" s="441"/>
      <c r="AH682" s="441"/>
      <c r="AI682" s="443"/>
      <c r="AJ682" s="443"/>
      <c r="AK682" s="325"/>
      <c r="AL682" s="443"/>
      <c r="AM682" s="443"/>
    </row>
    <row r="683" spans="1:39" ht="24.75" customHeight="1">
      <c r="A683" s="440"/>
      <c r="B683" s="440"/>
      <c r="C683" s="440"/>
      <c r="D683" s="440"/>
      <c r="E683" s="442"/>
      <c r="F683" s="443"/>
      <c r="G683" s="441"/>
      <c r="H683" s="444"/>
      <c r="I683" s="445"/>
      <c r="J683" s="443"/>
      <c r="K683" s="443"/>
      <c r="L683" s="443"/>
      <c r="M683" s="443"/>
      <c r="N683" s="443"/>
      <c r="O683" s="443"/>
      <c r="P683" s="443"/>
      <c r="Q683" s="443"/>
      <c r="R683" s="443"/>
      <c r="S683" s="443"/>
      <c r="T683" s="443"/>
      <c r="U683" s="443"/>
      <c r="V683" s="443"/>
      <c r="W683" s="443"/>
      <c r="X683" s="443"/>
      <c r="Y683" s="443"/>
      <c r="Z683" s="443"/>
      <c r="AA683" s="443"/>
      <c r="AB683" s="443"/>
      <c r="AC683" s="441"/>
      <c r="AD683" s="441"/>
      <c r="AE683" s="441"/>
      <c r="AF683" s="441"/>
      <c r="AG683" s="441"/>
      <c r="AH683" s="441"/>
      <c r="AI683" s="443"/>
      <c r="AJ683" s="443"/>
      <c r="AK683" s="325"/>
      <c r="AL683" s="443"/>
      <c r="AM683" s="443"/>
    </row>
    <row r="684" spans="1:39" ht="24.75" customHeight="1">
      <c r="A684" s="440"/>
      <c r="B684" s="440"/>
      <c r="C684" s="440"/>
      <c r="D684" s="440"/>
      <c r="E684" s="442"/>
      <c r="F684" s="443"/>
      <c r="G684" s="441"/>
      <c r="H684" s="444"/>
      <c r="I684" s="445"/>
      <c r="J684" s="443"/>
      <c r="K684" s="443"/>
      <c r="L684" s="443"/>
      <c r="M684" s="443"/>
      <c r="N684" s="443"/>
      <c r="O684" s="443"/>
      <c r="P684" s="443"/>
      <c r="Q684" s="443"/>
      <c r="R684" s="443"/>
      <c r="S684" s="443"/>
      <c r="T684" s="443"/>
      <c r="U684" s="443"/>
      <c r="V684" s="443"/>
      <c r="W684" s="443"/>
      <c r="X684" s="443"/>
      <c r="Y684" s="443"/>
      <c r="Z684" s="443"/>
      <c r="AA684" s="443"/>
      <c r="AB684" s="443"/>
      <c r="AC684" s="441"/>
      <c r="AD684" s="441"/>
      <c r="AE684" s="441"/>
      <c r="AF684" s="441"/>
      <c r="AG684" s="441"/>
      <c r="AH684" s="441"/>
      <c r="AI684" s="443"/>
      <c r="AJ684" s="443"/>
      <c r="AK684" s="325"/>
      <c r="AL684" s="443"/>
      <c r="AM684" s="443"/>
    </row>
    <row r="685" spans="1:39" ht="24.75" customHeight="1">
      <c r="A685" s="440"/>
      <c r="B685" s="440"/>
      <c r="C685" s="440"/>
      <c r="D685" s="440"/>
      <c r="E685" s="442"/>
      <c r="F685" s="443"/>
      <c r="G685" s="441"/>
      <c r="H685" s="444"/>
      <c r="I685" s="445"/>
      <c r="J685" s="443"/>
      <c r="K685" s="443"/>
      <c r="L685" s="443"/>
      <c r="M685" s="443"/>
      <c r="N685" s="443"/>
      <c r="O685" s="443"/>
      <c r="P685" s="443"/>
      <c r="Q685" s="443"/>
      <c r="R685" s="443"/>
      <c r="S685" s="443"/>
      <c r="T685" s="443"/>
      <c r="U685" s="443"/>
      <c r="V685" s="443"/>
      <c r="W685" s="443"/>
      <c r="X685" s="443"/>
      <c r="Y685" s="443"/>
      <c r="Z685" s="443"/>
      <c r="AA685" s="443"/>
      <c r="AB685" s="443"/>
      <c r="AC685" s="441"/>
      <c r="AD685" s="441"/>
      <c r="AE685" s="441"/>
      <c r="AF685" s="441"/>
      <c r="AG685" s="441"/>
      <c r="AH685" s="441"/>
      <c r="AI685" s="443"/>
      <c r="AJ685" s="443"/>
      <c r="AK685" s="325"/>
      <c r="AL685" s="443"/>
      <c r="AM685" s="443"/>
    </row>
    <row r="686" spans="1:39" ht="24.75" customHeight="1">
      <c r="A686" s="440"/>
      <c r="B686" s="440"/>
      <c r="C686" s="440"/>
      <c r="D686" s="440"/>
      <c r="E686" s="442"/>
      <c r="F686" s="443"/>
      <c r="G686" s="441"/>
      <c r="H686" s="444"/>
      <c r="I686" s="445"/>
      <c r="J686" s="443"/>
      <c r="K686" s="443"/>
      <c r="L686" s="443"/>
      <c r="M686" s="443"/>
      <c r="N686" s="443"/>
      <c r="O686" s="443"/>
      <c r="P686" s="443"/>
      <c r="Q686" s="443"/>
      <c r="R686" s="443"/>
      <c r="S686" s="443"/>
      <c r="T686" s="443"/>
      <c r="U686" s="443"/>
      <c r="V686" s="443"/>
      <c r="W686" s="443"/>
      <c r="X686" s="443"/>
      <c r="Y686" s="443"/>
      <c r="Z686" s="443"/>
      <c r="AA686" s="443"/>
      <c r="AB686" s="443"/>
      <c r="AC686" s="441"/>
      <c r="AD686" s="441"/>
      <c r="AE686" s="441"/>
      <c r="AF686" s="441"/>
      <c r="AG686" s="441"/>
      <c r="AH686" s="441"/>
      <c r="AI686" s="443"/>
      <c r="AJ686" s="443"/>
      <c r="AK686" s="325"/>
      <c r="AL686" s="443"/>
      <c r="AM686" s="443"/>
    </row>
    <row r="687" spans="1:39" ht="24.75" customHeight="1">
      <c r="A687" s="440"/>
      <c r="B687" s="440"/>
      <c r="C687" s="440"/>
      <c r="D687" s="440"/>
      <c r="E687" s="442"/>
      <c r="F687" s="443"/>
      <c r="G687" s="441"/>
      <c r="H687" s="444"/>
      <c r="I687" s="445"/>
      <c r="J687" s="443"/>
      <c r="K687" s="443"/>
      <c r="L687" s="443"/>
      <c r="M687" s="443"/>
      <c r="N687" s="443"/>
      <c r="O687" s="443"/>
      <c r="P687" s="443"/>
      <c r="Q687" s="443"/>
      <c r="R687" s="443"/>
      <c r="S687" s="443"/>
      <c r="T687" s="443"/>
      <c r="U687" s="443"/>
      <c r="V687" s="443"/>
      <c r="W687" s="443"/>
      <c r="X687" s="443"/>
      <c r="Y687" s="443"/>
      <c r="Z687" s="443"/>
      <c r="AA687" s="443"/>
      <c r="AB687" s="443"/>
      <c r="AC687" s="441"/>
      <c r="AD687" s="441"/>
      <c r="AE687" s="441"/>
      <c r="AF687" s="441"/>
      <c r="AG687" s="441"/>
      <c r="AH687" s="441"/>
      <c r="AI687" s="443"/>
      <c r="AJ687" s="443"/>
      <c r="AK687" s="325"/>
      <c r="AL687" s="443"/>
      <c r="AM687" s="443"/>
    </row>
    <row r="688" spans="1:39" ht="24.75" customHeight="1">
      <c r="A688" s="440"/>
      <c r="B688" s="440"/>
      <c r="C688" s="440"/>
      <c r="D688" s="440"/>
      <c r="E688" s="442"/>
      <c r="F688" s="443"/>
      <c r="G688" s="441"/>
      <c r="H688" s="444"/>
      <c r="I688" s="445"/>
      <c r="J688" s="443"/>
      <c r="K688" s="443"/>
      <c r="L688" s="443"/>
      <c r="M688" s="443"/>
      <c r="N688" s="443"/>
      <c r="O688" s="443"/>
      <c r="P688" s="443"/>
      <c r="Q688" s="443"/>
      <c r="R688" s="443"/>
      <c r="S688" s="443"/>
      <c r="T688" s="443"/>
      <c r="U688" s="443"/>
      <c r="V688" s="443"/>
      <c r="W688" s="443"/>
      <c r="X688" s="443"/>
      <c r="Y688" s="443"/>
      <c r="Z688" s="443"/>
      <c r="AA688" s="443"/>
      <c r="AB688" s="443"/>
      <c r="AC688" s="441"/>
      <c r="AD688" s="441"/>
      <c r="AE688" s="441"/>
      <c r="AF688" s="441"/>
      <c r="AG688" s="441"/>
      <c r="AH688" s="441"/>
      <c r="AI688" s="443"/>
      <c r="AJ688" s="443"/>
      <c r="AK688" s="325"/>
      <c r="AL688" s="443"/>
      <c r="AM688" s="443"/>
    </row>
    <row r="689" spans="1:39" ht="24.75" customHeight="1">
      <c r="A689" s="440"/>
      <c r="B689" s="440"/>
      <c r="C689" s="440"/>
      <c r="D689" s="440"/>
      <c r="E689" s="442"/>
      <c r="F689" s="443"/>
      <c r="G689" s="441"/>
      <c r="H689" s="444"/>
      <c r="I689" s="445"/>
      <c r="J689" s="443"/>
      <c r="K689" s="443"/>
      <c r="L689" s="443"/>
      <c r="M689" s="443"/>
      <c r="N689" s="443"/>
      <c r="O689" s="443"/>
      <c r="P689" s="443"/>
      <c r="Q689" s="443"/>
      <c r="R689" s="443"/>
      <c r="S689" s="443"/>
      <c r="T689" s="443"/>
      <c r="U689" s="443"/>
      <c r="V689" s="443"/>
      <c r="W689" s="443"/>
      <c r="X689" s="443"/>
      <c r="Y689" s="443"/>
      <c r="Z689" s="443"/>
      <c r="AA689" s="443"/>
      <c r="AB689" s="443"/>
      <c r="AC689" s="441"/>
      <c r="AD689" s="441"/>
      <c r="AE689" s="441"/>
      <c r="AF689" s="441"/>
      <c r="AG689" s="441"/>
      <c r="AH689" s="441"/>
      <c r="AI689" s="443"/>
      <c r="AJ689" s="443"/>
      <c r="AK689" s="325"/>
      <c r="AL689" s="443"/>
      <c r="AM689" s="443"/>
    </row>
    <row r="690" spans="1:39" ht="24.75" customHeight="1">
      <c r="A690" s="440"/>
      <c r="B690" s="440"/>
      <c r="C690" s="440"/>
      <c r="D690" s="440"/>
      <c r="E690" s="442"/>
      <c r="F690" s="443"/>
      <c r="G690" s="441"/>
      <c r="H690" s="444"/>
      <c r="I690" s="445"/>
      <c r="J690" s="443"/>
      <c r="K690" s="443"/>
      <c r="L690" s="443"/>
      <c r="M690" s="443"/>
      <c r="N690" s="443"/>
      <c r="O690" s="443"/>
      <c r="P690" s="443"/>
      <c r="Q690" s="443"/>
      <c r="R690" s="443"/>
      <c r="S690" s="443"/>
      <c r="T690" s="443"/>
      <c r="U690" s="443"/>
      <c r="V690" s="443"/>
      <c r="W690" s="443"/>
      <c r="X690" s="443"/>
      <c r="Y690" s="443"/>
      <c r="Z690" s="443"/>
      <c r="AA690" s="443"/>
      <c r="AB690" s="443"/>
      <c r="AC690" s="441"/>
      <c r="AD690" s="441"/>
      <c r="AE690" s="441"/>
      <c r="AF690" s="441"/>
      <c r="AG690" s="441"/>
      <c r="AH690" s="441"/>
      <c r="AI690" s="443"/>
      <c r="AJ690" s="443"/>
      <c r="AK690" s="325"/>
      <c r="AL690" s="443"/>
      <c r="AM690" s="443"/>
    </row>
    <row r="691" spans="1:39" ht="24.75" customHeight="1">
      <c r="A691" s="440"/>
      <c r="B691" s="440"/>
      <c r="C691" s="440"/>
      <c r="D691" s="440"/>
      <c r="E691" s="442"/>
      <c r="F691" s="443"/>
      <c r="G691" s="441"/>
      <c r="H691" s="444"/>
      <c r="I691" s="445"/>
      <c r="J691" s="443"/>
      <c r="K691" s="443"/>
      <c r="L691" s="443"/>
      <c r="M691" s="443"/>
      <c r="N691" s="443"/>
      <c r="O691" s="443"/>
      <c r="P691" s="443"/>
      <c r="Q691" s="443"/>
      <c r="R691" s="443"/>
      <c r="S691" s="443"/>
      <c r="T691" s="443"/>
      <c r="U691" s="443"/>
      <c r="V691" s="443"/>
      <c r="W691" s="443"/>
      <c r="X691" s="443"/>
      <c r="Y691" s="443"/>
      <c r="Z691" s="443"/>
      <c r="AA691" s="443"/>
      <c r="AB691" s="443"/>
      <c r="AC691" s="441"/>
      <c r="AD691" s="441"/>
      <c r="AE691" s="441"/>
      <c r="AF691" s="441"/>
      <c r="AG691" s="441"/>
      <c r="AH691" s="441"/>
      <c r="AI691" s="443"/>
      <c r="AJ691" s="443"/>
      <c r="AK691" s="325"/>
      <c r="AL691" s="443"/>
      <c r="AM691" s="443"/>
    </row>
    <row r="692" spans="1:39" ht="24.75" customHeight="1">
      <c r="A692" s="440"/>
      <c r="B692" s="440"/>
      <c r="C692" s="440"/>
      <c r="D692" s="440"/>
      <c r="E692" s="442"/>
      <c r="F692" s="443"/>
      <c r="G692" s="441"/>
      <c r="H692" s="444"/>
      <c r="I692" s="445"/>
      <c r="J692" s="443"/>
      <c r="K692" s="443"/>
      <c r="L692" s="443"/>
      <c r="M692" s="443"/>
      <c r="N692" s="443"/>
      <c r="O692" s="443"/>
      <c r="P692" s="443"/>
      <c r="Q692" s="443"/>
      <c r="R692" s="443"/>
      <c r="S692" s="443"/>
      <c r="T692" s="443"/>
      <c r="U692" s="443"/>
      <c r="V692" s="443"/>
      <c r="W692" s="443"/>
      <c r="X692" s="443"/>
      <c r="Y692" s="443"/>
      <c r="Z692" s="443"/>
      <c r="AA692" s="443"/>
      <c r="AB692" s="443"/>
      <c r="AC692" s="441"/>
      <c r="AD692" s="441"/>
      <c r="AE692" s="441"/>
      <c r="AF692" s="441"/>
      <c r="AG692" s="441"/>
      <c r="AH692" s="441"/>
      <c r="AI692" s="443"/>
      <c r="AJ692" s="443"/>
      <c r="AK692" s="325"/>
      <c r="AL692" s="443"/>
      <c r="AM692" s="443"/>
    </row>
    <row r="693" spans="1:39" ht="24.75" customHeight="1">
      <c r="A693" s="440"/>
      <c r="B693" s="440"/>
      <c r="C693" s="440"/>
      <c r="D693" s="440"/>
      <c r="E693" s="442"/>
      <c r="F693" s="443"/>
      <c r="G693" s="441"/>
      <c r="H693" s="444"/>
      <c r="I693" s="445"/>
      <c r="J693" s="443"/>
      <c r="K693" s="443"/>
      <c r="L693" s="443"/>
      <c r="M693" s="443"/>
      <c r="N693" s="443"/>
      <c r="O693" s="443"/>
      <c r="P693" s="443"/>
      <c r="Q693" s="443"/>
      <c r="R693" s="443"/>
      <c r="S693" s="443"/>
      <c r="T693" s="443"/>
      <c r="U693" s="443"/>
      <c r="V693" s="443"/>
      <c r="W693" s="443"/>
      <c r="X693" s="443"/>
      <c r="Y693" s="443"/>
      <c r="Z693" s="443"/>
      <c r="AA693" s="443"/>
      <c r="AB693" s="443"/>
      <c r="AC693" s="441"/>
      <c r="AD693" s="441"/>
      <c r="AE693" s="441"/>
      <c r="AF693" s="441"/>
      <c r="AG693" s="441"/>
      <c r="AH693" s="441"/>
      <c r="AI693" s="443"/>
      <c r="AJ693" s="443"/>
      <c r="AK693" s="325"/>
      <c r="AL693" s="443"/>
      <c r="AM693" s="443"/>
    </row>
    <row r="694" spans="1:39" ht="24.75" customHeight="1">
      <c r="A694" s="440"/>
      <c r="B694" s="440"/>
      <c r="C694" s="440"/>
      <c r="D694" s="440"/>
      <c r="E694" s="442"/>
      <c r="F694" s="443"/>
      <c r="G694" s="441"/>
      <c r="H694" s="444"/>
      <c r="I694" s="445"/>
      <c r="J694" s="443"/>
      <c r="K694" s="443"/>
      <c r="L694" s="443"/>
      <c r="M694" s="443"/>
      <c r="N694" s="443"/>
      <c r="O694" s="443"/>
      <c r="P694" s="443"/>
      <c r="Q694" s="443"/>
      <c r="R694" s="443"/>
      <c r="S694" s="443"/>
      <c r="T694" s="443"/>
      <c r="U694" s="443"/>
      <c r="V694" s="443"/>
      <c r="W694" s="443"/>
      <c r="X694" s="443"/>
      <c r="Y694" s="443"/>
      <c r="Z694" s="443"/>
      <c r="AA694" s="443"/>
      <c r="AB694" s="443"/>
      <c r="AC694" s="441"/>
      <c r="AD694" s="441"/>
      <c r="AE694" s="441"/>
      <c r="AF694" s="441"/>
      <c r="AG694" s="441"/>
      <c r="AH694" s="441"/>
      <c r="AI694" s="443"/>
      <c r="AJ694" s="443"/>
      <c r="AK694" s="325"/>
      <c r="AL694" s="443"/>
      <c r="AM694" s="443"/>
    </row>
    <row r="695" spans="1:39" ht="24.75" customHeight="1">
      <c r="A695" s="440"/>
      <c r="B695" s="440"/>
      <c r="C695" s="440"/>
      <c r="D695" s="440"/>
      <c r="E695" s="442"/>
      <c r="F695" s="443"/>
      <c r="G695" s="441"/>
      <c r="H695" s="444"/>
      <c r="I695" s="445"/>
      <c r="J695" s="443"/>
      <c r="K695" s="443"/>
      <c r="L695" s="443"/>
      <c r="M695" s="443"/>
      <c r="N695" s="443"/>
      <c r="O695" s="443"/>
      <c r="P695" s="443"/>
      <c r="Q695" s="443"/>
      <c r="R695" s="443"/>
      <c r="S695" s="443"/>
      <c r="T695" s="443"/>
      <c r="U695" s="443"/>
      <c r="V695" s="443"/>
      <c r="W695" s="443"/>
      <c r="X695" s="443"/>
      <c r="Y695" s="443"/>
      <c r="Z695" s="443"/>
      <c r="AA695" s="443"/>
      <c r="AB695" s="443"/>
      <c r="AC695" s="441"/>
      <c r="AD695" s="441"/>
      <c r="AE695" s="441"/>
      <c r="AF695" s="441"/>
      <c r="AG695" s="441"/>
      <c r="AH695" s="441"/>
      <c r="AI695" s="443"/>
      <c r="AJ695" s="443"/>
      <c r="AK695" s="325"/>
      <c r="AL695" s="443"/>
      <c r="AM695" s="443"/>
    </row>
    <row r="696" spans="1:39" ht="24.75" customHeight="1">
      <c r="A696" s="440"/>
      <c r="B696" s="440"/>
      <c r="C696" s="440"/>
      <c r="D696" s="440"/>
      <c r="E696" s="442"/>
      <c r="F696" s="443"/>
      <c r="G696" s="441"/>
      <c r="H696" s="444"/>
      <c r="I696" s="445"/>
      <c r="J696" s="443"/>
      <c r="K696" s="443"/>
      <c r="L696" s="443"/>
      <c r="M696" s="443"/>
      <c r="N696" s="443"/>
      <c r="O696" s="443"/>
      <c r="P696" s="443"/>
      <c r="Q696" s="443"/>
      <c r="R696" s="443"/>
      <c r="S696" s="443"/>
      <c r="T696" s="443"/>
      <c r="U696" s="443"/>
      <c r="V696" s="443"/>
      <c r="W696" s="443"/>
      <c r="X696" s="443"/>
      <c r="Y696" s="443"/>
      <c r="Z696" s="443"/>
      <c r="AA696" s="443"/>
      <c r="AB696" s="443"/>
      <c r="AC696" s="441"/>
      <c r="AD696" s="441"/>
      <c r="AE696" s="441"/>
      <c r="AF696" s="441"/>
      <c r="AG696" s="441"/>
      <c r="AH696" s="441"/>
      <c r="AI696" s="443"/>
      <c r="AJ696" s="443"/>
      <c r="AK696" s="325"/>
      <c r="AL696" s="443"/>
      <c r="AM696" s="443"/>
    </row>
    <row r="697" spans="1:39" ht="24.75" customHeight="1">
      <c r="A697" s="440"/>
      <c r="B697" s="440"/>
      <c r="C697" s="440"/>
      <c r="D697" s="440"/>
      <c r="E697" s="442"/>
      <c r="F697" s="443"/>
      <c r="G697" s="441"/>
      <c r="H697" s="444"/>
      <c r="I697" s="445"/>
      <c r="J697" s="443"/>
      <c r="K697" s="443"/>
      <c r="L697" s="443"/>
      <c r="M697" s="443"/>
      <c r="N697" s="443"/>
      <c r="O697" s="443"/>
      <c r="P697" s="443"/>
      <c r="Q697" s="443"/>
      <c r="R697" s="443"/>
      <c r="S697" s="443"/>
      <c r="T697" s="443"/>
      <c r="U697" s="443"/>
      <c r="V697" s="443"/>
      <c r="W697" s="443"/>
      <c r="X697" s="443"/>
      <c r="Y697" s="443"/>
      <c r="Z697" s="443"/>
      <c r="AA697" s="443"/>
      <c r="AB697" s="443"/>
      <c r="AC697" s="441"/>
      <c r="AD697" s="441"/>
      <c r="AE697" s="441"/>
      <c r="AF697" s="441"/>
      <c r="AG697" s="441"/>
      <c r="AH697" s="441"/>
      <c r="AI697" s="443"/>
      <c r="AJ697" s="443"/>
      <c r="AK697" s="325"/>
      <c r="AL697" s="443"/>
      <c r="AM697" s="443"/>
    </row>
    <row r="698" spans="1:39" ht="24.75" customHeight="1">
      <c r="A698" s="440"/>
      <c r="B698" s="440"/>
      <c r="C698" s="440"/>
      <c r="D698" s="440"/>
      <c r="E698" s="442"/>
      <c r="F698" s="443"/>
      <c r="G698" s="441"/>
      <c r="H698" s="444"/>
      <c r="I698" s="445"/>
      <c r="J698" s="443"/>
      <c r="K698" s="443"/>
      <c r="L698" s="443"/>
      <c r="M698" s="443"/>
      <c r="N698" s="443"/>
      <c r="O698" s="443"/>
      <c r="P698" s="443"/>
      <c r="Q698" s="443"/>
      <c r="R698" s="443"/>
      <c r="S698" s="443"/>
      <c r="T698" s="443"/>
      <c r="U698" s="443"/>
      <c r="V698" s="443"/>
      <c r="W698" s="443"/>
      <c r="X698" s="443"/>
      <c r="Y698" s="443"/>
      <c r="Z698" s="443"/>
      <c r="AA698" s="443"/>
      <c r="AB698" s="443"/>
      <c r="AC698" s="441"/>
      <c r="AD698" s="441"/>
      <c r="AE698" s="441"/>
      <c r="AF698" s="441"/>
      <c r="AG698" s="441"/>
      <c r="AH698" s="441"/>
      <c r="AI698" s="443"/>
      <c r="AJ698" s="443"/>
      <c r="AK698" s="325"/>
      <c r="AL698" s="443"/>
      <c r="AM698" s="443"/>
    </row>
    <row r="699" spans="1:39" ht="24.75" customHeight="1">
      <c r="A699" s="440"/>
      <c r="B699" s="440"/>
      <c r="C699" s="440"/>
      <c r="D699" s="440"/>
      <c r="E699" s="442"/>
      <c r="F699" s="443"/>
      <c r="G699" s="441"/>
      <c r="H699" s="444"/>
      <c r="I699" s="445"/>
      <c r="J699" s="443"/>
      <c r="K699" s="443"/>
      <c r="L699" s="443"/>
      <c r="M699" s="443"/>
      <c r="N699" s="443"/>
      <c r="O699" s="443"/>
      <c r="P699" s="443"/>
      <c r="Q699" s="443"/>
      <c r="R699" s="443"/>
      <c r="S699" s="443"/>
      <c r="T699" s="443"/>
      <c r="U699" s="443"/>
      <c r="V699" s="443"/>
      <c r="W699" s="443"/>
      <c r="X699" s="443"/>
      <c r="Y699" s="443"/>
      <c r="Z699" s="443"/>
      <c r="AA699" s="443"/>
      <c r="AB699" s="443"/>
      <c r="AC699" s="441"/>
      <c r="AD699" s="441"/>
      <c r="AE699" s="441"/>
      <c r="AF699" s="441"/>
      <c r="AG699" s="441"/>
      <c r="AH699" s="441"/>
      <c r="AI699" s="443"/>
      <c r="AJ699" s="443"/>
      <c r="AK699" s="325"/>
      <c r="AL699" s="443"/>
      <c r="AM699" s="443"/>
    </row>
    <row r="700" spans="1:39" ht="24.75" customHeight="1">
      <c r="A700" s="440"/>
      <c r="B700" s="440"/>
      <c r="C700" s="440"/>
      <c r="D700" s="440"/>
      <c r="E700" s="442"/>
      <c r="F700" s="443"/>
      <c r="G700" s="441"/>
      <c r="H700" s="444"/>
      <c r="I700" s="445"/>
      <c r="J700" s="443"/>
      <c r="K700" s="443"/>
      <c r="L700" s="443"/>
      <c r="M700" s="443"/>
      <c r="N700" s="443"/>
      <c r="O700" s="443"/>
      <c r="P700" s="443"/>
      <c r="Q700" s="443"/>
      <c r="R700" s="443"/>
      <c r="S700" s="443"/>
      <c r="T700" s="443"/>
      <c r="U700" s="443"/>
      <c r="V700" s="443"/>
      <c r="W700" s="443"/>
      <c r="X700" s="443"/>
      <c r="Y700" s="443"/>
      <c r="Z700" s="443"/>
      <c r="AA700" s="443"/>
      <c r="AB700" s="443"/>
      <c r="AC700" s="441"/>
      <c r="AD700" s="441"/>
      <c r="AE700" s="441"/>
      <c r="AF700" s="441"/>
      <c r="AG700" s="441"/>
      <c r="AH700" s="441"/>
      <c r="AI700" s="443"/>
      <c r="AJ700" s="443"/>
      <c r="AK700" s="325"/>
      <c r="AL700" s="443"/>
      <c r="AM700" s="443"/>
    </row>
    <row r="701" spans="1:39" ht="24.75" customHeight="1">
      <c r="A701" s="440"/>
      <c r="B701" s="440"/>
      <c r="C701" s="440"/>
      <c r="D701" s="440"/>
      <c r="E701" s="442"/>
      <c r="F701" s="443"/>
      <c r="G701" s="441"/>
      <c r="H701" s="444"/>
      <c r="I701" s="445"/>
      <c r="J701" s="443"/>
      <c r="K701" s="443"/>
      <c r="L701" s="443"/>
      <c r="M701" s="443"/>
      <c r="N701" s="443"/>
      <c r="O701" s="443"/>
      <c r="P701" s="443"/>
      <c r="Q701" s="443"/>
      <c r="R701" s="443"/>
      <c r="S701" s="443"/>
      <c r="T701" s="443"/>
      <c r="U701" s="443"/>
      <c r="V701" s="443"/>
      <c r="W701" s="443"/>
      <c r="X701" s="443"/>
      <c r="Y701" s="443"/>
      <c r="Z701" s="443"/>
      <c r="AA701" s="443"/>
      <c r="AB701" s="443"/>
      <c r="AC701" s="441"/>
      <c r="AD701" s="441"/>
      <c r="AE701" s="441"/>
      <c r="AF701" s="441"/>
      <c r="AG701" s="441"/>
      <c r="AH701" s="441"/>
      <c r="AI701" s="443"/>
      <c r="AJ701" s="443"/>
      <c r="AK701" s="325"/>
      <c r="AL701" s="443"/>
      <c r="AM701" s="443"/>
    </row>
    <row r="702" spans="1:39" ht="24.75" customHeight="1">
      <c r="A702" s="440"/>
      <c r="B702" s="440"/>
      <c r="C702" s="440"/>
      <c r="D702" s="440"/>
      <c r="E702" s="442"/>
      <c r="F702" s="443"/>
      <c r="G702" s="441"/>
      <c r="H702" s="444"/>
      <c r="I702" s="445"/>
      <c r="J702" s="443"/>
      <c r="K702" s="443"/>
      <c r="L702" s="443"/>
      <c r="M702" s="443"/>
      <c r="N702" s="443"/>
      <c r="O702" s="443"/>
      <c r="P702" s="443"/>
      <c r="Q702" s="443"/>
      <c r="R702" s="443"/>
      <c r="S702" s="443"/>
      <c r="T702" s="443"/>
      <c r="U702" s="443"/>
      <c r="V702" s="443"/>
      <c r="W702" s="443"/>
      <c r="X702" s="443"/>
      <c r="Y702" s="443"/>
      <c r="Z702" s="443"/>
      <c r="AA702" s="443"/>
      <c r="AB702" s="443"/>
      <c r="AC702" s="441"/>
      <c r="AD702" s="441"/>
      <c r="AE702" s="441"/>
      <c r="AF702" s="441"/>
      <c r="AG702" s="441"/>
      <c r="AH702" s="441"/>
      <c r="AI702" s="443"/>
      <c r="AJ702" s="443"/>
      <c r="AK702" s="325"/>
      <c r="AL702" s="443"/>
      <c r="AM702" s="443"/>
    </row>
    <row r="703" spans="1:39" ht="24.75" customHeight="1">
      <c r="A703" s="440"/>
      <c r="B703" s="440"/>
      <c r="C703" s="440"/>
      <c r="D703" s="440"/>
      <c r="E703" s="442"/>
      <c r="F703" s="443"/>
      <c r="G703" s="441"/>
      <c r="H703" s="444"/>
      <c r="I703" s="445"/>
      <c r="J703" s="443"/>
      <c r="K703" s="443"/>
      <c r="L703" s="443"/>
      <c r="M703" s="443"/>
      <c r="N703" s="443"/>
      <c r="O703" s="443"/>
      <c r="P703" s="443"/>
      <c r="Q703" s="443"/>
      <c r="R703" s="443"/>
      <c r="S703" s="443"/>
      <c r="T703" s="443"/>
      <c r="U703" s="443"/>
      <c r="V703" s="443"/>
      <c r="W703" s="443"/>
      <c r="X703" s="443"/>
      <c r="Y703" s="443"/>
      <c r="Z703" s="443"/>
      <c r="AA703" s="443"/>
      <c r="AB703" s="443"/>
      <c r="AC703" s="441"/>
      <c r="AD703" s="441"/>
      <c r="AE703" s="441"/>
      <c r="AF703" s="441"/>
      <c r="AG703" s="441"/>
      <c r="AH703" s="441"/>
      <c r="AI703" s="443"/>
      <c r="AJ703" s="443"/>
      <c r="AK703" s="325"/>
      <c r="AL703" s="443"/>
      <c r="AM703" s="443"/>
    </row>
    <row r="704" spans="1:39" ht="24.75" customHeight="1">
      <c r="A704" s="440"/>
      <c r="B704" s="440"/>
      <c r="C704" s="440"/>
      <c r="D704" s="440"/>
      <c r="E704" s="442"/>
      <c r="F704" s="443"/>
      <c r="G704" s="441"/>
      <c r="H704" s="444"/>
      <c r="I704" s="445"/>
      <c r="J704" s="443"/>
      <c r="K704" s="443"/>
      <c r="L704" s="443"/>
      <c r="M704" s="443"/>
      <c r="N704" s="443"/>
      <c r="O704" s="443"/>
      <c r="P704" s="443"/>
      <c r="Q704" s="443"/>
      <c r="R704" s="443"/>
      <c r="S704" s="443"/>
      <c r="T704" s="443"/>
      <c r="U704" s="443"/>
      <c r="V704" s="443"/>
      <c r="W704" s="443"/>
      <c r="X704" s="443"/>
      <c r="Y704" s="443"/>
      <c r="Z704" s="443"/>
      <c r="AA704" s="443"/>
      <c r="AB704" s="443"/>
      <c r="AC704" s="441"/>
      <c r="AD704" s="441"/>
      <c r="AE704" s="441"/>
      <c r="AF704" s="441"/>
      <c r="AG704" s="441"/>
      <c r="AH704" s="441"/>
      <c r="AI704" s="443"/>
      <c r="AJ704" s="443"/>
      <c r="AK704" s="325"/>
      <c r="AL704" s="443"/>
      <c r="AM704" s="443"/>
    </row>
    <row r="705" spans="1:39" ht="24.75" customHeight="1">
      <c r="A705" s="440"/>
      <c r="B705" s="440"/>
      <c r="C705" s="440"/>
      <c r="D705" s="440"/>
      <c r="E705" s="442"/>
      <c r="F705" s="443"/>
      <c r="G705" s="441"/>
      <c r="H705" s="444"/>
      <c r="I705" s="445"/>
      <c r="J705" s="443"/>
      <c r="K705" s="443"/>
      <c r="L705" s="443"/>
      <c r="M705" s="443"/>
      <c r="N705" s="443"/>
      <c r="O705" s="443"/>
      <c r="P705" s="443"/>
      <c r="Q705" s="443"/>
      <c r="R705" s="443"/>
      <c r="S705" s="443"/>
      <c r="T705" s="443"/>
      <c r="U705" s="443"/>
      <c r="V705" s="443"/>
      <c r="W705" s="443"/>
      <c r="X705" s="443"/>
      <c r="Y705" s="443"/>
      <c r="Z705" s="443"/>
      <c r="AA705" s="443"/>
      <c r="AB705" s="443"/>
      <c r="AC705" s="441"/>
      <c r="AD705" s="441"/>
      <c r="AE705" s="441"/>
      <c r="AF705" s="441"/>
      <c r="AG705" s="441"/>
      <c r="AH705" s="441"/>
      <c r="AI705" s="443"/>
      <c r="AJ705" s="443"/>
      <c r="AK705" s="325"/>
      <c r="AL705" s="443"/>
      <c r="AM705" s="443"/>
    </row>
    <row r="706" spans="1:39" ht="24.75" customHeight="1">
      <c r="A706" s="440"/>
      <c r="B706" s="440"/>
      <c r="C706" s="440"/>
      <c r="D706" s="440"/>
      <c r="E706" s="442"/>
      <c r="F706" s="443"/>
      <c r="G706" s="441"/>
      <c r="H706" s="444"/>
      <c r="I706" s="445"/>
      <c r="J706" s="443"/>
      <c r="K706" s="443"/>
      <c r="L706" s="443"/>
      <c r="M706" s="443"/>
      <c r="N706" s="443"/>
      <c r="O706" s="443"/>
      <c r="P706" s="443"/>
      <c r="Q706" s="443"/>
      <c r="R706" s="443"/>
      <c r="S706" s="443"/>
      <c r="T706" s="443"/>
      <c r="U706" s="443"/>
      <c r="V706" s="443"/>
      <c r="W706" s="443"/>
      <c r="X706" s="443"/>
      <c r="Y706" s="443"/>
      <c r="Z706" s="443"/>
      <c r="AA706" s="443"/>
      <c r="AB706" s="443"/>
      <c r="AC706" s="441"/>
      <c r="AD706" s="441"/>
      <c r="AE706" s="441"/>
      <c r="AF706" s="441"/>
      <c r="AG706" s="441"/>
      <c r="AH706" s="441"/>
      <c r="AI706" s="443"/>
      <c r="AJ706" s="443"/>
      <c r="AK706" s="325"/>
      <c r="AL706" s="443"/>
      <c r="AM706" s="443"/>
    </row>
    <row r="707" spans="1:39" ht="24.75" customHeight="1">
      <c r="A707" s="440"/>
      <c r="B707" s="440"/>
      <c r="C707" s="440"/>
      <c r="D707" s="440"/>
      <c r="E707" s="442"/>
      <c r="F707" s="443"/>
      <c r="G707" s="441"/>
      <c r="H707" s="444"/>
      <c r="I707" s="445"/>
      <c r="J707" s="443"/>
      <c r="K707" s="443"/>
      <c r="L707" s="443"/>
      <c r="M707" s="443"/>
      <c r="N707" s="443"/>
      <c r="O707" s="443"/>
      <c r="P707" s="443"/>
      <c r="Q707" s="443"/>
      <c r="R707" s="443"/>
      <c r="S707" s="443"/>
      <c r="T707" s="443"/>
      <c r="U707" s="443"/>
      <c r="V707" s="443"/>
      <c r="W707" s="443"/>
      <c r="X707" s="443"/>
      <c r="Y707" s="443"/>
      <c r="Z707" s="443"/>
      <c r="AA707" s="443"/>
      <c r="AB707" s="443"/>
      <c r="AC707" s="441"/>
      <c r="AD707" s="441"/>
      <c r="AE707" s="441"/>
      <c r="AF707" s="441"/>
      <c r="AG707" s="441"/>
      <c r="AH707" s="441"/>
      <c r="AI707" s="443"/>
      <c r="AJ707" s="443"/>
      <c r="AK707" s="325"/>
      <c r="AL707" s="443"/>
      <c r="AM707" s="443"/>
    </row>
    <row r="708" spans="1:39" ht="24.75" customHeight="1">
      <c r="A708" s="440"/>
      <c r="B708" s="440"/>
      <c r="C708" s="440"/>
      <c r="D708" s="440"/>
      <c r="E708" s="442"/>
      <c r="F708" s="443"/>
      <c r="G708" s="441"/>
      <c r="H708" s="444"/>
      <c r="I708" s="445"/>
      <c r="J708" s="443"/>
      <c r="K708" s="443"/>
      <c r="L708" s="443"/>
      <c r="M708" s="443"/>
      <c r="N708" s="443"/>
      <c r="O708" s="443"/>
      <c r="P708" s="443"/>
      <c r="Q708" s="443"/>
      <c r="R708" s="443"/>
      <c r="S708" s="443"/>
      <c r="T708" s="443"/>
      <c r="U708" s="443"/>
      <c r="V708" s="443"/>
      <c r="W708" s="443"/>
      <c r="X708" s="443"/>
      <c r="Y708" s="443"/>
      <c r="Z708" s="443"/>
      <c r="AA708" s="443"/>
      <c r="AB708" s="443"/>
      <c r="AC708" s="441"/>
      <c r="AD708" s="441"/>
      <c r="AE708" s="441"/>
      <c r="AF708" s="441"/>
      <c r="AG708" s="441"/>
      <c r="AH708" s="441"/>
      <c r="AI708" s="443"/>
      <c r="AJ708" s="443"/>
      <c r="AK708" s="325"/>
      <c r="AL708" s="443"/>
      <c r="AM708" s="443"/>
    </row>
    <row r="709" spans="1:39" ht="24.75" customHeight="1">
      <c r="A709" s="440"/>
      <c r="B709" s="440"/>
      <c r="C709" s="440"/>
      <c r="D709" s="440"/>
      <c r="E709" s="442"/>
      <c r="F709" s="443"/>
      <c r="G709" s="441"/>
      <c r="H709" s="444"/>
      <c r="I709" s="445"/>
      <c r="J709" s="443"/>
      <c r="K709" s="443"/>
      <c r="L709" s="443"/>
      <c r="M709" s="443"/>
      <c r="N709" s="443"/>
      <c r="O709" s="443"/>
      <c r="P709" s="443"/>
      <c r="Q709" s="443"/>
      <c r="R709" s="443"/>
      <c r="S709" s="443"/>
      <c r="T709" s="443"/>
      <c r="U709" s="443"/>
      <c r="V709" s="443"/>
      <c r="W709" s="443"/>
      <c r="X709" s="443"/>
      <c r="Y709" s="443"/>
      <c r="Z709" s="443"/>
      <c r="AA709" s="443"/>
      <c r="AB709" s="443"/>
      <c r="AC709" s="441"/>
      <c r="AD709" s="441"/>
      <c r="AE709" s="441"/>
      <c r="AF709" s="441"/>
      <c r="AG709" s="441"/>
      <c r="AH709" s="441"/>
      <c r="AI709" s="443"/>
      <c r="AJ709" s="443"/>
      <c r="AK709" s="325"/>
      <c r="AL709" s="443"/>
      <c r="AM709" s="443"/>
    </row>
    <row r="710" spans="1:39" ht="24.75" customHeight="1">
      <c r="A710" s="440"/>
      <c r="B710" s="440"/>
      <c r="C710" s="440"/>
      <c r="D710" s="440"/>
      <c r="E710" s="442"/>
      <c r="F710" s="443"/>
      <c r="G710" s="441"/>
      <c r="H710" s="444"/>
      <c r="I710" s="445"/>
      <c r="J710" s="443"/>
      <c r="K710" s="443"/>
      <c r="L710" s="443"/>
      <c r="M710" s="443"/>
      <c r="N710" s="443"/>
      <c r="O710" s="443"/>
      <c r="P710" s="443"/>
      <c r="Q710" s="443"/>
      <c r="R710" s="443"/>
      <c r="S710" s="443"/>
      <c r="T710" s="443"/>
      <c r="U710" s="443"/>
      <c r="V710" s="443"/>
      <c r="W710" s="443"/>
      <c r="X710" s="443"/>
      <c r="Y710" s="443"/>
      <c r="Z710" s="443"/>
      <c r="AA710" s="443"/>
      <c r="AB710" s="443"/>
      <c r="AC710" s="441"/>
      <c r="AD710" s="441"/>
      <c r="AE710" s="441"/>
      <c r="AF710" s="441"/>
      <c r="AG710" s="441"/>
      <c r="AH710" s="441"/>
      <c r="AI710" s="443"/>
      <c r="AJ710" s="443"/>
      <c r="AK710" s="325"/>
      <c r="AL710" s="443"/>
      <c r="AM710" s="443"/>
    </row>
    <row r="711" spans="1:39" ht="24.75" customHeight="1">
      <c r="A711" s="440"/>
      <c r="B711" s="440"/>
      <c r="C711" s="440"/>
      <c r="D711" s="440"/>
      <c r="E711" s="442"/>
      <c r="F711" s="443"/>
      <c r="G711" s="441"/>
      <c r="H711" s="444"/>
      <c r="I711" s="445"/>
      <c r="J711" s="443"/>
      <c r="K711" s="443"/>
      <c r="L711" s="443"/>
      <c r="M711" s="443"/>
      <c r="N711" s="443"/>
      <c r="O711" s="443"/>
      <c r="P711" s="443"/>
      <c r="Q711" s="443"/>
      <c r="R711" s="443"/>
      <c r="S711" s="443"/>
      <c r="T711" s="443"/>
      <c r="U711" s="443"/>
      <c r="V711" s="443"/>
      <c r="W711" s="443"/>
      <c r="X711" s="443"/>
      <c r="Y711" s="443"/>
      <c r="Z711" s="443"/>
      <c r="AA711" s="443"/>
      <c r="AB711" s="443"/>
      <c r="AC711" s="441"/>
      <c r="AD711" s="441"/>
      <c r="AE711" s="441"/>
      <c r="AF711" s="441"/>
      <c r="AG711" s="441"/>
      <c r="AH711" s="441"/>
      <c r="AI711" s="443"/>
      <c r="AJ711" s="443"/>
      <c r="AK711" s="325"/>
      <c r="AL711" s="443"/>
      <c r="AM711" s="443"/>
    </row>
    <row r="712" spans="1:39" ht="24.75" customHeight="1">
      <c r="A712" s="440"/>
      <c r="B712" s="440"/>
      <c r="C712" s="440"/>
      <c r="D712" s="440"/>
      <c r="E712" s="442"/>
      <c r="F712" s="443"/>
      <c r="G712" s="441"/>
      <c r="H712" s="444"/>
      <c r="I712" s="445"/>
      <c r="J712" s="443"/>
      <c r="K712" s="443"/>
      <c r="L712" s="443"/>
      <c r="M712" s="443"/>
      <c r="N712" s="443"/>
      <c r="O712" s="443"/>
      <c r="P712" s="443"/>
      <c r="Q712" s="443"/>
      <c r="R712" s="443"/>
      <c r="S712" s="443"/>
      <c r="T712" s="443"/>
      <c r="U712" s="443"/>
      <c r="V712" s="443"/>
      <c r="W712" s="443"/>
      <c r="X712" s="443"/>
      <c r="Y712" s="443"/>
      <c r="Z712" s="443"/>
      <c r="AA712" s="443"/>
      <c r="AB712" s="443"/>
      <c r="AC712" s="441"/>
      <c r="AD712" s="441"/>
      <c r="AE712" s="441"/>
      <c r="AF712" s="441"/>
      <c r="AG712" s="441"/>
      <c r="AH712" s="441"/>
      <c r="AI712" s="443"/>
      <c r="AJ712" s="443"/>
      <c r="AK712" s="325"/>
      <c r="AL712" s="443"/>
      <c r="AM712" s="443"/>
    </row>
    <row r="713" spans="1:39" ht="24.75" customHeight="1">
      <c r="A713" s="440"/>
      <c r="B713" s="440"/>
      <c r="C713" s="440"/>
      <c r="D713" s="440"/>
      <c r="E713" s="442"/>
      <c r="F713" s="443"/>
      <c r="G713" s="441"/>
      <c r="H713" s="444"/>
      <c r="I713" s="445"/>
      <c r="J713" s="443"/>
      <c r="K713" s="443"/>
      <c r="L713" s="443"/>
      <c r="M713" s="443"/>
      <c r="N713" s="443"/>
      <c r="O713" s="443"/>
      <c r="P713" s="443"/>
      <c r="Q713" s="443"/>
      <c r="R713" s="443"/>
      <c r="S713" s="443"/>
      <c r="T713" s="443"/>
      <c r="U713" s="443"/>
      <c r="V713" s="443"/>
      <c r="W713" s="443"/>
      <c r="X713" s="443"/>
      <c r="Y713" s="443"/>
      <c r="Z713" s="443"/>
      <c r="AA713" s="443"/>
      <c r="AB713" s="443"/>
      <c r="AC713" s="441"/>
      <c r="AD713" s="441"/>
      <c r="AE713" s="441"/>
      <c r="AF713" s="441"/>
      <c r="AG713" s="441"/>
      <c r="AH713" s="441"/>
      <c r="AI713" s="443"/>
      <c r="AJ713" s="443"/>
      <c r="AK713" s="325"/>
      <c r="AL713" s="443"/>
      <c r="AM713" s="443"/>
    </row>
    <row r="714" spans="1:39" ht="24.75" customHeight="1">
      <c r="A714" s="440"/>
      <c r="B714" s="440"/>
      <c r="C714" s="440"/>
      <c r="D714" s="440"/>
      <c r="E714" s="442"/>
      <c r="F714" s="443"/>
      <c r="G714" s="441"/>
      <c r="H714" s="444"/>
      <c r="I714" s="445"/>
      <c r="J714" s="443"/>
      <c r="K714" s="443"/>
      <c r="L714" s="443"/>
      <c r="M714" s="443"/>
      <c r="N714" s="443"/>
      <c r="O714" s="443"/>
      <c r="P714" s="443"/>
      <c r="Q714" s="443"/>
      <c r="R714" s="443"/>
      <c r="S714" s="443"/>
      <c r="T714" s="443"/>
      <c r="U714" s="443"/>
      <c r="V714" s="443"/>
      <c r="W714" s="443"/>
      <c r="X714" s="443"/>
      <c r="Y714" s="443"/>
      <c r="Z714" s="443"/>
      <c r="AA714" s="443"/>
      <c r="AB714" s="443"/>
      <c r="AC714" s="441"/>
      <c r="AD714" s="441"/>
      <c r="AE714" s="441"/>
      <c r="AF714" s="441"/>
      <c r="AG714" s="441"/>
      <c r="AH714" s="441"/>
      <c r="AI714" s="443"/>
      <c r="AJ714" s="443"/>
      <c r="AK714" s="325"/>
      <c r="AL714" s="443"/>
      <c r="AM714" s="443"/>
    </row>
    <row r="715" spans="1:39" ht="24.75" customHeight="1">
      <c r="A715" s="440"/>
      <c r="B715" s="440"/>
      <c r="C715" s="440"/>
      <c r="D715" s="440"/>
      <c r="E715" s="442"/>
      <c r="F715" s="443"/>
      <c r="G715" s="441"/>
      <c r="H715" s="444"/>
      <c r="I715" s="445"/>
      <c r="J715" s="443"/>
      <c r="K715" s="443"/>
      <c r="L715" s="443"/>
      <c r="M715" s="443"/>
      <c r="N715" s="443"/>
      <c r="O715" s="443"/>
      <c r="P715" s="443"/>
      <c r="Q715" s="443"/>
      <c r="R715" s="443"/>
      <c r="S715" s="443"/>
      <c r="T715" s="443"/>
      <c r="U715" s="443"/>
      <c r="V715" s="443"/>
      <c r="W715" s="443"/>
      <c r="X715" s="443"/>
      <c r="Y715" s="443"/>
      <c r="Z715" s="443"/>
      <c r="AA715" s="443"/>
      <c r="AB715" s="443"/>
      <c r="AC715" s="441"/>
      <c r="AD715" s="441"/>
      <c r="AE715" s="441"/>
      <c r="AF715" s="441"/>
      <c r="AG715" s="441"/>
      <c r="AH715" s="441"/>
      <c r="AI715" s="443"/>
      <c r="AJ715" s="443"/>
      <c r="AK715" s="325"/>
      <c r="AL715" s="443"/>
      <c r="AM715" s="443"/>
    </row>
    <row r="716" spans="1:39" ht="24.75" customHeight="1">
      <c r="A716" s="440"/>
      <c r="B716" s="440"/>
      <c r="C716" s="440"/>
      <c r="D716" s="440"/>
      <c r="E716" s="442"/>
      <c r="F716" s="443"/>
      <c r="G716" s="441"/>
      <c r="H716" s="444"/>
      <c r="I716" s="445"/>
      <c r="J716" s="443"/>
      <c r="K716" s="443"/>
      <c r="L716" s="443"/>
      <c r="M716" s="443"/>
      <c r="N716" s="443"/>
      <c r="O716" s="443"/>
      <c r="P716" s="443"/>
      <c r="Q716" s="443"/>
      <c r="R716" s="443"/>
      <c r="S716" s="443"/>
      <c r="T716" s="443"/>
      <c r="U716" s="443"/>
      <c r="V716" s="443"/>
      <c r="W716" s="443"/>
      <c r="X716" s="443"/>
      <c r="Y716" s="443"/>
      <c r="Z716" s="443"/>
      <c r="AA716" s="443"/>
      <c r="AB716" s="443"/>
      <c r="AC716" s="441"/>
      <c r="AD716" s="441"/>
      <c r="AE716" s="441"/>
      <c r="AF716" s="441"/>
      <c r="AG716" s="441"/>
      <c r="AH716" s="441"/>
      <c r="AI716" s="443"/>
      <c r="AJ716" s="443"/>
      <c r="AK716" s="325"/>
      <c r="AL716" s="443"/>
      <c r="AM716" s="443"/>
    </row>
    <row r="717" spans="1:39" ht="24.75" customHeight="1">
      <c r="A717" s="440"/>
      <c r="B717" s="440"/>
      <c r="C717" s="440"/>
      <c r="D717" s="440"/>
      <c r="E717" s="442"/>
      <c r="F717" s="443"/>
      <c r="G717" s="441"/>
      <c r="H717" s="444"/>
      <c r="I717" s="445"/>
      <c r="J717" s="443"/>
      <c r="K717" s="443"/>
      <c r="L717" s="443"/>
      <c r="M717" s="443"/>
      <c r="N717" s="443"/>
      <c r="O717" s="443"/>
      <c r="P717" s="443"/>
      <c r="Q717" s="443"/>
      <c r="R717" s="443"/>
      <c r="S717" s="443"/>
      <c r="T717" s="443"/>
      <c r="U717" s="443"/>
      <c r="V717" s="443"/>
      <c r="W717" s="443"/>
      <c r="X717" s="443"/>
      <c r="Y717" s="443"/>
      <c r="Z717" s="443"/>
      <c r="AA717" s="443"/>
      <c r="AB717" s="443"/>
      <c r="AC717" s="441"/>
      <c r="AD717" s="441"/>
      <c r="AE717" s="441"/>
      <c r="AF717" s="441"/>
      <c r="AG717" s="441"/>
      <c r="AH717" s="441"/>
      <c r="AI717" s="443"/>
      <c r="AJ717" s="443"/>
      <c r="AK717" s="325"/>
      <c r="AL717" s="443"/>
      <c r="AM717" s="443"/>
    </row>
    <row r="718" spans="1:39" ht="24.75" customHeight="1">
      <c r="A718" s="440"/>
      <c r="B718" s="440"/>
      <c r="C718" s="440"/>
      <c r="D718" s="440"/>
      <c r="E718" s="442"/>
      <c r="F718" s="443"/>
      <c r="G718" s="441"/>
      <c r="H718" s="444"/>
      <c r="I718" s="445"/>
      <c r="J718" s="443"/>
      <c r="K718" s="443"/>
      <c r="L718" s="443"/>
      <c r="M718" s="443"/>
      <c r="N718" s="443"/>
      <c r="O718" s="443"/>
      <c r="P718" s="443"/>
      <c r="Q718" s="443"/>
      <c r="R718" s="443"/>
      <c r="S718" s="443"/>
      <c r="T718" s="443"/>
      <c r="U718" s="443"/>
      <c r="V718" s="443"/>
      <c r="W718" s="443"/>
      <c r="X718" s="443"/>
      <c r="Y718" s="443"/>
      <c r="Z718" s="443"/>
      <c r="AA718" s="443"/>
      <c r="AB718" s="443"/>
      <c r="AC718" s="441"/>
      <c r="AD718" s="441"/>
      <c r="AE718" s="441"/>
      <c r="AF718" s="441"/>
      <c r="AG718" s="441"/>
      <c r="AH718" s="441"/>
      <c r="AI718" s="443"/>
      <c r="AJ718" s="443"/>
      <c r="AK718" s="325"/>
      <c r="AL718" s="443"/>
      <c r="AM718" s="443"/>
    </row>
    <row r="719" spans="1:39" ht="24.75" customHeight="1">
      <c r="A719" s="440"/>
      <c r="B719" s="440"/>
      <c r="C719" s="440"/>
      <c r="D719" s="440"/>
      <c r="E719" s="442"/>
      <c r="F719" s="443"/>
      <c r="G719" s="441"/>
      <c r="H719" s="444"/>
      <c r="I719" s="445"/>
      <c r="J719" s="443"/>
      <c r="K719" s="443"/>
      <c r="L719" s="443"/>
      <c r="M719" s="443"/>
      <c r="N719" s="443"/>
      <c r="O719" s="443"/>
      <c r="P719" s="443"/>
      <c r="Q719" s="443"/>
      <c r="R719" s="443"/>
      <c r="S719" s="443"/>
      <c r="T719" s="443"/>
      <c r="U719" s="443"/>
      <c r="V719" s="443"/>
      <c r="W719" s="443"/>
      <c r="X719" s="443"/>
      <c r="Y719" s="443"/>
      <c r="Z719" s="443"/>
      <c r="AA719" s="443"/>
      <c r="AB719" s="443"/>
      <c r="AC719" s="441"/>
      <c r="AD719" s="441"/>
      <c r="AE719" s="441"/>
      <c r="AF719" s="441"/>
      <c r="AG719" s="441"/>
      <c r="AH719" s="441"/>
      <c r="AI719" s="443"/>
      <c r="AJ719" s="443"/>
      <c r="AK719" s="325"/>
      <c r="AL719" s="443"/>
      <c r="AM719" s="443"/>
    </row>
    <row r="720" spans="1:39" ht="24.75" customHeight="1">
      <c r="A720" s="440"/>
      <c r="B720" s="440"/>
      <c r="C720" s="440"/>
      <c r="D720" s="440"/>
      <c r="E720" s="442"/>
      <c r="F720" s="443"/>
      <c r="G720" s="441"/>
      <c r="H720" s="444"/>
      <c r="I720" s="445"/>
      <c r="J720" s="443"/>
      <c r="K720" s="443"/>
      <c r="L720" s="443"/>
      <c r="M720" s="443"/>
      <c r="N720" s="443"/>
      <c r="O720" s="443"/>
      <c r="P720" s="443"/>
      <c r="Q720" s="443"/>
      <c r="R720" s="443"/>
      <c r="S720" s="443"/>
      <c r="T720" s="443"/>
      <c r="U720" s="443"/>
      <c r="V720" s="443"/>
      <c r="W720" s="443"/>
      <c r="X720" s="443"/>
      <c r="Y720" s="443"/>
      <c r="Z720" s="443"/>
      <c r="AA720" s="443"/>
      <c r="AB720" s="443"/>
      <c r="AC720" s="441"/>
      <c r="AD720" s="441"/>
      <c r="AE720" s="441"/>
      <c r="AF720" s="441"/>
      <c r="AG720" s="441"/>
      <c r="AH720" s="441"/>
      <c r="AI720" s="443"/>
      <c r="AJ720" s="443"/>
      <c r="AK720" s="325"/>
      <c r="AL720" s="443"/>
      <c r="AM720" s="443"/>
    </row>
    <row r="721" spans="1:39" ht="24.75" customHeight="1">
      <c r="A721" s="440"/>
      <c r="B721" s="440"/>
      <c r="C721" s="440"/>
      <c r="D721" s="440"/>
      <c r="E721" s="442"/>
      <c r="F721" s="443"/>
      <c r="G721" s="441"/>
      <c r="H721" s="444"/>
      <c r="I721" s="445"/>
      <c r="J721" s="443"/>
      <c r="K721" s="443"/>
      <c r="L721" s="443"/>
      <c r="M721" s="443"/>
      <c r="N721" s="443"/>
      <c r="O721" s="443"/>
      <c r="P721" s="443"/>
      <c r="Q721" s="443"/>
      <c r="R721" s="443"/>
      <c r="S721" s="443"/>
      <c r="T721" s="443"/>
      <c r="U721" s="443"/>
      <c r="V721" s="443"/>
      <c r="W721" s="443"/>
      <c r="X721" s="443"/>
      <c r="Y721" s="443"/>
      <c r="Z721" s="443"/>
      <c r="AA721" s="443"/>
      <c r="AB721" s="443"/>
      <c r="AC721" s="441"/>
      <c r="AD721" s="441"/>
      <c r="AE721" s="441"/>
      <c r="AF721" s="441"/>
      <c r="AG721" s="441"/>
      <c r="AH721" s="441"/>
      <c r="AI721" s="443"/>
      <c r="AJ721" s="443"/>
      <c r="AK721" s="325"/>
      <c r="AL721" s="443"/>
      <c r="AM721" s="443"/>
    </row>
    <row r="722" spans="1:39" ht="24.75" customHeight="1">
      <c r="A722" s="440"/>
      <c r="B722" s="440"/>
      <c r="C722" s="440"/>
      <c r="D722" s="440"/>
      <c r="E722" s="442"/>
      <c r="F722" s="443"/>
      <c r="G722" s="441"/>
      <c r="H722" s="444"/>
      <c r="I722" s="445"/>
      <c r="J722" s="443"/>
      <c r="K722" s="443"/>
      <c r="L722" s="443"/>
      <c r="M722" s="443"/>
      <c r="N722" s="443"/>
      <c r="O722" s="443"/>
      <c r="P722" s="443"/>
      <c r="Q722" s="443"/>
      <c r="R722" s="443"/>
      <c r="S722" s="443"/>
      <c r="T722" s="443"/>
      <c r="U722" s="443"/>
      <c r="V722" s="443"/>
      <c r="W722" s="443"/>
      <c r="X722" s="443"/>
      <c r="Y722" s="443"/>
      <c r="Z722" s="443"/>
      <c r="AA722" s="443"/>
      <c r="AB722" s="443"/>
      <c r="AC722" s="441"/>
      <c r="AD722" s="441"/>
      <c r="AE722" s="441"/>
      <c r="AF722" s="441"/>
      <c r="AG722" s="441"/>
      <c r="AH722" s="441"/>
      <c r="AI722" s="443"/>
      <c r="AJ722" s="443"/>
      <c r="AK722" s="325"/>
      <c r="AL722" s="443"/>
      <c r="AM722" s="443"/>
    </row>
    <row r="723" spans="1:39" ht="24.75" customHeight="1">
      <c r="A723" s="440"/>
      <c r="B723" s="440"/>
      <c r="C723" s="440"/>
      <c r="D723" s="440"/>
      <c r="E723" s="442"/>
      <c r="F723" s="443"/>
      <c r="G723" s="441"/>
      <c r="H723" s="444"/>
      <c r="I723" s="445"/>
      <c r="J723" s="443"/>
      <c r="K723" s="443"/>
      <c r="L723" s="443"/>
      <c r="M723" s="443"/>
      <c r="N723" s="443"/>
      <c r="O723" s="443"/>
      <c r="P723" s="443"/>
      <c r="Q723" s="443"/>
      <c r="R723" s="443"/>
      <c r="S723" s="443"/>
      <c r="T723" s="443"/>
      <c r="U723" s="443"/>
      <c r="V723" s="443"/>
      <c r="W723" s="443"/>
      <c r="X723" s="443"/>
      <c r="Y723" s="443"/>
      <c r="Z723" s="443"/>
      <c r="AA723" s="443"/>
      <c r="AB723" s="443"/>
      <c r="AC723" s="441"/>
      <c r="AD723" s="441"/>
      <c r="AE723" s="441"/>
      <c r="AF723" s="441"/>
      <c r="AG723" s="441"/>
      <c r="AH723" s="441"/>
      <c r="AI723" s="443"/>
      <c r="AJ723" s="443"/>
      <c r="AK723" s="325"/>
      <c r="AL723" s="443"/>
      <c r="AM723" s="443"/>
    </row>
    <row r="724" spans="1:39" ht="24.75" customHeight="1">
      <c r="A724" s="440"/>
      <c r="B724" s="440"/>
      <c r="C724" s="440"/>
      <c r="D724" s="440"/>
      <c r="E724" s="442"/>
      <c r="F724" s="443"/>
      <c r="G724" s="441"/>
      <c r="H724" s="444"/>
      <c r="I724" s="445"/>
      <c r="J724" s="443"/>
      <c r="K724" s="443"/>
      <c r="L724" s="443"/>
      <c r="M724" s="443"/>
      <c r="N724" s="443"/>
      <c r="O724" s="443"/>
      <c r="P724" s="443"/>
      <c r="Q724" s="443"/>
      <c r="R724" s="443"/>
      <c r="S724" s="443"/>
      <c r="T724" s="443"/>
      <c r="U724" s="443"/>
      <c r="V724" s="443"/>
      <c r="W724" s="443"/>
      <c r="X724" s="443"/>
      <c r="Y724" s="443"/>
      <c r="Z724" s="443"/>
      <c r="AA724" s="443"/>
      <c r="AB724" s="443"/>
      <c r="AC724" s="441"/>
      <c r="AD724" s="441"/>
      <c r="AE724" s="441"/>
      <c r="AF724" s="441"/>
      <c r="AG724" s="441"/>
      <c r="AH724" s="441"/>
      <c r="AI724" s="443"/>
      <c r="AJ724" s="443"/>
      <c r="AK724" s="325"/>
      <c r="AL724" s="443"/>
      <c r="AM724" s="443"/>
    </row>
    <row r="725" spans="1:39" ht="24.75" customHeight="1">
      <c r="A725" s="440"/>
      <c r="B725" s="440"/>
      <c r="C725" s="440"/>
      <c r="D725" s="440"/>
      <c r="E725" s="442"/>
      <c r="F725" s="443"/>
      <c r="G725" s="441"/>
      <c r="H725" s="444"/>
      <c r="I725" s="445"/>
      <c r="J725" s="443"/>
      <c r="K725" s="443"/>
      <c r="L725" s="443"/>
      <c r="M725" s="443"/>
      <c r="N725" s="443"/>
      <c r="O725" s="443"/>
      <c r="P725" s="443"/>
      <c r="Q725" s="443"/>
      <c r="R725" s="443"/>
      <c r="S725" s="443"/>
      <c r="T725" s="443"/>
      <c r="U725" s="443"/>
      <c r="V725" s="443"/>
      <c r="W725" s="443"/>
      <c r="X725" s="443"/>
      <c r="Y725" s="443"/>
      <c r="Z725" s="443"/>
      <c r="AA725" s="443"/>
      <c r="AB725" s="443"/>
      <c r="AC725" s="441"/>
      <c r="AD725" s="441"/>
      <c r="AE725" s="441"/>
      <c r="AF725" s="441"/>
      <c r="AG725" s="441"/>
      <c r="AH725" s="441"/>
      <c r="AI725" s="443"/>
      <c r="AJ725" s="443"/>
      <c r="AK725" s="325"/>
      <c r="AL725" s="443"/>
      <c r="AM725" s="443"/>
    </row>
    <row r="726" spans="1:39" ht="24.75" customHeight="1">
      <c r="A726" s="440"/>
      <c r="B726" s="440"/>
      <c r="C726" s="440"/>
      <c r="D726" s="440"/>
      <c r="E726" s="442"/>
      <c r="F726" s="443"/>
      <c r="G726" s="441"/>
      <c r="H726" s="444"/>
      <c r="I726" s="445"/>
      <c r="J726" s="443"/>
      <c r="K726" s="443"/>
      <c r="L726" s="443"/>
      <c r="M726" s="443"/>
      <c r="N726" s="443"/>
      <c r="O726" s="443"/>
      <c r="P726" s="443"/>
      <c r="Q726" s="443"/>
      <c r="R726" s="443"/>
      <c r="S726" s="443"/>
      <c r="T726" s="443"/>
      <c r="U726" s="443"/>
      <c r="V726" s="443"/>
      <c r="W726" s="443"/>
      <c r="X726" s="443"/>
      <c r="Y726" s="443"/>
      <c r="Z726" s="443"/>
      <c r="AA726" s="443"/>
      <c r="AB726" s="443"/>
      <c r="AC726" s="441"/>
      <c r="AD726" s="441"/>
      <c r="AE726" s="441"/>
      <c r="AF726" s="441"/>
      <c r="AG726" s="441"/>
      <c r="AH726" s="441"/>
      <c r="AI726" s="443"/>
      <c r="AJ726" s="443"/>
      <c r="AK726" s="325"/>
      <c r="AL726" s="443"/>
      <c r="AM726" s="443"/>
    </row>
    <row r="727" spans="1:39" ht="24.75" customHeight="1">
      <c r="A727" s="440"/>
      <c r="B727" s="440"/>
      <c r="C727" s="440"/>
      <c r="D727" s="440"/>
      <c r="E727" s="442"/>
      <c r="F727" s="443"/>
      <c r="G727" s="441"/>
      <c r="H727" s="444"/>
      <c r="I727" s="445"/>
      <c r="J727" s="443"/>
      <c r="K727" s="443"/>
      <c r="L727" s="443"/>
      <c r="M727" s="443"/>
      <c r="N727" s="443"/>
      <c r="O727" s="443"/>
      <c r="P727" s="443"/>
      <c r="Q727" s="443"/>
      <c r="R727" s="443"/>
      <c r="S727" s="443"/>
      <c r="T727" s="443"/>
      <c r="U727" s="443"/>
      <c r="V727" s="443"/>
      <c r="W727" s="443"/>
      <c r="X727" s="443"/>
      <c r="Y727" s="443"/>
      <c r="Z727" s="443"/>
      <c r="AA727" s="443"/>
      <c r="AB727" s="443"/>
      <c r="AC727" s="441"/>
      <c r="AD727" s="441"/>
      <c r="AE727" s="441"/>
      <c r="AF727" s="441"/>
      <c r="AG727" s="441"/>
      <c r="AH727" s="441"/>
      <c r="AI727" s="443"/>
      <c r="AJ727" s="443"/>
      <c r="AK727" s="325"/>
      <c r="AL727" s="443"/>
      <c r="AM727" s="443"/>
    </row>
    <row r="728" spans="1:39" ht="24.75" customHeight="1">
      <c r="A728" s="440"/>
      <c r="B728" s="440"/>
      <c r="C728" s="440"/>
      <c r="D728" s="440"/>
      <c r="E728" s="442"/>
      <c r="F728" s="443"/>
      <c r="G728" s="441"/>
      <c r="H728" s="444"/>
      <c r="I728" s="445"/>
      <c r="J728" s="443"/>
      <c r="K728" s="443"/>
      <c r="L728" s="443"/>
      <c r="M728" s="443"/>
      <c r="N728" s="443"/>
      <c r="O728" s="443"/>
      <c r="P728" s="443"/>
      <c r="Q728" s="443"/>
      <c r="R728" s="443"/>
      <c r="S728" s="443"/>
      <c r="T728" s="443"/>
      <c r="U728" s="443"/>
      <c r="V728" s="443"/>
      <c r="W728" s="443"/>
      <c r="X728" s="443"/>
      <c r="Y728" s="443"/>
      <c r="Z728" s="443"/>
      <c r="AA728" s="443"/>
      <c r="AB728" s="443"/>
      <c r="AC728" s="441"/>
      <c r="AD728" s="441"/>
      <c r="AE728" s="441"/>
      <c r="AF728" s="441"/>
      <c r="AG728" s="441"/>
      <c r="AH728" s="441"/>
      <c r="AI728" s="443"/>
      <c r="AJ728" s="443"/>
      <c r="AK728" s="325"/>
      <c r="AL728" s="443"/>
      <c r="AM728" s="443"/>
    </row>
    <row r="729" spans="1:39" ht="24.75" customHeight="1">
      <c r="A729" s="440"/>
      <c r="B729" s="440"/>
      <c r="C729" s="440"/>
      <c r="D729" s="440"/>
      <c r="E729" s="442"/>
      <c r="F729" s="443"/>
      <c r="G729" s="441"/>
      <c r="H729" s="444"/>
      <c r="I729" s="445"/>
      <c r="J729" s="443"/>
      <c r="K729" s="443"/>
      <c r="L729" s="443"/>
      <c r="M729" s="443"/>
      <c r="N729" s="443"/>
      <c r="O729" s="443"/>
      <c r="P729" s="443"/>
      <c r="Q729" s="443"/>
      <c r="R729" s="443"/>
      <c r="S729" s="443"/>
      <c r="T729" s="443"/>
      <c r="U729" s="443"/>
      <c r="V729" s="443"/>
      <c r="W729" s="443"/>
      <c r="X729" s="443"/>
      <c r="Y729" s="443"/>
      <c r="Z729" s="443"/>
      <c r="AA729" s="443"/>
      <c r="AB729" s="443"/>
      <c r="AC729" s="441"/>
      <c r="AD729" s="441"/>
      <c r="AE729" s="441"/>
      <c r="AF729" s="441"/>
      <c r="AG729" s="441"/>
      <c r="AH729" s="441"/>
      <c r="AI729" s="443"/>
      <c r="AJ729" s="443"/>
      <c r="AK729" s="325"/>
      <c r="AL729" s="443"/>
      <c r="AM729" s="443"/>
    </row>
    <row r="730" spans="1:39" ht="24.75" customHeight="1">
      <c r="A730" s="440"/>
      <c r="B730" s="440"/>
      <c r="C730" s="440"/>
      <c r="D730" s="440"/>
      <c r="E730" s="442"/>
      <c r="F730" s="443"/>
      <c r="G730" s="441"/>
      <c r="H730" s="444"/>
      <c r="I730" s="445"/>
      <c r="J730" s="443"/>
      <c r="K730" s="443"/>
      <c r="L730" s="443"/>
      <c r="M730" s="443"/>
      <c r="N730" s="443"/>
      <c r="O730" s="443"/>
      <c r="P730" s="443"/>
      <c r="Q730" s="443"/>
      <c r="R730" s="443"/>
      <c r="S730" s="443"/>
      <c r="T730" s="443"/>
      <c r="U730" s="443"/>
      <c r="V730" s="443"/>
      <c r="W730" s="443"/>
      <c r="X730" s="443"/>
      <c r="Y730" s="443"/>
      <c r="Z730" s="443"/>
      <c r="AA730" s="443"/>
      <c r="AB730" s="443"/>
      <c r="AC730" s="441"/>
      <c r="AD730" s="441"/>
      <c r="AE730" s="441"/>
      <c r="AF730" s="441"/>
      <c r="AG730" s="441"/>
      <c r="AH730" s="441"/>
      <c r="AI730" s="443"/>
      <c r="AJ730" s="443"/>
      <c r="AK730" s="325"/>
      <c r="AL730" s="443"/>
      <c r="AM730" s="443"/>
    </row>
    <row r="731" spans="1:39" ht="24.75" customHeight="1">
      <c r="A731" s="440"/>
      <c r="B731" s="440"/>
      <c r="C731" s="440"/>
      <c r="D731" s="440"/>
      <c r="E731" s="442"/>
      <c r="F731" s="443"/>
      <c r="G731" s="441"/>
      <c r="H731" s="444"/>
      <c r="I731" s="445"/>
      <c r="J731" s="443"/>
      <c r="K731" s="443"/>
      <c r="L731" s="443"/>
      <c r="M731" s="443"/>
      <c r="N731" s="443"/>
      <c r="O731" s="443"/>
      <c r="P731" s="443"/>
      <c r="Q731" s="443"/>
      <c r="R731" s="443"/>
      <c r="S731" s="443"/>
      <c r="T731" s="443"/>
      <c r="U731" s="443"/>
      <c r="V731" s="443"/>
      <c r="W731" s="443"/>
      <c r="X731" s="443"/>
      <c r="Y731" s="443"/>
      <c r="Z731" s="443"/>
      <c r="AA731" s="443"/>
      <c r="AB731" s="443"/>
      <c r="AC731" s="441"/>
      <c r="AD731" s="441"/>
      <c r="AE731" s="441"/>
      <c r="AF731" s="441"/>
      <c r="AG731" s="441"/>
      <c r="AH731" s="441"/>
      <c r="AI731" s="443"/>
      <c r="AJ731" s="443"/>
      <c r="AK731" s="325"/>
      <c r="AL731" s="443"/>
      <c r="AM731" s="443"/>
    </row>
    <row r="732" spans="1:39" ht="24.75" customHeight="1">
      <c r="A732" s="440"/>
      <c r="B732" s="440"/>
      <c r="C732" s="440"/>
      <c r="D732" s="440"/>
      <c r="E732" s="442"/>
      <c r="F732" s="443"/>
      <c r="G732" s="441"/>
      <c r="H732" s="444"/>
      <c r="I732" s="445"/>
      <c r="J732" s="443"/>
      <c r="K732" s="443"/>
      <c r="L732" s="443"/>
      <c r="M732" s="443"/>
      <c r="N732" s="443"/>
      <c r="O732" s="443"/>
      <c r="P732" s="443"/>
      <c r="Q732" s="443"/>
      <c r="R732" s="443"/>
      <c r="S732" s="443"/>
      <c r="T732" s="443"/>
      <c r="U732" s="443"/>
      <c r="V732" s="443"/>
      <c r="W732" s="443"/>
      <c r="X732" s="443"/>
      <c r="Y732" s="443"/>
      <c r="Z732" s="443"/>
      <c r="AA732" s="443"/>
      <c r="AB732" s="443"/>
      <c r="AC732" s="441"/>
      <c r="AD732" s="441"/>
      <c r="AE732" s="441"/>
      <c r="AF732" s="441"/>
      <c r="AG732" s="441"/>
      <c r="AH732" s="441"/>
      <c r="AI732" s="443"/>
      <c r="AJ732" s="443"/>
      <c r="AK732" s="325"/>
      <c r="AL732" s="443"/>
      <c r="AM732" s="443"/>
    </row>
    <row r="733" spans="1:39" ht="24.75" customHeight="1">
      <c r="A733" s="440"/>
      <c r="B733" s="440"/>
      <c r="C733" s="440"/>
      <c r="D733" s="440"/>
      <c r="E733" s="442"/>
      <c r="F733" s="443"/>
      <c r="G733" s="441"/>
      <c r="H733" s="444"/>
      <c r="I733" s="445"/>
      <c r="J733" s="443"/>
      <c r="K733" s="443"/>
      <c r="L733" s="443"/>
      <c r="M733" s="443"/>
      <c r="N733" s="443"/>
      <c r="O733" s="443"/>
      <c r="P733" s="443"/>
      <c r="Q733" s="443"/>
      <c r="R733" s="443"/>
      <c r="S733" s="443"/>
      <c r="T733" s="443"/>
      <c r="U733" s="443"/>
      <c r="V733" s="443"/>
      <c r="W733" s="443"/>
      <c r="X733" s="443"/>
      <c r="Y733" s="443"/>
      <c r="Z733" s="443"/>
      <c r="AA733" s="443"/>
      <c r="AB733" s="443"/>
      <c r="AC733" s="441"/>
      <c r="AD733" s="441"/>
      <c r="AE733" s="441"/>
      <c r="AF733" s="441"/>
      <c r="AG733" s="441"/>
      <c r="AH733" s="441"/>
      <c r="AI733" s="443"/>
      <c r="AJ733" s="443"/>
      <c r="AK733" s="325"/>
      <c r="AL733" s="443"/>
      <c r="AM733" s="443"/>
    </row>
    <row r="734" spans="1:39" ht="24.75" customHeight="1">
      <c r="A734" s="440"/>
      <c r="B734" s="440"/>
      <c r="C734" s="440"/>
      <c r="D734" s="440"/>
      <c r="E734" s="442"/>
      <c r="F734" s="443"/>
      <c r="G734" s="441"/>
      <c r="H734" s="444"/>
      <c r="I734" s="445"/>
      <c r="J734" s="443"/>
      <c r="K734" s="443"/>
      <c r="L734" s="443"/>
      <c r="M734" s="443"/>
      <c r="N734" s="443"/>
      <c r="O734" s="443"/>
      <c r="P734" s="443"/>
      <c r="Q734" s="443"/>
      <c r="R734" s="443"/>
      <c r="S734" s="443"/>
      <c r="T734" s="443"/>
      <c r="U734" s="443"/>
      <c r="V734" s="443"/>
      <c r="W734" s="443"/>
      <c r="X734" s="443"/>
      <c r="Y734" s="443"/>
      <c r="Z734" s="443"/>
      <c r="AA734" s="443"/>
      <c r="AB734" s="443"/>
      <c r="AC734" s="441"/>
      <c r="AD734" s="441"/>
      <c r="AE734" s="441"/>
      <c r="AF734" s="441"/>
      <c r="AG734" s="441"/>
      <c r="AH734" s="441"/>
      <c r="AI734" s="443"/>
      <c r="AJ734" s="443"/>
      <c r="AK734" s="325"/>
      <c r="AL734" s="443"/>
      <c r="AM734" s="443"/>
    </row>
    <row r="735" spans="1:39" ht="24.75" customHeight="1">
      <c r="A735" s="440"/>
      <c r="B735" s="440"/>
      <c r="C735" s="440"/>
      <c r="D735" s="440"/>
      <c r="E735" s="442"/>
      <c r="F735" s="443"/>
      <c r="G735" s="441"/>
      <c r="H735" s="444"/>
      <c r="I735" s="445"/>
      <c r="J735" s="443"/>
      <c r="K735" s="443"/>
      <c r="L735" s="443"/>
      <c r="M735" s="443"/>
      <c r="N735" s="443"/>
      <c r="O735" s="443"/>
      <c r="P735" s="443"/>
      <c r="Q735" s="443"/>
      <c r="R735" s="443"/>
      <c r="S735" s="443"/>
      <c r="T735" s="443"/>
      <c r="U735" s="443"/>
      <c r="V735" s="443"/>
      <c r="W735" s="443"/>
      <c r="X735" s="443"/>
      <c r="Y735" s="443"/>
      <c r="Z735" s="443"/>
      <c r="AA735" s="443"/>
      <c r="AB735" s="443"/>
      <c r="AC735" s="441"/>
      <c r="AD735" s="441"/>
      <c r="AE735" s="441"/>
      <c r="AF735" s="441"/>
      <c r="AG735" s="441"/>
      <c r="AH735" s="441"/>
      <c r="AI735" s="443"/>
      <c r="AJ735" s="443"/>
      <c r="AK735" s="325"/>
      <c r="AL735" s="443"/>
      <c r="AM735" s="443"/>
    </row>
    <row r="736" spans="1:39" ht="24.75" customHeight="1">
      <c r="A736" s="440"/>
      <c r="B736" s="440"/>
      <c r="C736" s="440"/>
      <c r="D736" s="440"/>
      <c r="E736" s="442"/>
      <c r="F736" s="443"/>
      <c r="G736" s="441"/>
      <c r="H736" s="444"/>
      <c r="I736" s="445"/>
      <c r="J736" s="443"/>
      <c r="K736" s="443"/>
      <c r="L736" s="443"/>
      <c r="M736" s="443"/>
      <c r="N736" s="443"/>
      <c r="O736" s="443"/>
      <c r="P736" s="443"/>
      <c r="Q736" s="443"/>
      <c r="R736" s="443"/>
      <c r="S736" s="443"/>
      <c r="T736" s="443"/>
      <c r="U736" s="443"/>
      <c r="V736" s="443"/>
      <c r="W736" s="443"/>
      <c r="X736" s="443"/>
      <c r="Y736" s="443"/>
      <c r="Z736" s="443"/>
      <c r="AA736" s="443"/>
      <c r="AB736" s="443"/>
      <c r="AC736" s="441"/>
      <c r="AD736" s="441"/>
      <c r="AE736" s="441"/>
      <c r="AF736" s="441"/>
      <c r="AG736" s="441"/>
      <c r="AH736" s="441"/>
      <c r="AI736" s="443"/>
      <c r="AJ736" s="443"/>
      <c r="AK736" s="325"/>
      <c r="AL736" s="443"/>
      <c r="AM736" s="443"/>
    </row>
    <row r="737" spans="1:39" ht="24.75" customHeight="1">
      <c r="A737" s="440"/>
      <c r="B737" s="440"/>
      <c r="C737" s="440"/>
      <c r="D737" s="440"/>
      <c r="E737" s="442"/>
      <c r="F737" s="443"/>
      <c r="G737" s="441"/>
      <c r="H737" s="444"/>
      <c r="I737" s="445"/>
      <c r="J737" s="443"/>
      <c r="K737" s="443"/>
      <c r="L737" s="443"/>
      <c r="M737" s="443"/>
      <c r="N737" s="443"/>
      <c r="O737" s="443"/>
      <c r="P737" s="443"/>
      <c r="Q737" s="443"/>
      <c r="R737" s="443"/>
      <c r="S737" s="443"/>
      <c r="T737" s="443"/>
      <c r="U737" s="443"/>
      <c r="V737" s="443"/>
      <c r="W737" s="443"/>
      <c r="X737" s="443"/>
      <c r="Y737" s="443"/>
      <c r="Z737" s="443"/>
      <c r="AA737" s="443"/>
      <c r="AB737" s="443"/>
      <c r="AC737" s="441"/>
      <c r="AD737" s="441"/>
      <c r="AE737" s="441"/>
      <c r="AF737" s="441"/>
      <c r="AG737" s="441"/>
      <c r="AH737" s="441"/>
      <c r="AI737" s="443"/>
      <c r="AJ737" s="443"/>
      <c r="AK737" s="325"/>
      <c r="AL737" s="443"/>
      <c r="AM737" s="443"/>
    </row>
    <row r="738" spans="1:39" ht="24.75" customHeight="1">
      <c r="A738" s="440"/>
      <c r="B738" s="440"/>
      <c r="C738" s="440"/>
      <c r="D738" s="440"/>
      <c r="E738" s="442"/>
      <c r="F738" s="443"/>
      <c r="G738" s="441"/>
      <c r="H738" s="444"/>
      <c r="I738" s="445"/>
      <c r="J738" s="443"/>
      <c r="K738" s="443"/>
      <c r="L738" s="443"/>
      <c r="M738" s="443"/>
      <c r="N738" s="443"/>
      <c r="O738" s="443"/>
      <c r="P738" s="443"/>
      <c r="Q738" s="443"/>
      <c r="R738" s="443"/>
      <c r="S738" s="443"/>
      <c r="T738" s="443"/>
      <c r="U738" s="443"/>
      <c r="V738" s="443"/>
      <c r="W738" s="443"/>
      <c r="X738" s="443"/>
      <c r="Y738" s="443"/>
      <c r="Z738" s="443"/>
      <c r="AA738" s="443"/>
      <c r="AB738" s="443"/>
      <c r="AC738" s="441"/>
      <c r="AD738" s="441"/>
      <c r="AE738" s="441"/>
      <c r="AF738" s="441"/>
      <c r="AG738" s="441"/>
      <c r="AH738" s="441"/>
      <c r="AI738" s="443"/>
      <c r="AJ738" s="443"/>
      <c r="AK738" s="325"/>
      <c r="AL738" s="443"/>
      <c r="AM738" s="443"/>
    </row>
    <row r="739" spans="1:39" ht="24.75" customHeight="1">
      <c r="A739" s="440"/>
      <c r="B739" s="440"/>
      <c r="C739" s="440"/>
      <c r="D739" s="440"/>
      <c r="E739" s="442"/>
      <c r="F739" s="443"/>
      <c r="G739" s="441"/>
      <c r="H739" s="444"/>
      <c r="I739" s="445"/>
      <c r="J739" s="443"/>
      <c r="K739" s="443"/>
      <c r="L739" s="443"/>
      <c r="M739" s="443"/>
      <c r="N739" s="443"/>
      <c r="O739" s="443"/>
      <c r="P739" s="443"/>
      <c r="Q739" s="443"/>
      <c r="R739" s="443"/>
      <c r="S739" s="443"/>
      <c r="T739" s="443"/>
      <c r="U739" s="443"/>
      <c r="V739" s="443"/>
      <c r="W739" s="443"/>
      <c r="X739" s="443"/>
      <c r="Y739" s="443"/>
      <c r="Z739" s="443"/>
      <c r="AA739" s="443"/>
      <c r="AB739" s="443"/>
      <c r="AC739" s="441"/>
      <c r="AD739" s="441"/>
      <c r="AE739" s="441"/>
      <c r="AF739" s="441"/>
      <c r="AG739" s="441"/>
      <c r="AH739" s="441"/>
      <c r="AI739" s="443"/>
      <c r="AJ739" s="443"/>
      <c r="AK739" s="325"/>
      <c r="AL739" s="443"/>
      <c r="AM739" s="443"/>
    </row>
    <row r="740" spans="1:39" ht="24.75" customHeight="1">
      <c r="A740" s="440"/>
      <c r="B740" s="440"/>
      <c r="C740" s="440"/>
      <c r="D740" s="440"/>
      <c r="E740" s="442"/>
      <c r="F740" s="443"/>
      <c r="G740" s="441"/>
      <c r="H740" s="444"/>
      <c r="I740" s="445"/>
      <c r="J740" s="443"/>
      <c r="K740" s="443"/>
      <c r="L740" s="443"/>
      <c r="M740" s="443"/>
      <c r="N740" s="443"/>
      <c r="O740" s="443"/>
      <c r="P740" s="443"/>
      <c r="Q740" s="443"/>
      <c r="R740" s="443"/>
      <c r="S740" s="443"/>
      <c r="T740" s="443"/>
      <c r="U740" s="443"/>
      <c r="V740" s="443"/>
      <c r="W740" s="443"/>
      <c r="X740" s="443"/>
      <c r="Y740" s="443"/>
      <c r="Z740" s="443"/>
      <c r="AA740" s="443"/>
      <c r="AB740" s="443"/>
      <c r="AC740" s="441"/>
      <c r="AD740" s="441"/>
      <c r="AE740" s="441"/>
      <c r="AF740" s="441"/>
      <c r="AG740" s="441"/>
      <c r="AH740" s="441"/>
      <c r="AI740" s="443"/>
      <c r="AJ740" s="443"/>
      <c r="AK740" s="325"/>
      <c r="AL740" s="443"/>
      <c r="AM740" s="443"/>
    </row>
    <row r="741" spans="1:39" ht="24.75" customHeight="1">
      <c r="A741" s="440"/>
      <c r="B741" s="440"/>
      <c r="C741" s="440"/>
      <c r="D741" s="440"/>
      <c r="E741" s="442"/>
      <c r="F741" s="443"/>
      <c r="G741" s="441"/>
      <c r="H741" s="444"/>
      <c r="I741" s="445"/>
      <c r="J741" s="443"/>
      <c r="K741" s="443"/>
      <c r="L741" s="443"/>
      <c r="M741" s="443"/>
      <c r="N741" s="443"/>
      <c r="O741" s="443"/>
      <c r="P741" s="443"/>
      <c r="Q741" s="443"/>
      <c r="R741" s="443"/>
      <c r="S741" s="443"/>
      <c r="T741" s="443"/>
      <c r="U741" s="443"/>
      <c r="V741" s="443"/>
      <c r="W741" s="443"/>
      <c r="X741" s="443"/>
      <c r="Y741" s="443"/>
      <c r="Z741" s="443"/>
      <c r="AA741" s="443"/>
      <c r="AB741" s="443"/>
      <c r="AC741" s="441"/>
      <c r="AD741" s="441"/>
      <c r="AE741" s="441"/>
      <c r="AF741" s="441"/>
      <c r="AG741" s="441"/>
      <c r="AH741" s="441"/>
      <c r="AI741" s="443"/>
      <c r="AJ741" s="443"/>
      <c r="AK741" s="325"/>
      <c r="AL741" s="443"/>
      <c r="AM741" s="443"/>
    </row>
    <row r="742" spans="1:39" ht="24.75" customHeight="1">
      <c r="A742" s="440"/>
      <c r="B742" s="440"/>
      <c r="C742" s="440"/>
      <c r="D742" s="440"/>
      <c r="E742" s="442"/>
      <c r="F742" s="443"/>
      <c r="G742" s="441"/>
      <c r="H742" s="444"/>
      <c r="I742" s="445"/>
      <c r="J742" s="443"/>
      <c r="K742" s="443"/>
      <c r="L742" s="443"/>
      <c r="M742" s="443"/>
      <c r="N742" s="443"/>
      <c r="O742" s="443"/>
      <c r="P742" s="443"/>
      <c r="Q742" s="443"/>
      <c r="R742" s="443"/>
      <c r="S742" s="443"/>
      <c r="T742" s="443"/>
      <c r="U742" s="443"/>
      <c r="V742" s="443"/>
      <c r="W742" s="443"/>
      <c r="X742" s="443"/>
      <c r="Y742" s="443"/>
      <c r="Z742" s="443"/>
      <c r="AA742" s="443"/>
      <c r="AB742" s="443"/>
      <c r="AC742" s="441"/>
      <c r="AD742" s="441"/>
      <c r="AE742" s="441"/>
      <c r="AF742" s="441"/>
      <c r="AG742" s="441"/>
      <c r="AH742" s="441"/>
      <c r="AI742" s="443"/>
      <c r="AJ742" s="443"/>
      <c r="AK742" s="325"/>
      <c r="AL742" s="443"/>
      <c r="AM742" s="443"/>
    </row>
    <row r="743" spans="1:39" ht="24.75" customHeight="1">
      <c r="A743" s="440"/>
      <c r="B743" s="440"/>
      <c r="C743" s="440"/>
      <c r="D743" s="440"/>
      <c r="E743" s="442"/>
      <c r="F743" s="443"/>
      <c r="G743" s="441"/>
      <c r="H743" s="444"/>
      <c r="I743" s="445"/>
      <c r="J743" s="443"/>
      <c r="K743" s="443"/>
      <c r="L743" s="443"/>
      <c r="M743" s="443"/>
      <c r="N743" s="443"/>
      <c r="O743" s="443"/>
      <c r="P743" s="443"/>
      <c r="Q743" s="443"/>
      <c r="R743" s="443"/>
      <c r="S743" s="443"/>
      <c r="T743" s="443"/>
      <c r="U743" s="443"/>
      <c r="V743" s="443"/>
      <c r="W743" s="443"/>
      <c r="X743" s="443"/>
      <c r="Y743" s="443"/>
      <c r="Z743" s="443"/>
      <c r="AA743" s="443"/>
      <c r="AB743" s="443"/>
      <c r="AC743" s="441"/>
      <c r="AD743" s="441"/>
      <c r="AE743" s="441"/>
      <c r="AF743" s="441"/>
      <c r="AG743" s="441"/>
      <c r="AH743" s="441"/>
      <c r="AI743" s="443"/>
      <c r="AJ743" s="443"/>
      <c r="AK743" s="325"/>
      <c r="AL743" s="443"/>
      <c r="AM743" s="443"/>
    </row>
    <row r="744" spans="1:39" ht="24.75" customHeight="1">
      <c r="A744" s="440"/>
      <c r="B744" s="440"/>
      <c r="C744" s="440"/>
      <c r="D744" s="440"/>
      <c r="E744" s="442"/>
      <c r="F744" s="443"/>
      <c r="G744" s="441"/>
      <c r="H744" s="444"/>
      <c r="I744" s="445"/>
      <c r="J744" s="443"/>
      <c r="K744" s="443"/>
      <c r="L744" s="443"/>
      <c r="M744" s="443"/>
      <c r="N744" s="443"/>
      <c r="O744" s="443"/>
      <c r="P744" s="443"/>
      <c r="Q744" s="443"/>
      <c r="R744" s="443"/>
      <c r="S744" s="443"/>
      <c r="T744" s="443"/>
      <c r="U744" s="443"/>
      <c r="V744" s="443"/>
      <c r="W744" s="443"/>
      <c r="X744" s="443"/>
      <c r="Y744" s="443"/>
      <c r="Z744" s="443"/>
      <c r="AA744" s="443"/>
      <c r="AB744" s="443"/>
      <c r="AC744" s="441"/>
      <c r="AD744" s="441"/>
      <c r="AE744" s="441"/>
      <c r="AF744" s="441"/>
      <c r="AG744" s="441"/>
      <c r="AH744" s="441"/>
      <c r="AI744" s="443"/>
      <c r="AJ744" s="443"/>
      <c r="AK744" s="325"/>
      <c r="AL744" s="443"/>
      <c r="AM744" s="443"/>
    </row>
    <row r="745" spans="1:39" ht="24.75" customHeight="1">
      <c r="A745" s="440"/>
      <c r="B745" s="440"/>
      <c r="C745" s="440"/>
      <c r="D745" s="440"/>
      <c r="E745" s="442"/>
      <c r="F745" s="443"/>
      <c r="G745" s="441"/>
      <c r="H745" s="444"/>
      <c r="I745" s="445"/>
      <c r="J745" s="443"/>
      <c r="K745" s="443"/>
      <c r="L745" s="443"/>
      <c r="M745" s="443"/>
      <c r="N745" s="443"/>
      <c r="O745" s="443"/>
      <c r="P745" s="443"/>
      <c r="Q745" s="443"/>
      <c r="R745" s="443"/>
      <c r="S745" s="443"/>
      <c r="T745" s="443"/>
      <c r="U745" s="443"/>
      <c r="V745" s="443"/>
      <c r="W745" s="443"/>
      <c r="X745" s="443"/>
      <c r="Y745" s="443"/>
      <c r="Z745" s="443"/>
      <c r="AA745" s="443"/>
      <c r="AB745" s="443"/>
      <c r="AC745" s="441"/>
      <c r="AD745" s="441"/>
      <c r="AE745" s="441"/>
      <c r="AF745" s="441"/>
      <c r="AG745" s="441"/>
      <c r="AH745" s="441"/>
      <c r="AI745" s="443"/>
      <c r="AJ745" s="443"/>
      <c r="AK745" s="325"/>
      <c r="AL745" s="443"/>
      <c r="AM745" s="443"/>
    </row>
    <row r="746" spans="1:39" ht="24.75" customHeight="1">
      <c r="A746" s="440"/>
      <c r="B746" s="440"/>
      <c r="C746" s="440"/>
      <c r="D746" s="440"/>
      <c r="E746" s="442"/>
      <c r="F746" s="443"/>
      <c r="G746" s="441"/>
      <c r="H746" s="444"/>
      <c r="I746" s="445"/>
      <c r="J746" s="443"/>
      <c r="K746" s="443"/>
      <c r="L746" s="443"/>
      <c r="M746" s="443"/>
      <c r="N746" s="443"/>
      <c r="O746" s="443"/>
      <c r="P746" s="443"/>
      <c r="Q746" s="443"/>
      <c r="R746" s="443"/>
      <c r="S746" s="443"/>
      <c r="T746" s="443"/>
      <c r="U746" s="443"/>
      <c r="V746" s="443"/>
      <c r="W746" s="443"/>
      <c r="X746" s="443"/>
      <c r="Y746" s="443"/>
      <c r="Z746" s="443"/>
      <c r="AA746" s="443"/>
      <c r="AB746" s="443"/>
      <c r="AC746" s="441"/>
      <c r="AD746" s="441"/>
      <c r="AE746" s="441"/>
      <c r="AF746" s="441"/>
      <c r="AG746" s="441"/>
      <c r="AH746" s="441"/>
      <c r="AI746" s="443"/>
      <c r="AJ746" s="443"/>
      <c r="AK746" s="325"/>
      <c r="AL746" s="443"/>
      <c r="AM746" s="443"/>
    </row>
    <row r="747" spans="1:39" ht="24.75" customHeight="1">
      <c r="A747" s="440"/>
      <c r="B747" s="440"/>
      <c r="C747" s="440"/>
      <c r="D747" s="440"/>
      <c r="E747" s="442"/>
      <c r="F747" s="443"/>
      <c r="G747" s="441"/>
      <c r="H747" s="444"/>
      <c r="I747" s="445"/>
      <c r="J747" s="443"/>
      <c r="K747" s="443"/>
      <c r="L747" s="443"/>
      <c r="M747" s="443"/>
      <c r="N747" s="443"/>
      <c r="O747" s="443"/>
      <c r="P747" s="443"/>
      <c r="Q747" s="443"/>
      <c r="R747" s="443"/>
      <c r="S747" s="443"/>
      <c r="T747" s="443"/>
      <c r="U747" s="443"/>
      <c r="V747" s="443"/>
      <c r="W747" s="443"/>
      <c r="X747" s="443"/>
      <c r="Y747" s="443"/>
      <c r="Z747" s="443"/>
      <c r="AA747" s="443"/>
      <c r="AB747" s="443"/>
      <c r="AC747" s="441"/>
      <c r="AD747" s="441"/>
      <c r="AE747" s="441"/>
      <c r="AF747" s="441"/>
      <c r="AG747" s="441"/>
      <c r="AH747" s="441"/>
      <c r="AI747" s="443"/>
      <c r="AJ747" s="443"/>
      <c r="AK747" s="325"/>
      <c r="AL747" s="443"/>
      <c r="AM747" s="443"/>
    </row>
    <row r="748" spans="1:39" ht="24.75" customHeight="1">
      <c r="A748" s="440"/>
      <c r="B748" s="440"/>
      <c r="C748" s="440"/>
      <c r="D748" s="440"/>
      <c r="E748" s="442"/>
      <c r="F748" s="443"/>
      <c r="G748" s="441"/>
      <c r="H748" s="444"/>
      <c r="I748" s="445"/>
      <c r="J748" s="443"/>
      <c r="K748" s="443"/>
      <c r="L748" s="443"/>
      <c r="M748" s="443"/>
      <c r="N748" s="443"/>
      <c r="O748" s="443"/>
      <c r="P748" s="443"/>
      <c r="Q748" s="443"/>
      <c r="R748" s="443"/>
      <c r="S748" s="443"/>
      <c r="T748" s="443"/>
      <c r="U748" s="443"/>
      <c r="V748" s="443"/>
      <c r="W748" s="443"/>
      <c r="X748" s="443"/>
      <c r="Y748" s="443"/>
      <c r="Z748" s="443"/>
      <c r="AA748" s="443"/>
      <c r="AB748" s="443"/>
      <c r="AC748" s="441"/>
      <c r="AD748" s="441"/>
      <c r="AE748" s="441"/>
      <c r="AF748" s="441"/>
      <c r="AG748" s="441"/>
      <c r="AH748" s="441"/>
      <c r="AI748" s="443"/>
      <c r="AJ748" s="443"/>
      <c r="AK748" s="325"/>
      <c r="AL748" s="443"/>
      <c r="AM748" s="443"/>
    </row>
    <row r="749" spans="1:39" ht="24.75" customHeight="1">
      <c r="A749" s="440"/>
      <c r="B749" s="440"/>
      <c r="C749" s="440"/>
      <c r="D749" s="440"/>
      <c r="E749" s="442"/>
      <c r="F749" s="443"/>
      <c r="G749" s="441"/>
      <c r="H749" s="444"/>
      <c r="I749" s="445"/>
      <c r="J749" s="443"/>
      <c r="K749" s="443"/>
      <c r="L749" s="443"/>
      <c r="M749" s="443"/>
      <c r="N749" s="443"/>
      <c r="O749" s="443"/>
      <c r="P749" s="443"/>
      <c r="Q749" s="443"/>
      <c r="R749" s="443"/>
      <c r="S749" s="443"/>
      <c r="T749" s="443"/>
      <c r="U749" s="443"/>
      <c r="V749" s="443"/>
      <c r="W749" s="443"/>
      <c r="X749" s="443"/>
      <c r="Y749" s="443"/>
      <c r="Z749" s="443"/>
      <c r="AA749" s="443"/>
      <c r="AB749" s="443"/>
      <c r="AC749" s="441"/>
      <c r="AD749" s="441"/>
      <c r="AE749" s="441"/>
      <c r="AF749" s="441"/>
      <c r="AG749" s="441"/>
      <c r="AH749" s="441"/>
      <c r="AI749" s="443"/>
      <c r="AJ749" s="443"/>
      <c r="AK749" s="325"/>
      <c r="AL749" s="443"/>
      <c r="AM749" s="443"/>
    </row>
    <row r="750" spans="1:39" ht="24.75" customHeight="1">
      <c r="A750" s="440"/>
      <c r="B750" s="440"/>
      <c r="C750" s="440"/>
      <c r="D750" s="440"/>
      <c r="E750" s="442"/>
      <c r="F750" s="443"/>
      <c r="G750" s="441"/>
      <c r="H750" s="444"/>
      <c r="I750" s="445"/>
      <c r="J750" s="443"/>
      <c r="K750" s="443"/>
      <c r="L750" s="443"/>
      <c r="M750" s="443"/>
      <c r="N750" s="443"/>
      <c r="O750" s="443"/>
      <c r="P750" s="443"/>
      <c r="Q750" s="443"/>
      <c r="R750" s="443"/>
      <c r="S750" s="443"/>
      <c r="T750" s="443"/>
      <c r="U750" s="443"/>
      <c r="V750" s="443"/>
      <c r="W750" s="443"/>
      <c r="X750" s="443"/>
      <c r="Y750" s="443"/>
      <c r="Z750" s="443"/>
      <c r="AA750" s="443"/>
      <c r="AB750" s="443"/>
      <c r="AC750" s="441"/>
      <c r="AD750" s="441"/>
      <c r="AE750" s="441"/>
      <c r="AF750" s="441"/>
      <c r="AG750" s="441"/>
      <c r="AH750" s="441"/>
      <c r="AI750" s="443"/>
      <c r="AJ750" s="443"/>
      <c r="AK750" s="325"/>
      <c r="AL750" s="443"/>
      <c r="AM750" s="443"/>
    </row>
    <row r="751" spans="1:39" ht="24.75" customHeight="1">
      <c r="A751" s="440"/>
      <c r="B751" s="440"/>
      <c r="C751" s="440"/>
      <c r="D751" s="440"/>
      <c r="E751" s="442"/>
      <c r="F751" s="443"/>
      <c r="G751" s="441"/>
      <c r="H751" s="444"/>
      <c r="I751" s="445"/>
      <c r="J751" s="443"/>
      <c r="K751" s="443"/>
      <c r="L751" s="443"/>
      <c r="M751" s="443"/>
      <c r="N751" s="443"/>
      <c r="O751" s="443"/>
      <c r="P751" s="443"/>
      <c r="Q751" s="443"/>
      <c r="R751" s="443"/>
      <c r="S751" s="443"/>
      <c r="T751" s="443"/>
      <c r="U751" s="443"/>
      <c r="V751" s="443"/>
      <c r="W751" s="443"/>
      <c r="X751" s="443"/>
      <c r="Y751" s="443"/>
      <c r="Z751" s="443"/>
      <c r="AA751" s="443"/>
      <c r="AB751" s="443"/>
      <c r="AC751" s="441"/>
      <c r="AD751" s="441"/>
      <c r="AE751" s="441"/>
      <c r="AF751" s="441"/>
      <c r="AG751" s="441"/>
      <c r="AH751" s="441"/>
      <c r="AI751" s="443"/>
      <c r="AJ751" s="443"/>
      <c r="AK751" s="325"/>
      <c r="AL751" s="443"/>
      <c r="AM751" s="443"/>
    </row>
    <row r="752" spans="1:39" ht="24.75" customHeight="1">
      <c r="A752" s="440"/>
      <c r="B752" s="440"/>
      <c r="C752" s="440"/>
      <c r="D752" s="440"/>
      <c r="E752" s="442"/>
      <c r="F752" s="443"/>
      <c r="G752" s="441"/>
      <c r="H752" s="444"/>
      <c r="I752" s="445"/>
      <c r="J752" s="443"/>
      <c r="K752" s="443"/>
      <c r="L752" s="443"/>
      <c r="M752" s="443"/>
      <c r="N752" s="443"/>
      <c r="O752" s="443"/>
      <c r="P752" s="443"/>
      <c r="Q752" s="443"/>
      <c r="R752" s="443"/>
      <c r="S752" s="443"/>
      <c r="T752" s="443"/>
      <c r="U752" s="443"/>
      <c r="V752" s="443"/>
      <c r="W752" s="443"/>
      <c r="X752" s="443"/>
      <c r="Y752" s="443"/>
      <c r="Z752" s="443"/>
      <c r="AA752" s="443"/>
      <c r="AB752" s="443"/>
      <c r="AC752" s="441"/>
      <c r="AD752" s="441"/>
      <c r="AE752" s="441"/>
      <c r="AF752" s="441"/>
      <c r="AG752" s="441"/>
      <c r="AH752" s="441"/>
      <c r="AI752" s="443"/>
      <c r="AJ752" s="443"/>
      <c r="AK752" s="325"/>
      <c r="AL752" s="443"/>
      <c r="AM752" s="443"/>
    </row>
    <row r="753" spans="1:39" ht="24.75" customHeight="1">
      <c r="A753" s="440"/>
      <c r="B753" s="440"/>
      <c r="C753" s="440"/>
      <c r="D753" s="440"/>
      <c r="E753" s="442"/>
      <c r="F753" s="443"/>
      <c r="G753" s="441"/>
      <c r="H753" s="444"/>
      <c r="I753" s="445"/>
      <c r="J753" s="443"/>
      <c r="K753" s="443"/>
      <c r="L753" s="443"/>
      <c r="M753" s="443"/>
      <c r="N753" s="443"/>
      <c r="O753" s="443"/>
      <c r="P753" s="443"/>
      <c r="Q753" s="443"/>
      <c r="R753" s="443"/>
      <c r="S753" s="443"/>
      <c r="T753" s="443"/>
      <c r="U753" s="443"/>
      <c r="V753" s="443"/>
      <c r="W753" s="443"/>
      <c r="X753" s="443"/>
      <c r="Y753" s="443"/>
      <c r="Z753" s="443"/>
      <c r="AA753" s="443"/>
      <c r="AB753" s="443"/>
      <c r="AC753" s="441"/>
      <c r="AD753" s="441"/>
      <c r="AE753" s="441"/>
      <c r="AF753" s="441"/>
      <c r="AG753" s="441"/>
      <c r="AH753" s="441"/>
      <c r="AI753" s="443"/>
      <c r="AJ753" s="443"/>
      <c r="AK753" s="325"/>
      <c r="AL753" s="443"/>
      <c r="AM753" s="443"/>
    </row>
    <row r="754" spans="1:39" ht="24.75" customHeight="1">
      <c r="A754" s="440"/>
      <c r="B754" s="440"/>
      <c r="C754" s="440"/>
      <c r="D754" s="440"/>
      <c r="E754" s="442"/>
      <c r="F754" s="443"/>
      <c r="G754" s="441"/>
      <c r="H754" s="444"/>
      <c r="I754" s="445"/>
      <c r="J754" s="443"/>
      <c r="K754" s="443"/>
      <c r="L754" s="443"/>
      <c r="M754" s="443"/>
      <c r="N754" s="443"/>
      <c r="O754" s="443"/>
      <c r="P754" s="443"/>
      <c r="Q754" s="443"/>
      <c r="R754" s="443"/>
      <c r="S754" s="443"/>
      <c r="T754" s="443"/>
      <c r="U754" s="443"/>
      <c r="V754" s="443"/>
      <c r="W754" s="443"/>
      <c r="X754" s="443"/>
      <c r="Y754" s="443"/>
      <c r="Z754" s="443"/>
      <c r="AA754" s="443"/>
      <c r="AB754" s="443"/>
      <c r="AC754" s="441"/>
      <c r="AD754" s="441"/>
      <c r="AE754" s="441"/>
      <c r="AF754" s="441"/>
      <c r="AG754" s="441"/>
      <c r="AH754" s="441"/>
      <c r="AI754" s="443"/>
      <c r="AJ754" s="443"/>
      <c r="AK754" s="325"/>
      <c r="AL754" s="443"/>
      <c r="AM754" s="443"/>
    </row>
    <row r="755" spans="1:39" ht="24.75" customHeight="1">
      <c r="A755" s="440"/>
      <c r="B755" s="440"/>
      <c r="C755" s="440"/>
      <c r="D755" s="440"/>
      <c r="E755" s="442"/>
      <c r="F755" s="443"/>
      <c r="G755" s="441"/>
      <c r="H755" s="444"/>
      <c r="I755" s="445"/>
      <c r="J755" s="443"/>
      <c r="K755" s="443"/>
      <c r="L755" s="443"/>
      <c r="M755" s="443"/>
      <c r="N755" s="443"/>
      <c r="O755" s="443"/>
      <c r="P755" s="443"/>
      <c r="Q755" s="443"/>
      <c r="R755" s="443"/>
      <c r="S755" s="443"/>
      <c r="T755" s="443"/>
      <c r="U755" s="443"/>
      <c r="V755" s="443"/>
      <c r="W755" s="443"/>
      <c r="X755" s="443"/>
      <c r="Y755" s="443"/>
      <c r="Z755" s="443"/>
      <c r="AA755" s="443"/>
      <c r="AB755" s="443"/>
      <c r="AC755" s="441"/>
      <c r="AD755" s="441"/>
      <c r="AE755" s="441"/>
      <c r="AF755" s="441"/>
      <c r="AG755" s="441"/>
      <c r="AH755" s="441"/>
      <c r="AI755" s="443"/>
      <c r="AJ755" s="443"/>
      <c r="AK755" s="325"/>
      <c r="AL755" s="443"/>
      <c r="AM755" s="443"/>
    </row>
    <row r="756" spans="1:39" ht="24.75" customHeight="1">
      <c r="A756" s="440"/>
      <c r="B756" s="440"/>
      <c r="C756" s="440"/>
      <c r="D756" s="440"/>
      <c r="E756" s="442"/>
      <c r="F756" s="443"/>
      <c r="G756" s="441"/>
      <c r="H756" s="444"/>
      <c r="I756" s="445"/>
      <c r="J756" s="443"/>
      <c r="K756" s="443"/>
      <c r="L756" s="443"/>
      <c r="M756" s="443"/>
      <c r="N756" s="443"/>
      <c r="O756" s="443"/>
      <c r="P756" s="443"/>
      <c r="Q756" s="443"/>
      <c r="R756" s="443"/>
      <c r="S756" s="443"/>
      <c r="T756" s="443"/>
      <c r="U756" s="443"/>
      <c r="V756" s="443"/>
      <c r="W756" s="443"/>
      <c r="X756" s="443"/>
      <c r="Y756" s="443"/>
      <c r="Z756" s="443"/>
      <c r="AA756" s="443"/>
      <c r="AB756" s="443"/>
      <c r="AC756" s="441"/>
      <c r="AD756" s="441"/>
      <c r="AE756" s="441"/>
      <c r="AF756" s="441"/>
      <c r="AG756" s="441"/>
      <c r="AH756" s="441"/>
      <c r="AI756" s="443"/>
      <c r="AJ756" s="443"/>
      <c r="AK756" s="325"/>
      <c r="AL756" s="443"/>
      <c r="AM756" s="443"/>
    </row>
    <row r="757" spans="1:39" ht="24.75" customHeight="1">
      <c r="A757" s="440"/>
      <c r="B757" s="440"/>
      <c r="C757" s="440"/>
      <c r="D757" s="440"/>
      <c r="E757" s="442"/>
      <c r="F757" s="443"/>
      <c r="G757" s="441"/>
      <c r="H757" s="444"/>
      <c r="I757" s="445"/>
      <c r="J757" s="443"/>
      <c r="K757" s="443"/>
      <c r="L757" s="443"/>
      <c r="M757" s="443"/>
      <c r="N757" s="443"/>
      <c r="O757" s="443"/>
      <c r="P757" s="443"/>
      <c r="Q757" s="443"/>
      <c r="R757" s="443"/>
      <c r="S757" s="443"/>
      <c r="T757" s="443"/>
      <c r="U757" s="443"/>
      <c r="V757" s="443"/>
      <c r="W757" s="443"/>
      <c r="X757" s="443"/>
      <c r="Y757" s="443"/>
      <c r="Z757" s="443"/>
      <c r="AA757" s="443"/>
      <c r="AB757" s="443"/>
      <c r="AC757" s="441"/>
      <c r="AD757" s="441"/>
      <c r="AE757" s="441"/>
      <c r="AF757" s="441"/>
      <c r="AG757" s="441"/>
      <c r="AH757" s="441"/>
      <c r="AI757" s="443"/>
      <c r="AJ757" s="443"/>
      <c r="AK757" s="325"/>
      <c r="AL757" s="443"/>
      <c r="AM757" s="443"/>
    </row>
    <row r="758" spans="1:39" ht="24.75" customHeight="1">
      <c r="A758" s="440"/>
      <c r="B758" s="440"/>
      <c r="C758" s="440"/>
      <c r="D758" s="440"/>
      <c r="E758" s="442"/>
      <c r="F758" s="443"/>
      <c r="G758" s="441"/>
      <c r="H758" s="444"/>
      <c r="I758" s="445"/>
      <c r="J758" s="443"/>
      <c r="K758" s="443"/>
      <c r="L758" s="443"/>
      <c r="M758" s="443"/>
      <c r="N758" s="443"/>
      <c r="O758" s="443"/>
      <c r="P758" s="443"/>
      <c r="Q758" s="443"/>
      <c r="R758" s="443"/>
      <c r="S758" s="443"/>
      <c r="T758" s="443"/>
      <c r="U758" s="443"/>
      <c r="V758" s="443"/>
      <c r="W758" s="443"/>
      <c r="X758" s="443"/>
      <c r="Y758" s="443"/>
      <c r="Z758" s="443"/>
      <c r="AA758" s="443"/>
      <c r="AB758" s="443"/>
      <c r="AC758" s="441"/>
      <c r="AD758" s="441"/>
      <c r="AE758" s="441"/>
      <c r="AF758" s="441"/>
      <c r="AG758" s="441"/>
      <c r="AH758" s="441"/>
      <c r="AI758" s="443"/>
      <c r="AJ758" s="443"/>
      <c r="AK758" s="325"/>
      <c r="AL758" s="443"/>
      <c r="AM758" s="443"/>
    </row>
    <row r="759" spans="1:39" ht="24.75" customHeight="1">
      <c r="A759" s="440"/>
      <c r="B759" s="440"/>
      <c r="C759" s="440"/>
      <c r="D759" s="440"/>
      <c r="E759" s="442"/>
      <c r="F759" s="443"/>
      <c r="G759" s="441"/>
      <c r="H759" s="444"/>
      <c r="I759" s="445"/>
      <c r="J759" s="443"/>
      <c r="K759" s="443"/>
      <c r="L759" s="443"/>
      <c r="M759" s="443"/>
      <c r="N759" s="443"/>
      <c r="O759" s="443"/>
      <c r="P759" s="443"/>
      <c r="Q759" s="443"/>
      <c r="R759" s="443"/>
      <c r="S759" s="443"/>
      <c r="T759" s="443"/>
      <c r="U759" s="443"/>
      <c r="V759" s="443"/>
      <c r="W759" s="443"/>
      <c r="X759" s="443"/>
      <c r="Y759" s="443"/>
      <c r="Z759" s="443"/>
      <c r="AA759" s="443"/>
      <c r="AB759" s="443"/>
      <c r="AC759" s="441"/>
      <c r="AD759" s="441"/>
      <c r="AE759" s="441"/>
      <c r="AF759" s="441"/>
      <c r="AG759" s="441"/>
      <c r="AH759" s="441"/>
      <c r="AI759" s="443"/>
      <c r="AJ759" s="443"/>
      <c r="AK759" s="325"/>
      <c r="AL759" s="443"/>
      <c r="AM759" s="443"/>
    </row>
    <row r="760" spans="1:39" ht="24.75" customHeight="1">
      <c r="A760" s="440"/>
      <c r="B760" s="440"/>
      <c r="C760" s="440"/>
      <c r="D760" s="440"/>
      <c r="E760" s="442"/>
      <c r="F760" s="443"/>
      <c r="G760" s="441"/>
      <c r="H760" s="444"/>
      <c r="I760" s="445"/>
      <c r="J760" s="443"/>
      <c r="K760" s="443"/>
      <c r="L760" s="443"/>
      <c r="M760" s="443"/>
      <c r="N760" s="443"/>
      <c r="O760" s="443"/>
      <c r="P760" s="443"/>
      <c r="Q760" s="443"/>
      <c r="R760" s="443"/>
      <c r="S760" s="443"/>
      <c r="T760" s="443"/>
      <c r="U760" s="443"/>
      <c r="V760" s="443"/>
      <c r="W760" s="443"/>
      <c r="X760" s="443"/>
      <c r="Y760" s="443"/>
      <c r="Z760" s="443"/>
      <c r="AA760" s="443"/>
      <c r="AB760" s="443"/>
      <c r="AC760" s="441"/>
      <c r="AD760" s="441"/>
      <c r="AE760" s="441"/>
      <c r="AF760" s="441"/>
      <c r="AG760" s="441"/>
      <c r="AH760" s="441"/>
      <c r="AI760" s="443"/>
      <c r="AJ760" s="443"/>
      <c r="AK760" s="325"/>
      <c r="AL760" s="443"/>
      <c r="AM760" s="443"/>
    </row>
    <row r="761" spans="1:39" ht="24.75" customHeight="1">
      <c r="A761" s="440"/>
      <c r="B761" s="440"/>
      <c r="C761" s="440"/>
      <c r="D761" s="440"/>
      <c r="E761" s="442"/>
      <c r="F761" s="443"/>
      <c r="G761" s="441"/>
      <c r="H761" s="444"/>
      <c r="I761" s="445"/>
      <c r="J761" s="443"/>
      <c r="K761" s="443"/>
      <c r="L761" s="443"/>
      <c r="M761" s="443"/>
      <c r="N761" s="443"/>
      <c r="O761" s="443"/>
      <c r="P761" s="443"/>
      <c r="Q761" s="443"/>
      <c r="R761" s="443"/>
      <c r="S761" s="443"/>
      <c r="T761" s="443"/>
      <c r="U761" s="443"/>
      <c r="V761" s="443"/>
      <c r="W761" s="443"/>
      <c r="X761" s="443"/>
      <c r="Y761" s="443"/>
      <c r="Z761" s="443"/>
      <c r="AA761" s="443"/>
      <c r="AB761" s="443"/>
      <c r="AC761" s="441"/>
      <c r="AD761" s="441"/>
      <c r="AE761" s="441"/>
      <c r="AF761" s="441"/>
      <c r="AG761" s="441"/>
      <c r="AH761" s="441"/>
      <c r="AI761" s="443"/>
      <c r="AJ761" s="443"/>
      <c r="AK761" s="325"/>
      <c r="AL761" s="443"/>
      <c r="AM761" s="443"/>
    </row>
    <row r="762" spans="1:39" ht="24.75" customHeight="1">
      <c r="A762" s="440"/>
      <c r="B762" s="440"/>
      <c r="C762" s="440"/>
      <c r="D762" s="440"/>
      <c r="E762" s="442"/>
      <c r="F762" s="443"/>
      <c r="G762" s="441"/>
      <c r="H762" s="444"/>
      <c r="I762" s="445"/>
      <c r="J762" s="443"/>
      <c r="K762" s="443"/>
      <c r="L762" s="443"/>
      <c r="M762" s="443"/>
      <c r="N762" s="443"/>
      <c r="O762" s="443"/>
      <c r="P762" s="443"/>
      <c r="Q762" s="443"/>
      <c r="R762" s="443"/>
      <c r="S762" s="443"/>
      <c r="T762" s="443"/>
      <c r="U762" s="443"/>
      <c r="V762" s="443"/>
      <c r="W762" s="443"/>
      <c r="X762" s="443"/>
      <c r="Y762" s="443"/>
      <c r="Z762" s="443"/>
      <c r="AA762" s="443"/>
      <c r="AB762" s="443"/>
      <c r="AC762" s="441"/>
      <c r="AD762" s="441"/>
      <c r="AE762" s="441"/>
      <c r="AF762" s="441"/>
      <c r="AG762" s="441"/>
      <c r="AH762" s="441"/>
      <c r="AI762" s="443"/>
      <c r="AJ762" s="443"/>
      <c r="AK762" s="325"/>
      <c r="AL762" s="443"/>
      <c r="AM762" s="443"/>
    </row>
    <row r="763" spans="1:39" ht="24.75" customHeight="1">
      <c r="A763" s="440"/>
      <c r="B763" s="440"/>
      <c r="C763" s="440"/>
      <c r="D763" s="440"/>
      <c r="E763" s="442"/>
      <c r="F763" s="443"/>
      <c r="G763" s="441"/>
      <c r="H763" s="444"/>
      <c r="I763" s="445"/>
      <c r="J763" s="443"/>
      <c r="K763" s="443"/>
      <c r="L763" s="443"/>
      <c r="M763" s="443"/>
      <c r="N763" s="443"/>
      <c r="O763" s="443"/>
      <c r="P763" s="443"/>
      <c r="Q763" s="443"/>
      <c r="R763" s="443"/>
      <c r="S763" s="443"/>
      <c r="T763" s="443"/>
      <c r="U763" s="443"/>
      <c r="V763" s="443"/>
      <c r="W763" s="443"/>
      <c r="X763" s="443"/>
      <c r="Y763" s="443"/>
      <c r="Z763" s="443"/>
      <c r="AA763" s="443"/>
      <c r="AB763" s="443"/>
      <c r="AC763" s="441"/>
      <c r="AD763" s="441"/>
      <c r="AE763" s="441"/>
      <c r="AF763" s="441"/>
      <c r="AG763" s="441"/>
      <c r="AH763" s="441"/>
      <c r="AI763" s="443"/>
      <c r="AJ763" s="443"/>
      <c r="AK763" s="325"/>
      <c r="AL763" s="443"/>
      <c r="AM763" s="443"/>
    </row>
    <row r="764" spans="1:39" ht="24.75" customHeight="1">
      <c r="A764" s="440"/>
      <c r="B764" s="440"/>
      <c r="C764" s="440"/>
      <c r="D764" s="440"/>
      <c r="E764" s="442"/>
      <c r="F764" s="443"/>
      <c r="G764" s="441"/>
      <c r="H764" s="444"/>
      <c r="I764" s="445"/>
      <c r="J764" s="443"/>
      <c r="K764" s="443"/>
      <c r="L764" s="443"/>
      <c r="M764" s="443"/>
      <c r="N764" s="443"/>
      <c r="O764" s="443"/>
      <c r="P764" s="443"/>
      <c r="Q764" s="443"/>
      <c r="R764" s="443"/>
      <c r="S764" s="443"/>
      <c r="T764" s="443"/>
      <c r="U764" s="443"/>
      <c r="V764" s="443"/>
      <c r="W764" s="443"/>
      <c r="X764" s="443"/>
      <c r="Y764" s="443"/>
      <c r="Z764" s="443"/>
      <c r="AA764" s="443"/>
      <c r="AB764" s="443"/>
      <c r="AC764" s="441"/>
      <c r="AD764" s="441"/>
      <c r="AE764" s="441"/>
      <c r="AF764" s="441"/>
      <c r="AG764" s="441"/>
      <c r="AH764" s="441"/>
      <c r="AI764" s="443"/>
      <c r="AJ764" s="443"/>
      <c r="AK764" s="325"/>
      <c r="AL764" s="443"/>
      <c r="AM764" s="443"/>
    </row>
    <row r="765" spans="1:39" ht="24.75" customHeight="1">
      <c r="A765" s="440"/>
      <c r="B765" s="440"/>
      <c r="C765" s="440"/>
      <c r="D765" s="440"/>
      <c r="E765" s="442"/>
      <c r="F765" s="443"/>
      <c r="G765" s="441"/>
      <c r="H765" s="444"/>
      <c r="I765" s="445"/>
      <c r="J765" s="443"/>
      <c r="K765" s="443"/>
      <c r="L765" s="443"/>
      <c r="M765" s="443"/>
      <c r="N765" s="443"/>
      <c r="O765" s="443"/>
      <c r="P765" s="443"/>
      <c r="Q765" s="443"/>
      <c r="R765" s="443"/>
      <c r="S765" s="443"/>
      <c r="T765" s="443"/>
      <c r="U765" s="443"/>
      <c r="V765" s="443"/>
      <c r="W765" s="443"/>
      <c r="X765" s="443"/>
      <c r="Y765" s="443"/>
      <c r="Z765" s="443"/>
      <c r="AA765" s="443"/>
      <c r="AB765" s="443"/>
      <c r="AC765" s="441"/>
      <c r="AD765" s="441"/>
      <c r="AE765" s="441"/>
      <c r="AF765" s="441"/>
      <c r="AG765" s="441"/>
      <c r="AH765" s="441"/>
      <c r="AI765" s="443"/>
      <c r="AJ765" s="443"/>
      <c r="AK765" s="325"/>
      <c r="AL765" s="443"/>
      <c r="AM765" s="443"/>
    </row>
    <row r="766" spans="1:39" ht="24.75" customHeight="1">
      <c r="A766" s="440"/>
      <c r="B766" s="440"/>
      <c r="C766" s="440"/>
      <c r="D766" s="440"/>
      <c r="E766" s="442"/>
      <c r="F766" s="443"/>
      <c r="G766" s="441"/>
      <c r="H766" s="444"/>
      <c r="I766" s="445"/>
      <c r="J766" s="443"/>
      <c r="K766" s="443"/>
      <c r="L766" s="443"/>
      <c r="M766" s="443"/>
      <c r="N766" s="443"/>
      <c r="O766" s="443"/>
      <c r="P766" s="443"/>
      <c r="Q766" s="443"/>
      <c r="R766" s="443"/>
      <c r="S766" s="443"/>
      <c r="T766" s="443"/>
      <c r="U766" s="443"/>
      <c r="V766" s="443"/>
      <c r="W766" s="443"/>
      <c r="X766" s="443"/>
      <c r="Y766" s="443"/>
      <c r="Z766" s="443"/>
      <c r="AA766" s="443"/>
      <c r="AB766" s="443"/>
      <c r="AC766" s="441"/>
      <c r="AD766" s="441"/>
      <c r="AE766" s="441"/>
      <c r="AF766" s="441"/>
      <c r="AG766" s="441"/>
      <c r="AH766" s="441"/>
      <c r="AI766" s="443"/>
      <c r="AJ766" s="443"/>
      <c r="AK766" s="325"/>
      <c r="AL766" s="443"/>
      <c r="AM766" s="443"/>
    </row>
    <row r="767" spans="1:39" ht="24.75" customHeight="1">
      <c r="A767" s="440"/>
      <c r="B767" s="440"/>
      <c r="C767" s="440"/>
      <c r="D767" s="440"/>
      <c r="E767" s="442"/>
      <c r="F767" s="443"/>
      <c r="G767" s="441"/>
      <c r="H767" s="444"/>
      <c r="I767" s="445"/>
      <c r="J767" s="443"/>
      <c r="K767" s="443"/>
      <c r="L767" s="443"/>
      <c r="M767" s="443"/>
      <c r="N767" s="443"/>
      <c r="O767" s="443"/>
      <c r="P767" s="443"/>
      <c r="Q767" s="443"/>
      <c r="R767" s="443"/>
      <c r="S767" s="443"/>
      <c r="T767" s="443"/>
      <c r="U767" s="443"/>
      <c r="V767" s="443"/>
      <c r="W767" s="443"/>
      <c r="X767" s="443"/>
      <c r="Y767" s="443"/>
      <c r="Z767" s="443"/>
      <c r="AA767" s="443"/>
      <c r="AB767" s="443"/>
      <c r="AC767" s="441"/>
      <c r="AD767" s="441"/>
      <c r="AE767" s="441"/>
      <c r="AF767" s="441"/>
      <c r="AG767" s="441"/>
      <c r="AH767" s="441"/>
      <c r="AI767" s="443"/>
      <c r="AJ767" s="443"/>
      <c r="AK767" s="325"/>
      <c r="AL767" s="443"/>
      <c r="AM767" s="443"/>
    </row>
    <row r="768" spans="1:39" ht="24.75" customHeight="1">
      <c r="A768" s="440"/>
      <c r="B768" s="440"/>
      <c r="C768" s="440"/>
      <c r="D768" s="440"/>
      <c r="E768" s="442"/>
      <c r="F768" s="443"/>
      <c r="G768" s="441"/>
      <c r="H768" s="444"/>
      <c r="I768" s="445"/>
      <c r="J768" s="443"/>
      <c r="K768" s="443"/>
      <c r="L768" s="443"/>
      <c r="M768" s="443"/>
      <c r="N768" s="443"/>
      <c r="O768" s="443"/>
      <c r="P768" s="443"/>
      <c r="Q768" s="443"/>
      <c r="R768" s="443"/>
      <c r="S768" s="443"/>
      <c r="T768" s="443"/>
      <c r="U768" s="443"/>
      <c r="V768" s="443"/>
      <c r="W768" s="443"/>
      <c r="X768" s="443"/>
      <c r="Y768" s="443"/>
      <c r="Z768" s="443"/>
      <c r="AA768" s="443"/>
      <c r="AB768" s="443"/>
      <c r="AC768" s="441"/>
      <c r="AD768" s="441"/>
      <c r="AE768" s="441"/>
      <c r="AF768" s="441"/>
      <c r="AG768" s="441"/>
      <c r="AH768" s="441"/>
      <c r="AI768" s="443"/>
      <c r="AJ768" s="443"/>
      <c r="AK768" s="325"/>
      <c r="AL768" s="443"/>
      <c r="AM768" s="443"/>
    </row>
    <row r="769" spans="1:39" ht="24.75" customHeight="1">
      <c r="A769" s="440"/>
      <c r="B769" s="440"/>
      <c r="C769" s="440"/>
      <c r="D769" s="440"/>
      <c r="E769" s="442"/>
      <c r="F769" s="443"/>
      <c r="G769" s="441"/>
      <c r="H769" s="444"/>
      <c r="I769" s="445"/>
      <c r="J769" s="443"/>
      <c r="K769" s="443"/>
      <c r="L769" s="443"/>
      <c r="M769" s="443"/>
      <c r="N769" s="443"/>
      <c r="O769" s="443"/>
      <c r="P769" s="443"/>
      <c r="Q769" s="443"/>
      <c r="R769" s="443"/>
      <c r="S769" s="443"/>
      <c r="T769" s="443"/>
      <c r="U769" s="443"/>
      <c r="V769" s="443"/>
      <c r="W769" s="443"/>
      <c r="X769" s="443"/>
      <c r="Y769" s="443"/>
      <c r="Z769" s="443"/>
      <c r="AA769" s="443"/>
      <c r="AB769" s="443"/>
      <c r="AC769" s="441"/>
      <c r="AD769" s="441"/>
      <c r="AE769" s="441"/>
      <c r="AF769" s="441"/>
      <c r="AG769" s="441"/>
      <c r="AH769" s="441"/>
      <c r="AI769" s="443"/>
      <c r="AJ769" s="443"/>
      <c r="AK769" s="325"/>
      <c r="AL769" s="443"/>
      <c r="AM769" s="443"/>
    </row>
    <row r="770" spans="1:39" ht="24.75" customHeight="1">
      <c r="A770" s="440"/>
      <c r="B770" s="440"/>
      <c r="C770" s="440"/>
      <c r="D770" s="440"/>
      <c r="E770" s="442"/>
      <c r="F770" s="443"/>
      <c r="G770" s="441"/>
      <c r="H770" s="444"/>
      <c r="I770" s="445"/>
      <c r="J770" s="443"/>
      <c r="K770" s="443"/>
      <c r="L770" s="443"/>
      <c r="M770" s="443"/>
      <c r="N770" s="443"/>
      <c r="O770" s="443"/>
      <c r="P770" s="443"/>
      <c r="Q770" s="443"/>
      <c r="R770" s="443"/>
      <c r="S770" s="443"/>
      <c r="T770" s="443"/>
      <c r="U770" s="443"/>
      <c r="V770" s="443"/>
      <c r="W770" s="443"/>
      <c r="X770" s="443"/>
      <c r="Y770" s="443"/>
      <c r="Z770" s="443"/>
      <c r="AA770" s="443"/>
      <c r="AB770" s="443"/>
      <c r="AC770" s="441"/>
      <c r="AD770" s="441"/>
      <c r="AE770" s="441"/>
      <c r="AF770" s="441"/>
      <c r="AG770" s="441"/>
      <c r="AH770" s="441"/>
      <c r="AI770" s="443"/>
      <c r="AJ770" s="443"/>
      <c r="AK770" s="325"/>
      <c r="AL770" s="443"/>
      <c r="AM770" s="443"/>
    </row>
    <row r="771" spans="1:39" ht="24.75" customHeight="1">
      <c r="A771" s="440"/>
      <c r="B771" s="440"/>
      <c r="C771" s="440"/>
      <c r="D771" s="440"/>
      <c r="E771" s="442"/>
      <c r="F771" s="443"/>
      <c r="G771" s="441"/>
      <c r="H771" s="444"/>
      <c r="I771" s="445"/>
      <c r="J771" s="443"/>
      <c r="K771" s="443"/>
      <c r="L771" s="443"/>
      <c r="M771" s="443"/>
      <c r="N771" s="443"/>
      <c r="O771" s="443"/>
      <c r="P771" s="443"/>
      <c r="Q771" s="443"/>
      <c r="R771" s="443"/>
      <c r="S771" s="443"/>
      <c r="T771" s="443"/>
      <c r="U771" s="443"/>
      <c r="V771" s="443"/>
      <c r="W771" s="443"/>
      <c r="X771" s="443"/>
      <c r="Y771" s="443"/>
      <c r="Z771" s="443"/>
      <c r="AA771" s="443"/>
      <c r="AB771" s="443"/>
      <c r="AC771" s="441"/>
      <c r="AD771" s="441"/>
      <c r="AE771" s="441"/>
      <c r="AF771" s="441"/>
      <c r="AG771" s="441"/>
      <c r="AH771" s="441"/>
      <c r="AI771" s="443"/>
      <c r="AJ771" s="443"/>
      <c r="AK771" s="325"/>
      <c r="AL771" s="443"/>
      <c r="AM771" s="443"/>
    </row>
    <row r="772" spans="1:39" ht="24.75" customHeight="1">
      <c r="A772" s="440"/>
      <c r="B772" s="440"/>
      <c r="C772" s="440"/>
      <c r="D772" s="440"/>
      <c r="E772" s="442"/>
      <c r="F772" s="443"/>
      <c r="G772" s="441"/>
      <c r="H772" s="444"/>
      <c r="I772" s="445"/>
      <c r="J772" s="443"/>
      <c r="K772" s="443"/>
      <c r="L772" s="443"/>
      <c r="M772" s="443"/>
      <c r="N772" s="443"/>
      <c r="O772" s="443"/>
      <c r="P772" s="443"/>
      <c r="Q772" s="443"/>
      <c r="R772" s="443"/>
      <c r="S772" s="443"/>
      <c r="T772" s="443"/>
      <c r="U772" s="443"/>
      <c r="V772" s="443"/>
      <c r="W772" s="443"/>
      <c r="X772" s="443"/>
      <c r="Y772" s="443"/>
      <c r="Z772" s="443"/>
      <c r="AA772" s="443"/>
      <c r="AB772" s="443"/>
      <c r="AC772" s="441"/>
      <c r="AD772" s="441"/>
      <c r="AE772" s="441"/>
      <c r="AF772" s="441"/>
      <c r="AG772" s="441"/>
      <c r="AH772" s="441"/>
      <c r="AI772" s="443"/>
      <c r="AJ772" s="443"/>
      <c r="AK772" s="325"/>
      <c r="AL772" s="443"/>
      <c r="AM772" s="443"/>
    </row>
    <row r="773" spans="1:39" ht="24.75" customHeight="1">
      <c r="A773" s="440"/>
      <c r="B773" s="440"/>
      <c r="C773" s="440"/>
      <c r="D773" s="440"/>
      <c r="E773" s="442"/>
      <c r="F773" s="443"/>
      <c r="G773" s="441"/>
      <c r="H773" s="444"/>
      <c r="I773" s="445"/>
      <c r="J773" s="443"/>
      <c r="K773" s="443"/>
      <c r="L773" s="443"/>
      <c r="M773" s="443"/>
      <c r="N773" s="443"/>
      <c r="O773" s="443"/>
      <c r="P773" s="443"/>
      <c r="Q773" s="443"/>
      <c r="R773" s="443"/>
      <c r="S773" s="443"/>
      <c r="T773" s="443"/>
      <c r="U773" s="443"/>
      <c r="V773" s="443"/>
      <c r="W773" s="443"/>
      <c r="X773" s="443"/>
      <c r="Y773" s="443"/>
      <c r="Z773" s="443"/>
      <c r="AA773" s="443"/>
      <c r="AB773" s="443"/>
      <c r="AC773" s="441"/>
      <c r="AD773" s="441"/>
      <c r="AE773" s="441"/>
      <c r="AF773" s="441"/>
      <c r="AG773" s="441"/>
      <c r="AH773" s="441"/>
      <c r="AI773" s="443"/>
      <c r="AJ773" s="443"/>
      <c r="AK773" s="325"/>
      <c r="AL773" s="443"/>
      <c r="AM773" s="443"/>
    </row>
    <row r="774" spans="1:39" ht="24.75" customHeight="1">
      <c r="A774" s="440"/>
      <c r="B774" s="440"/>
      <c r="C774" s="440"/>
      <c r="D774" s="440"/>
      <c r="E774" s="442"/>
      <c r="F774" s="443"/>
      <c r="G774" s="441"/>
      <c r="H774" s="444"/>
      <c r="I774" s="445"/>
      <c r="J774" s="443"/>
      <c r="K774" s="443"/>
      <c r="L774" s="443"/>
      <c r="M774" s="443"/>
      <c r="N774" s="443"/>
      <c r="O774" s="443"/>
      <c r="P774" s="443"/>
      <c r="Q774" s="443"/>
      <c r="R774" s="443"/>
      <c r="S774" s="443"/>
      <c r="T774" s="443"/>
      <c r="U774" s="443"/>
      <c r="V774" s="443"/>
      <c r="W774" s="443"/>
      <c r="X774" s="443"/>
      <c r="Y774" s="443"/>
      <c r="Z774" s="443"/>
      <c r="AA774" s="443"/>
      <c r="AB774" s="443"/>
      <c r="AC774" s="441"/>
      <c r="AD774" s="441"/>
      <c r="AE774" s="441"/>
      <c r="AF774" s="441"/>
      <c r="AG774" s="441"/>
      <c r="AH774" s="441"/>
      <c r="AI774" s="443"/>
      <c r="AJ774" s="443"/>
      <c r="AK774" s="325"/>
      <c r="AL774" s="443"/>
      <c r="AM774" s="443"/>
    </row>
    <row r="775" spans="1:39" ht="24.75" customHeight="1">
      <c r="A775" s="440"/>
      <c r="B775" s="440"/>
      <c r="C775" s="440"/>
      <c r="D775" s="440"/>
      <c r="E775" s="442"/>
      <c r="F775" s="443"/>
      <c r="G775" s="441"/>
      <c r="H775" s="444"/>
      <c r="I775" s="445"/>
      <c r="J775" s="443"/>
      <c r="K775" s="443"/>
      <c r="L775" s="443"/>
      <c r="M775" s="443"/>
      <c r="N775" s="443"/>
      <c r="O775" s="443"/>
      <c r="P775" s="443"/>
      <c r="Q775" s="443"/>
      <c r="R775" s="443"/>
      <c r="S775" s="443"/>
      <c r="T775" s="443"/>
      <c r="U775" s="443"/>
      <c r="V775" s="443"/>
      <c r="W775" s="443"/>
      <c r="X775" s="443"/>
      <c r="Y775" s="443"/>
      <c r="Z775" s="443"/>
      <c r="AA775" s="443"/>
      <c r="AB775" s="443"/>
      <c r="AC775" s="441"/>
      <c r="AD775" s="441"/>
      <c r="AE775" s="441"/>
      <c r="AF775" s="441"/>
      <c r="AG775" s="441"/>
      <c r="AH775" s="441"/>
      <c r="AI775" s="443"/>
      <c r="AJ775" s="443"/>
      <c r="AK775" s="325"/>
      <c r="AL775" s="443"/>
      <c r="AM775" s="443"/>
    </row>
    <row r="776" spans="1:39" ht="24.75" customHeight="1">
      <c r="A776" s="440"/>
      <c r="B776" s="440"/>
      <c r="C776" s="440"/>
      <c r="D776" s="440"/>
      <c r="E776" s="442"/>
      <c r="F776" s="443"/>
      <c r="G776" s="441"/>
      <c r="H776" s="444"/>
      <c r="I776" s="445"/>
      <c r="J776" s="443"/>
      <c r="K776" s="443"/>
      <c r="L776" s="443"/>
      <c r="M776" s="443"/>
      <c r="N776" s="443"/>
      <c r="O776" s="443"/>
      <c r="P776" s="443"/>
      <c r="Q776" s="443"/>
      <c r="R776" s="443"/>
      <c r="S776" s="443"/>
      <c r="T776" s="443"/>
      <c r="U776" s="443"/>
      <c r="V776" s="443"/>
      <c r="W776" s="443"/>
      <c r="X776" s="443"/>
      <c r="Y776" s="443"/>
      <c r="Z776" s="443"/>
      <c r="AA776" s="443"/>
      <c r="AB776" s="443"/>
      <c r="AC776" s="441"/>
      <c r="AD776" s="441"/>
      <c r="AE776" s="441"/>
      <c r="AF776" s="441"/>
      <c r="AG776" s="441"/>
      <c r="AH776" s="441"/>
      <c r="AI776" s="443"/>
      <c r="AJ776" s="443"/>
      <c r="AK776" s="325"/>
      <c r="AL776" s="443"/>
      <c r="AM776" s="443"/>
    </row>
    <row r="777" spans="1:39" ht="24.75" customHeight="1">
      <c r="A777" s="440"/>
      <c r="B777" s="440"/>
      <c r="C777" s="440"/>
      <c r="D777" s="440"/>
      <c r="E777" s="442"/>
      <c r="F777" s="443"/>
      <c r="G777" s="441"/>
      <c r="H777" s="444"/>
      <c r="I777" s="445"/>
      <c r="J777" s="443"/>
      <c r="K777" s="443"/>
      <c r="L777" s="443"/>
      <c r="M777" s="443"/>
      <c r="N777" s="443"/>
      <c r="O777" s="443"/>
      <c r="P777" s="443"/>
      <c r="Q777" s="443"/>
      <c r="R777" s="443"/>
      <c r="S777" s="443"/>
      <c r="T777" s="443"/>
      <c r="U777" s="443"/>
      <c r="V777" s="443"/>
      <c r="W777" s="443"/>
      <c r="X777" s="443"/>
      <c r="Y777" s="443"/>
      <c r="Z777" s="443"/>
      <c r="AA777" s="443"/>
      <c r="AB777" s="443"/>
      <c r="AC777" s="441"/>
      <c r="AD777" s="441"/>
      <c r="AE777" s="441"/>
      <c r="AF777" s="441"/>
      <c r="AG777" s="441"/>
      <c r="AH777" s="441"/>
      <c r="AI777" s="443"/>
      <c r="AJ777" s="443"/>
      <c r="AK777" s="325"/>
      <c r="AL777" s="443"/>
      <c r="AM777" s="443"/>
    </row>
    <row r="778" spans="1:39" ht="24.75" customHeight="1">
      <c r="A778" s="440"/>
      <c r="B778" s="440"/>
      <c r="C778" s="440"/>
      <c r="D778" s="440"/>
      <c r="E778" s="442"/>
      <c r="F778" s="443"/>
      <c r="G778" s="441"/>
      <c r="H778" s="444"/>
      <c r="I778" s="445"/>
      <c r="J778" s="443"/>
      <c r="K778" s="443"/>
      <c r="L778" s="443"/>
      <c r="M778" s="443"/>
      <c r="N778" s="443"/>
      <c r="O778" s="443"/>
      <c r="P778" s="443"/>
      <c r="Q778" s="443"/>
      <c r="R778" s="443"/>
      <c r="S778" s="443"/>
      <c r="T778" s="443"/>
      <c r="U778" s="443"/>
      <c r="V778" s="443"/>
      <c r="W778" s="443"/>
      <c r="X778" s="443"/>
      <c r="Y778" s="443"/>
      <c r="Z778" s="443"/>
      <c r="AA778" s="443"/>
      <c r="AB778" s="443"/>
      <c r="AC778" s="441"/>
      <c r="AD778" s="441"/>
      <c r="AE778" s="441"/>
      <c r="AF778" s="441"/>
      <c r="AG778" s="441"/>
      <c r="AH778" s="441"/>
      <c r="AI778" s="443"/>
      <c r="AJ778" s="443"/>
      <c r="AK778" s="325"/>
      <c r="AL778" s="443"/>
      <c r="AM778" s="443"/>
    </row>
    <row r="779" spans="1:39" ht="24.75" customHeight="1">
      <c r="A779" s="440"/>
      <c r="B779" s="440"/>
      <c r="C779" s="440"/>
      <c r="D779" s="440"/>
      <c r="E779" s="442"/>
      <c r="F779" s="443"/>
      <c r="G779" s="441"/>
      <c r="H779" s="444"/>
      <c r="I779" s="445"/>
      <c r="J779" s="443"/>
      <c r="K779" s="443"/>
      <c r="L779" s="443"/>
      <c r="M779" s="443"/>
      <c r="N779" s="443"/>
      <c r="O779" s="443"/>
      <c r="P779" s="443"/>
      <c r="Q779" s="443"/>
      <c r="R779" s="443"/>
      <c r="S779" s="443"/>
      <c r="T779" s="443"/>
      <c r="U779" s="443"/>
      <c r="V779" s="443"/>
      <c r="W779" s="443"/>
      <c r="X779" s="443"/>
      <c r="Y779" s="443"/>
      <c r="Z779" s="443"/>
      <c r="AA779" s="443"/>
      <c r="AB779" s="443"/>
      <c r="AC779" s="441"/>
      <c r="AD779" s="441"/>
      <c r="AE779" s="441"/>
      <c r="AF779" s="441"/>
      <c r="AG779" s="441"/>
      <c r="AH779" s="441"/>
      <c r="AI779" s="443"/>
      <c r="AJ779" s="443"/>
      <c r="AK779" s="325"/>
      <c r="AL779" s="443"/>
      <c r="AM779" s="443"/>
    </row>
    <row r="780" spans="1:39" ht="24.75" customHeight="1">
      <c r="A780" s="440"/>
      <c r="B780" s="440"/>
      <c r="C780" s="440"/>
      <c r="D780" s="440"/>
      <c r="E780" s="442"/>
      <c r="F780" s="443"/>
      <c r="G780" s="441"/>
      <c r="H780" s="444"/>
      <c r="I780" s="445"/>
      <c r="J780" s="443"/>
      <c r="K780" s="443"/>
      <c r="L780" s="443"/>
      <c r="M780" s="443"/>
      <c r="N780" s="443"/>
      <c r="O780" s="443"/>
      <c r="P780" s="443"/>
      <c r="Q780" s="443"/>
      <c r="R780" s="443"/>
      <c r="S780" s="443"/>
      <c r="T780" s="443"/>
      <c r="U780" s="443"/>
      <c r="V780" s="443"/>
      <c r="W780" s="443"/>
      <c r="X780" s="443"/>
      <c r="Y780" s="443"/>
      <c r="Z780" s="443"/>
      <c r="AA780" s="443"/>
      <c r="AB780" s="443"/>
      <c r="AC780" s="441"/>
      <c r="AD780" s="441"/>
      <c r="AE780" s="441"/>
      <c r="AF780" s="441"/>
      <c r="AG780" s="441"/>
      <c r="AH780" s="441"/>
      <c r="AI780" s="443"/>
      <c r="AJ780" s="443"/>
      <c r="AK780" s="325"/>
      <c r="AL780" s="443"/>
      <c r="AM780" s="443"/>
    </row>
    <row r="781" spans="1:39" ht="24.75" customHeight="1">
      <c r="A781" s="440"/>
      <c r="B781" s="440"/>
      <c r="C781" s="440"/>
      <c r="D781" s="440"/>
      <c r="E781" s="442"/>
      <c r="F781" s="443"/>
      <c r="G781" s="441"/>
      <c r="H781" s="444"/>
      <c r="I781" s="445"/>
      <c r="J781" s="443"/>
      <c r="K781" s="443"/>
      <c r="L781" s="443"/>
      <c r="M781" s="443"/>
      <c r="N781" s="443"/>
      <c r="O781" s="443"/>
      <c r="P781" s="443"/>
      <c r="Q781" s="443"/>
      <c r="R781" s="443"/>
      <c r="S781" s="443"/>
      <c r="T781" s="443"/>
      <c r="U781" s="443"/>
      <c r="V781" s="443"/>
      <c r="W781" s="443"/>
      <c r="X781" s="443"/>
      <c r="Y781" s="443"/>
      <c r="Z781" s="443"/>
      <c r="AA781" s="443"/>
      <c r="AB781" s="443"/>
      <c r="AC781" s="441"/>
      <c r="AD781" s="441"/>
      <c r="AE781" s="441"/>
      <c r="AF781" s="441"/>
      <c r="AG781" s="441"/>
      <c r="AH781" s="441"/>
      <c r="AI781" s="443"/>
      <c r="AJ781" s="443"/>
      <c r="AK781" s="325"/>
      <c r="AL781" s="443"/>
      <c r="AM781" s="443"/>
    </row>
    <row r="782" spans="1:39" ht="24.75" customHeight="1">
      <c r="A782" s="440"/>
      <c r="B782" s="440"/>
      <c r="C782" s="440"/>
      <c r="D782" s="440"/>
      <c r="E782" s="442"/>
      <c r="F782" s="443"/>
      <c r="G782" s="441"/>
      <c r="H782" s="444"/>
      <c r="I782" s="445"/>
      <c r="J782" s="443"/>
      <c r="K782" s="443"/>
      <c r="L782" s="443"/>
      <c r="M782" s="443"/>
      <c r="N782" s="443"/>
      <c r="O782" s="443"/>
      <c r="P782" s="443"/>
      <c r="Q782" s="443"/>
      <c r="R782" s="443"/>
      <c r="S782" s="443"/>
      <c r="T782" s="443"/>
      <c r="U782" s="443"/>
      <c r="V782" s="443"/>
      <c r="W782" s="443"/>
      <c r="X782" s="443"/>
      <c r="Y782" s="443"/>
      <c r="Z782" s="443"/>
      <c r="AA782" s="443"/>
      <c r="AB782" s="443"/>
      <c r="AC782" s="441"/>
      <c r="AD782" s="441"/>
      <c r="AE782" s="441"/>
      <c r="AF782" s="441"/>
      <c r="AG782" s="441"/>
      <c r="AH782" s="441"/>
      <c r="AI782" s="443"/>
      <c r="AJ782" s="443"/>
      <c r="AK782" s="325"/>
      <c r="AL782" s="443"/>
      <c r="AM782" s="443"/>
    </row>
    <row r="783" spans="1:39" ht="24.75" customHeight="1">
      <c r="A783" s="440"/>
      <c r="B783" s="440"/>
      <c r="C783" s="440"/>
      <c r="D783" s="440"/>
      <c r="E783" s="442"/>
      <c r="F783" s="443"/>
      <c r="G783" s="441"/>
      <c r="H783" s="444"/>
      <c r="I783" s="445"/>
      <c r="J783" s="443"/>
      <c r="K783" s="443"/>
      <c r="L783" s="443"/>
      <c r="M783" s="443"/>
      <c r="N783" s="443"/>
      <c r="O783" s="443"/>
      <c r="P783" s="443"/>
      <c r="Q783" s="443"/>
      <c r="R783" s="443"/>
      <c r="S783" s="443"/>
      <c r="T783" s="443"/>
      <c r="U783" s="443"/>
      <c r="V783" s="443"/>
      <c r="W783" s="443"/>
      <c r="X783" s="443"/>
      <c r="Y783" s="443"/>
      <c r="Z783" s="443"/>
      <c r="AA783" s="443"/>
      <c r="AB783" s="443"/>
      <c r="AC783" s="441"/>
      <c r="AD783" s="441"/>
      <c r="AE783" s="441"/>
      <c r="AF783" s="441"/>
      <c r="AG783" s="441"/>
      <c r="AH783" s="441"/>
      <c r="AI783" s="443"/>
      <c r="AJ783" s="443"/>
      <c r="AK783" s="325"/>
      <c r="AL783" s="443"/>
      <c r="AM783" s="443"/>
    </row>
    <row r="784" spans="1:39" ht="24.75" customHeight="1">
      <c r="A784" s="440"/>
      <c r="B784" s="440"/>
      <c r="C784" s="440"/>
      <c r="D784" s="440"/>
      <c r="E784" s="442"/>
      <c r="F784" s="443"/>
      <c r="G784" s="441"/>
      <c r="H784" s="444"/>
      <c r="I784" s="445"/>
      <c r="J784" s="443"/>
      <c r="K784" s="443"/>
      <c r="L784" s="443"/>
      <c r="M784" s="443"/>
      <c r="N784" s="443"/>
      <c r="O784" s="443"/>
      <c r="P784" s="443"/>
      <c r="Q784" s="443"/>
      <c r="R784" s="443"/>
      <c r="S784" s="443"/>
      <c r="T784" s="443"/>
      <c r="U784" s="443"/>
      <c r="V784" s="443"/>
      <c r="W784" s="443"/>
      <c r="X784" s="443"/>
      <c r="Y784" s="443"/>
      <c r="Z784" s="443"/>
      <c r="AA784" s="443"/>
      <c r="AB784" s="443"/>
      <c r="AC784" s="441"/>
      <c r="AD784" s="441"/>
      <c r="AE784" s="441"/>
      <c r="AF784" s="441"/>
      <c r="AG784" s="441"/>
      <c r="AH784" s="441"/>
      <c r="AI784" s="443"/>
      <c r="AJ784" s="443"/>
      <c r="AK784" s="325"/>
      <c r="AL784" s="443"/>
      <c r="AM784" s="443"/>
    </row>
    <row r="785" spans="1:39" ht="24.75" customHeight="1">
      <c r="A785" s="440"/>
      <c r="B785" s="440"/>
      <c r="C785" s="440"/>
      <c r="D785" s="440"/>
      <c r="E785" s="442"/>
      <c r="F785" s="443"/>
      <c r="G785" s="441"/>
      <c r="H785" s="444"/>
      <c r="I785" s="445"/>
      <c r="J785" s="443"/>
      <c r="K785" s="443"/>
      <c r="L785" s="443"/>
      <c r="M785" s="443"/>
      <c r="N785" s="443"/>
      <c r="O785" s="443"/>
      <c r="P785" s="443"/>
      <c r="Q785" s="443"/>
      <c r="R785" s="443"/>
      <c r="S785" s="443"/>
      <c r="T785" s="443"/>
      <c r="U785" s="443"/>
      <c r="V785" s="443"/>
      <c r="W785" s="443"/>
      <c r="X785" s="443"/>
      <c r="Y785" s="443"/>
      <c r="Z785" s="443"/>
      <c r="AA785" s="443"/>
      <c r="AB785" s="443"/>
      <c r="AC785" s="441"/>
      <c r="AD785" s="441"/>
      <c r="AE785" s="441"/>
      <c r="AF785" s="441"/>
      <c r="AG785" s="441"/>
      <c r="AH785" s="441"/>
      <c r="AI785" s="443"/>
      <c r="AJ785" s="443"/>
      <c r="AK785" s="325"/>
      <c r="AL785" s="443"/>
      <c r="AM785" s="443"/>
    </row>
    <row r="786" spans="1:39" ht="24.75" customHeight="1">
      <c r="A786" s="440"/>
      <c r="B786" s="440"/>
      <c r="C786" s="440"/>
      <c r="D786" s="440"/>
      <c r="E786" s="442"/>
      <c r="F786" s="443"/>
      <c r="G786" s="441"/>
      <c r="H786" s="444"/>
      <c r="I786" s="445"/>
      <c r="J786" s="443"/>
      <c r="K786" s="443"/>
      <c r="L786" s="443"/>
      <c r="M786" s="443"/>
      <c r="N786" s="443"/>
      <c r="O786" s="443"/>
      <c r="P786" s="443"/>
      <c r="Q786" s="443"/>
      <c r="R786" s="443"/>
      <c r="S786" s="443"/>
      <c r="T786" s="443"/>
      <c r="U786" s="443"/>
      <c r="V786" s="443"/>
      <c r="W786" s="443"/>
      <c r="X786" s="443"/>
      <c r="Y786" s="443"/>
      <c r="Z786" s="443"/>
      <c r="AA786" s="443"/>
      <c r="AB786" s="443"/>
      <c r="AC786" s="441"/>
      <c r="AD786" s="441"/>
      <c r="AE786" s="441"/>
      <c r="AF786" s="441"/>
      <c r="AG786" s="441"/>
      <c r="AH786" s="441"/>
      <c r="AI786" s="443"/>
      <c r="AJ786" s="443"/>
      <c r="AK786" s="325"/>
      <c r="AL786" s="443"/>
      <c r="AM786" s="443"/>
    </row>
    <row r="787" spans="1:39" ht="24.75" customHeight="1">
      <c r="A787" s="440"/>
      <c r="B787" s="440"/>
      <c r="C787" s="440"/>
      <c r="D787" s="440"/>
      <c r="E787" s="442"/>
      <c r="F787" s="443"/>
      <c r="G787" s="441"/>
      <c r="H787" s="444"/>
      <c r="I787" s="445"/>
      <c r="J787" s="443"/>
      <c r="K787" s="443"/>
      <c r="L787" s="443"/>
      <c r="M787" s="443"/>
      <c r="N787" s="443"/>
      <c r="O787" s="443"/>
      <c r="P787" s="443"/>
      <c r="Q787" s="443"/>
      <c r="R787" s="443"/>
      <c r="S787" s="443"/>
      <c r="T787" s="443"/>
      <c r="U787" s="443"/>
      <c r="V787" s="443"/>
      <c r="W787" s="443"/>
      <c r="X787" s="443"/>
      <c r="Y787" s="443"/>
      <c r="Z787" s="443"/>
      <c r="AA787" s="443"/>
      <c r="AB787" s="443"/>
      <c r="AC787" s="441"/>
      <c r="AD787" s="441"/>
      <c r="AE787" s="441"/>
      <c r="AF787" s="441"/>
      <c r="AG787" s="441"/>
      <c r="AH787" s="441"/>
      <c r="AI787" s="443"/>
      <c r="AJ787" s="443"/>
      <c r="AK787" s="325"/>
      <c r="AL787" s="443"/>
      <c r="AM787" s="443"/>
    </row>
    <row r="788" spans="1:39" ht="24.75" customHeight="1">
      <c r="A788" s="440"/>
      <c r="B788" s="440"/>
      <c r="C788" s="440"/>
      <c r="D788" s="440"/>
      <c r="E788" s="442"/>
      <c r="F788" s="443"/>
      <c r="G788" s="441"/>
      <c r="H788" s="444"/>
      <c r="I788" s="445"/>
      <c r="J788" s="443"/>
      <c r="K788" s="443"/>
      <c r="L788" s="443"/>
      <c r="M788" s="443"/>
      <c r="N788" s="443"/>
      <c r="O788" s="443"/>
      <c r="P788" s="443"/>
      <c r="Q788" s="443"/>
      <c r="R788" s="443"/>
      <c r="S788" s="443"/>
      <c r="T788" s="443"/>
      <c r="U788" s="443"/>
      <c r="V788" s="443"/>
      <c r="W788" s="443"/>
      <c r="X788" s="443"/>
      <c r="Y788" s="443"/>
      <c r="Z788" s="443"/>
      <c r="AA788" s="443"/>
      <c r="AB788" s="443"/>
      <c r="AC788" s="441"/>
      <c r="AD788" s="441"/>
      <c r="AE788" s="441"/>
      <c r="AF788" s="441"/>
      <c r="AG788" s="441"/>
      <c r="AH788" s="441"/>
      <c r="AI788" s="443"/>
      <c r="AJ788" s="443"/>
      <c r="AK788" s="325"/>
      <c r="AL788" s="443"/>
      <c r="AM788" s="443"/>
    </row>
    <row r="789" spans="1:39" ht="24.75" customHeight="1">
      <c r="A789" s="440"/>
      <c r="B789" s="440"/>
      <c r="C789" s="440"/>
      <c r="D789" s="440"/>
      <c r="E789" s="442"/>
      <c r="F789" s="443"/>
      <c r="G789" s="441"/>
      <c r="H789" s="444"/>
      <c r="I789" s="445"/>
      <c r="J789" s="443"/>
      <c r="K789" s="443"/>
      <c r="L789" s="443"/>
      <c r="M789" s="443"/>
      <c r="N789" s="443"/>
      <c r="O789" s="443"/>
      <c r="P789" s="443"/>
      <c r="Q789" s="443"/>
      <c r="R789" s="443"/>
      <c r="S789" s="443"/>
      <c r="T789" s="443"/>
      <c r="U789" s="443"/>
      <c r="V789" s="443"/>
      <c r="W789" s="443"/>
      <c r="X789" s="443"/>
      <c r="Y789" s="443"/>
      <c r="Z789" s="443"/>
      <c r="AA789" s="443"/>
      <c r="AB789" s="443"/>
      <c r="AC789" s="441"/>
      <c r="AD789" s="441"/>
      <c r="AE789" s="441"/>
      <c r="AF789" s="441"/>
      <c r="AG789" s="441"/>
      <c r="AH789" s="441"/>
      <c r="AI789" s="443"/>
      <c r="AJ789" s="443"/>
      <c r="AK789" s="325"/>
      <c r="AL789" s="443"/>
      <c r="AM789" s="443"/>
    </row>
    <row r="790" spans="1:39" ht="24.75" customHeight="1">
      <c r="A790" s="440"/>
      <c r="B790" s="440"/>
      <c r="C790" s="440"/>
      <c r="D790" s="440"/>
      <c r="E790" s="442"/>
      <c r="F790" s="443"/>
      <c r="G790" s="441"/>
      <c r="H790" s="444"/>
      <c r="I790" s="445"/>
      <c r="J790" s="443"/>
      <c r="K790" s="443"/>
      <c r="L790" s="443"/>
      <c r="M790" s="443"/>
      <c r="N790" s="443"/>
      <c r="O790" s="443"/>
      <c r="P790" s="443"/>
      <c r="Q790" s="443"/>
      <c r="R790" s="443"/>
      <c r="S790" s="443"/>
      <c r="T790" s="443"/>
      <c r="U790" s="443"/>
      <c r="V790" s="443"/>
      <c r="W790" s="443"/>
      <c r="X790" s="443"/>
      <c r="Y790" s="443"/>
      <c r="Z790" s="443"/>
      <c r="AA790" s="443"/>
      <c r="AB790" s="443"/>
      <c r="AC790" s="441"/>
      <c r="AD790" s="441"/>
      <c r="AE790" s="441"/>
      <c r="AF790" s="441"/>
      <c r="AG790" s="441"/>
      <c r="AH790" s="441"/>
      <c r="AI790" s="443"/>
      <c r="AJ790" s="443"/>
      <c r="AK790" s="325"/>
      <c r="AL790" s="443"/>
      <c r="AM790" s="443"/>
    </row>
    <row r="791" spans="1:39" ht="24.75" customHeight="1">
      <c r="A791" s="440"/>
      <c r="B791" s="440"/>
      <c r="C791" s="440"/>
      <c r="D791" s="440"/>
      <c r="E791" s="442"/>
      <c r="F791" s="443"/>
      <c r="G791" s="441"/>
      <c r="H791" s="444"/>
      <c r="I791" s="445"/>
      <c r="J791" s="443"/>
      <c r="K791" s="443"/>
      <c r="L791" s="443"/>
      <c r="M791" s="443"/>
      <c r="N791" s="443"/>
      <c r="O791" s="443"/>
      <c r="P791" s="443"/>
      <c r="Q791" s="443"/>
      <c r="R791" s="443"/>
      <c r="S791" s="443"/>
      <c r="T791" s="443"/>
      <c r="U791" s="443"/>
      <c r="V791" s="443"/>
      <c r="W791" s="443"/>
      <c r="X791" s="443"/>
      <c r="Y791" s="443"/>
      <c r="Z791" s="443"/>
      <c r="AA791" s="443"/>
      <c r="AB791" s="443"/>
      <c r="AC791" s="441"/>
      <c r="AD791" s="441"/>
      <c r="AE791" s="441"/>
      <c r="AF791" s="441"/>
      <c r="AG791" s="441"/>
      <c r="AH791" s="441"/>
      <c r="AI791" s="443"/>
      <c r="AJ791" s="443"/>
      <c r="AK791" s="325"/>
      <c r="AL791" s="443"/>
      <c r="AM791" s="443"/>
    </row>
    <row r="792" spans="1:39" ht="24.75" customHeight="1">
      <c r="A792" s="440"/>
      <c r="B792" s="440"/>
      <c r="C792" s="440"/>
      <c r="D792" s="440"/>
      <c r="E792" s="442"/>
      <c r="F792" s="443"/>
      <c r="G792" s="441"/>
      <c r="H792" s="444"/>
      <c r="I792" s="445"/>
      <c r="J792" s="443"/>
      <c r="K792" s="443"/>
      <c r="L792" s="443"/>
      <c r="M792" s="443"/>
      <c r="N792" s="443"/>
      <c r="O792" s="443"/>
      <c r="P792" s="443"/>
      <c r="Q792" s="443"/>
      <c r="R792" s="443"/>
      <c r="S792" s="443"/>
      <c r="T792" s="443"/>
      <c r="U792" s="443"/>
      <c r="V792" s="443"/>
      <c r="W792" s="443"/>
      <c r="X792" s="443"/>
      <c r="Y792" s="443"/>
      <c r="Z792" s="443"/>
      <c r="AA792" s="443"/>
      <c r="AB792" s="443"/>
      <c r="AC792" s="441"/>
      <c r="AD792" s="441"/>
      <c r="AE792" s="441"/>
      <c r="AF792" s="441"/>
      <c r="AG792" s="441"/>
      <c r="AH792" s="441"/>
      <c r="AI792" s="443"/>
      <c r="AJ792" s="443"/>
      <c r="AK792" s="325"/>
      <c r="AL792" s="443"/>
      <c r="AM792" s="443"/>
    </row>
    <row r="793" spans="1:39" ht="24.75" customHeight="1">
      <c r="A793" s="440"/>
      <c r="B793" s="440"/>
      <c r="C793" s="440"/>
      <c r="D793" s="440"/>
      <c r="E793" s="442"/>
      <c r="F793" s="443"/>
      <c r="G793" s="441"/>
      <c r="H793" s="444"/>
      <c r="I793" s="445"/>
      <c r="J793" s="443"/>
      <c r="K793" s="443"/>
      <c r="L793" s="443"/>
      <c r="M793" s="443"/>
      <c r="N793" s="443"/>
      <c r="O793" s="443"/>
      <c r="P793" s="443"/>
      <c r="Q793" s="443"/>
      <c r="R793" s="443"/>
      <c r="S793" s="443"/>
      <c r="T793" s="443"/>
      <c r="U793" s="443"/>
      <c r="V793" s="443"/>
      <c r="W793" s="443"/>
      <c r="X793" s="443"/>
      <c r="Y793" s="443"/>
      <c r="Z793" s="443"/>
      <c r="AA793" s="443"/>
      <c r="AB793" s="443"/>
      <c r="AC793" s="441"/>
      <c r="AD793" s="441"/>
      <c r="AE793" s="441"/>
      <c r="AF793" s="441"/>
      <c r="AG793" s="441"/>
      <c r="AH793" s="441"/>
      <c r="AI793" s="443"/>
      <c r="AJ793" s="443"/>
      <c r="AK793" s="325"/>
      <c r="AL793" s="443"/>
      <c r="AM793" s="443"/>
    </row>
    <row r="794" spans="1:39" ht="24.75" customHeight="1">
      <c r="A794" s="440"/>
      <c r="B794" s="440"/>
      <c r="C794" s="440"/>
      <c r="D794" s="440"/>
      <c r="E794" s="442"/>
      <c r="F794" s="443"/>
      <c r="G794" s="441"/>
      <c r="H794" s="444"/>
      <c r="I794" s="445"/>
      <c r="J794" s="443"/>
      <c r="K794" s="443"/>
      <c r="L794" s="443"/>
      <c r="M794" s="443"/>
      <c r="N794" s="443"/>
      <c r="O794" s="443"/>
      <c r="P794" s="443"/>
      <c r="Q794" s="443"/>
      <c r="R794" s="443"/>
      <c r="S794" s="443"/>
      <c r="T794" s="443"/>
      <c r="U794" s="443"/>
      <c r="V794" s="443"/>
      <c r="W794" s="443"/>
      <c r="X794" s="443"/>
      <c r="Y794" s="443"/>
      <c r="Z794" s="443"/>
      <c r="AA794" s="443"/>
      <c r="AB794" s="443"/>
      <c r="AC794" s="441"/>
      <c r="AD794" s="441"/>
      <c r="AE794" s="441"/>
      <c r="AF794" s="441"/>
      <c r="AG794" s="441"/>
      <c r="AH794" s="441"/>
      <c r="AI794" s="443"/>
      <c r="AJ794" s="443"/>
      <c r="AK794" s="325"/>
      <c r="AL794" s="443"/>
      <c r="AM794" s="443"/>
    </row>
    <row r="795" spans="1:39" ht="24.75" customHeight="1">
      <c r="A795" s="440"/>
      <c r="B795" s="440"/>
      <c r="C795" s="440"/>
      <c r="D795" s="440"/>
      <c r="E795" s="442"/>
      <c r="F795" s="443"/>
      <c r="G795" s="441"/>
      <c r="H795" s="444"/>
      <c r="I795" s="445"/>
      <c r="J795" s="443"/>
      <c r="K795" s="443"/>
      <c r="L795" s="443"/>
      <c r="M795" s="443"/>
      <c r="N795" s="443"/>
      <c r="O795" s="443"/>
      <c r="P795" s="443"/>
      <c r="Q795" s="443"/>
      <c r="R795" s="443"/>
      <c r="S795" s="443"/>
      <c r="T795" s="443"/>
      <c r="U795" s="443"/>
      <c r="V795" s="443"/>
      <c r="W795" s="443"/>
      <c r="X795" s="443"/>
      <c r="Y795" s="443"/>
      <c r="Z795" s="443"/>
      <c r="AA795" s="443"/>
      <c r="AB795" s="443"/>
      <c r="AC795" s="441"/>
      <c r="AD795" s="441"/>
      <c r="AE795" s="441"/>
      <c r="AF795" s="441"/>
      <c r="AG795" s="441"/>
      <c r="AH795" s="441"/>
      <c r="AI795" s="443"/>
      <c r="AJ795" s="443"/>
      <c r="AK795" s="325"/>
      <c r="AL795" s="443"/>
      <c r="AM795" s="443"/>
    </row>
    <row r="796" spans="1:39" ht="24.75" customHeight="1">
      <c r="A796" s="440"/>
      <c r="B796" s="440"/>
      <c r="C796" s="440"/>
      <c r="D796" s="440"/>
      <c r="E796" s="442"/>
      <c r="F796" s="443"/>
      <c r="G796" s="441"/>
      <c r="H796" s="444"/>
      <c r="I796" s="445"/>
      <c r="J796" s="443"/>
      <c r="K796" s="443"/>
      <c r="L796" s="443"/>
      <c r="M796" s="443"/>
      <c r="N796" s="443"/>
      <c r="O796" s="443"/>
      <c r="P796" s="443"/>
      <c r="Q796" s="443"/>
      <c r="R796" s="443"/>
      <c r="S796" s="443"/>
      <c r="T796" s="443"/>
      <c r="U796" s="443"/>
      <c r="V796" s="443"/>
      <c r="W796" s="443"/>
      <c r="X796" s="443"/>
      <c r="Y796" s="443"/>
      <c r="Z796" s="443"/>
      <c r="AA796" s="443"/>
      <c r="AB796" s="443"/>
      <c r="AC796" s="441"/>
      <c r="AD796" s="441"/>
      <c r="AE796" s="441"/>
      <c r="AF796" s="441"/>
      <c r="AG796" s="441"/>
      <c r="AH796" s="441"/>
      <c r="AI796" s="443"/>
      <c r="AJ796" s="443"/>
      <c r="AK796" s="325"/>
      <c r="AL796" s="443"/>
      <c r="AM796" s="443"/>
    </row>
    <row r="797" spans="1:39" ht="24.75" customHeight="1">
      <c r="A797" s="440"/>
      <c r="B797" s="440"/>
      <c r="C797" s="440"/>
      <c r="D797" s="440"/>
      <c r="E797" s="442"/>
      <c r="F797" s="443"/>
      <c r="G797" s="441"/>
      <c r="H797" s="444"/>
      <c r="I797" s="445"/>
      <c r="J797" s="443"/>
      <c r="K797" s="443"/>
      <c r="L797" s="443"/>
      <c r="M797" s="443"/>
      <c r="N797" s="443"/>
      <c r="O797" s="443"/>
      <c r="P797" s="443"/>
      <c r="Q797" s="443"/>
      <c r="R797" s="443"/>
      <c r="S797" s="443"/>
      <c r="T797" s="443"/>
      <c r="U797" s="443"/>
      <c r="V797" s="443"/>
      <c r="W797" s="443"/>
      <c r="X797" s="443"/>
      <c r="Y797" s="443"/>
      <c r="Z797" s="443"/>
      <c r="AA797" s="443"/>
      <c r="AB797" s="443"/>
      <c r="AC797" s="441"/>
      <c r="AD797" s="441"/>
      <c r="AE797" s="441"/>
      <c r="AF797" s="441"/>
      <c r="AG797" s="441"/>
      <c r="AH797" s="441"/>
      <c r="AI797" s="443"/>
      <c r="AJ797" s="443"/>
      <c r="AK797" s="325"/>
      <c r="AL797" s="443"/>
      <c r="AM797" s="443"/>
    </row>
    <row r="798" spans="1:39" ht="24.75" customHeight="1">
      <c r="A798" s="440"/>
      <c r="B798" s="440"/>
      <c r="C798" s="440"/>
      <c r="D798" s="440"/>
      <c r="E798" s="442"/>
      <c r="F798" s="443"/>
      <c r="G798" s="441"/>
      <c r="H798" s="444"/>
      <c r="I798" s="445"/>
      <c r="J798" s="443"/>
      <c r="K798" s="443"/>
      <c r="L798" s="443"/>
      <c r="M798" s="443"/>
      <c r="N798" s="443"/>
      <c r="O798" s="443"/>
      <c r="P798" s="443"/>
      <c r="Q798" s="443"/>
      <c r="R798" s="443"/>
      <c r="S798" s="443"/>
      <c r="T798" s="443"/>
      <c r="U798" s="443"/>
      <c r="V798" s="443"/>
      <c r="W798" s="443"/>
      <c r="X798" s="443"/>
      <c r="Y798" s="443"/>
      <c r="Z798" s="443"/>
      <c r="AA798" s="443"/>
      <c r="AB798" s="443"/>
      <c r="AC798" s="441"/>
      <c r="AD798" s="441"/>
      <c r="AE798" s="441"/>
      <c r="AF798" s="441"/>
      <c r="AG798" s="441"/>
      <c r="AH798" s="441"/>
      <c r="AI798" s="443"/>
      <c r="AJ798" s="443"/>
      <c r="AK798" s="325"/>
      <c r="AL798" s="443"/>
      <c r="AM798" s="443"/>
    </row>
    <row r="799" spans="1:39" ht="24.75" customHeight="1">
      <c r="A799" s="440"/>
      <c r="B799" s="440"/>
      <c r="C799" s="440"/>
      <c r="D799" s="440"/>
      <c r="E799" s="442"/>
      <c r="F799" s="443"/>
      <c r="G799" s="441"/>
      <c r="H799" s="444"/>
      <c r="I799" s="445"/>
      <c r="J799" s="443"/>
      <c r="K799" s="443"/>
      <c r="L799" s="443"/>
      <c r="M799" s="443"/>
      <c r="N799" s="443"/>
      <c r="O799" s="443"/>
      <c r="P799" s="443"/>
      <c r="Q799" s="443"/>
      <c r="R799" s="443"/>
      <c r="S799" s="443"/>
      <c r="T799" s="443"/>
      <c r="U799" s="443"/>
      <c r="V799" s="443"/>
      <c r="W799" s="443"/>
      <c r="X799" s="443"/>
      <c r="Y799" s="443"/>
      <c r="Z799" s="443"/>
      <c r="AA799" s="443"/>
      <c r="AB799" s="443"/>
      <c r="AC799" s="441"/>
      <c r="AD799" s="441"/>
      <c r="AE799" s="441"/>
      <c r="AF799" s="441"/>
      <c r="AG799" s="441"/>
      <c r="AH799" s="441"/>
      <c r="AI799" s="443"/>
      <c r="AJ799" s="443"/>
      <c r="AK799" s="325"/>
      <c r="AL799" s="443"/>
      <c r="AM799" s="443"/>
    </row>
    <row r="800" spans="1:39" ht="24.75" customHeight="1">
      <c r="A800" s="440"/>
      <c r="B800" s="440"/>
      <c r="C800" s="440"/>
      <c r="D800" s="440"/>
      <c r="E800" s="442"/>
      <c r="F800" s="443"/>
      <c r="G800" s="441"/>
      <c r="H800" s="444"/>
      <c r="I800" s="445"/>
      <c r="J800" s="443"/>
      <c r="K800" s="443"/>
      <c r="L800" s="443"/>
      <c r="M800" s="443"/>
      <c r="N800" s="443"/>
      <c r="O800" s="443"/>
      <c r="P800" s="443"/>
      <c r="Q800" s="443"/>
      <c r="R800" s="443"/>
      <c r="S800" s="443"/>
      <c r="T800" s="443"/>
      <c r="U800" s="443"/>
      <c r="V800" s="443"/>
      <c r="W800" s="443"/>
      <c r="X800" s="443"/>
      <c r="Y800" s="443"/>
      <c r="Z800" s="443"/>
      <c r="AA800" s="443"/>
      <c r="AB800" s="443"/>
      <c r="AC800" s="441"/>
      <c r="AD800" s="441"/>
      <c r="AE800" s="441"/>
      <c r="AF800" s="441"/>
      <c r="AG800" s="441"/>
      <c r="AH800" s="441"/>
      <c r="AI800" s="443"/>
      <c r="AJ800" s="443"/>
      <c r="AK800" s="325"/>
      <c r="AL800" s="443"/>
      <c r="AM800" s="443"/>
    </row>
    <row r="801" spans="1:39" ht="24.75" customHeight="1">
      <c r="A801" s="440"/>
      <c r="B801" s="440"/>
      <c r="C801" s="440"/>
      <c r="D801" s="440"/>
      <c r="E801" s="442"/>
      <c r="F801" s="443"/>
      <c r="G801" s="441"/>
      <c r="H801" s="444"/>
      <c r="I801" s="445"/>
      <c r="J801" s="443"/>
      <c r="K801" s="443"/>
      <c r="L801" s="443"/>
      <c r="M801" s="443"/>
      <c r="N801" s="443"/>
      <c r="O801" s="443"/>
      <c r="P801" s="443"/>
      <c r="Q801" s="443"/>
      <c r="R801" s="443"/>
      <c r="S801" s="443"/>
      <c r="T801" s="443"/>
      <c r="U801" s="443"/>
      <c r="V801" s="443"/>
      <c r="W801" s="443"/>
      <c r="X801" s="443"/>
      <c r="Y801" s="443"/>
      <c r="Z801" s="443"/>
      <c r="AA801" s="443"/>
      <c r="AB801" s="443"/>
      <c r="AC801" s="441"/>
      <c r="AD801" s="441"/>
      <c r="AE801" s="441"/>
      <c r="AF801" s="441"/>
      <c r="AG801" s="441"/>
      <c r="AH801" s="441"/>
      <c r="AI801" s="443"/>
      <c r="AJ801" s="443"/>
      <c r="AK801" s="325"/>
      <c r="AL801" s="443"/>
      <c r="AM801" s="443"/>
    </row>
    <row r="802" spans="1:39" ht="24.75" customHeight="1">
      <c r="A802" s="440"/>
      <c r="B802" s="440"/>
      <c r="C802" s="440"/>
      <c r="D802" s="440"/>
      <c r="E802" s="442"/>
      <c r="F802" s="443"/>
      <c r="G802" s="441"/>
      <c r="H802" s="444"/>
      <c r="I802" s="445"/>
      <c r="J802" s="443"/>
      <c r="K802" s="443"/>
      <c r="L802" s="443"/>
      <c r="M802" s="443"/>
      <c r="N802" s="443"/>
      <c r="O802" s="443"/>
      <c r="P802" s="443"/>
      <c r="Q802" s="443"/>
      <c r="R802" s="443"/>
      <c r="S802" s="443"/>
      <c r="T802" s="443"/>
      <c r="U802" s="443"/>
      <c r="V802" s="443"/>
      <c r="W802" s="443"/>
      <c r="X802" s="443"/>
      <c r="Y802" s="443"/>
      <c r="Z802" s="443"/>
      <c r="AA802" s="443"/>
      <c r="AB802" s="443"/>
      <c r="AC802" s="441"/>
      <c r="AD802" s="441"/>
      <c r="AE802" s="441"/>
      <c r="AF802" s="441"/>
      <c r="AG802" s="441"/>
      <c r="AH802" s="441"/>
      <c r="AI802" s="443"/>
      <c r="AJ802" s="443"/>
      <c r="AK802" s="325"/>
      <c r="AL802" s="443"/>
      <c r="AM802" s="443"/>
    </row>
    <row r="803" spans="1:39" ht="24.75" customHeight="1">
      <c r="A803" s="440"/>
      <c r="B803" s="440"/>
      <c r="C803" s="440"/>
      <c r="D803" s="440"/>
      <c r="E803" s="442"/>
      <c r="F803" s="443"/>
      <c r="G803" s="441"/>
      <c r="H803" s="444"/>
      <c r="I803" s="445"/>
      <c r="J803" s="443"/>
      <c r="K803" s="443"/>
      <c r="L803" s="443"/>
      <c r="M803" s="443"/>
      <c r="N803" s="443"/>
      <c r="O803" s="443"/>
      <c r="P803" s="443"/>
      <c r="Q803" s="443"/>
      <c r="R803" s="443"/>
      <c r="S803" s="443"/>
      <c r="T803" s="443"/>
      <c r="U803" s="443"/>
      <c r="V803" s="443"/>
      <c r="W803" s="443"/>
      <c r="X803" s="443"/>
      <c r="Y803" s="443"/>
      <c r="Z803" s="443"/>
      <c r="AA803" s="443"/>
      <c r="AB803" s="443"/>
      <c r="AC803" s="441"/>
      <c r="AD803" s="441"/>
      <c r="AE803" s="441"/>
      <c r="AF803" s="441"/>
      <c r="AG803" s="441"/>
      <c r="AH803" s="441"/>
      <c r="AI803" s="443"/>
      <c r="AJ803" s="443"/>
      <c r="AK803" s="325"/>
      <c r="AL803" s="443"/>
      <c r="AM803" s="443"/>
    </row>
    <row r="804" spans="1:39" ht="24.75" customHeight="1">
      <c r="A804" s="440"/>
      <c r="B804" s="440"/>
      <c r="C804" s="440"/>
      <c r="D804" s="440"/>
      <c r="E804" s="442"/>
      <c r="F804" s="443"/>
      <c r="G804" s="441"/>
      <c r="H804" s="444"/>
      <c r="I804" s="445"/>
      <c r="J804" s="443"/>
      <c r="K804" s="443"/>
      <c r="L804" s="443"/>
      <c r="M804" s="443"/>
      <c r="N804" s="443"/>
      <c r="O804" s="443"/>
      <c r="P804" s="443"/>
      <c r="Q804" s="443"/>
      <c r="R804" s="443"/>
      <c r="S804" s="443"/>
      <c r="T804" s="443"/>
      <c r="U804" s="443"/>
      <c r="V804" s="443"/>
      <c r="W804" s="443"/>
      <c r="X804" s="443"/>
      <c r="Y804" s="443"/>
      <c r="Z804" s="443"/>
      <c r="AA804" s="443"/>
      <c r="AB804" s="443"/>
      <c r="AC804" s="441"/>
      <c r="AD804" s="441"/>
      <c r="AE804" s="441"/>
      <c r="AF804" s="441"/>
      <c r="AG804" s="441"/>
      <c r="AH804" s="441"/>
      <c r="AI804" s="443"/>
      <c r="AJ804" s="443"/>
      <c r="AK804" s="325"/>
      <c r="AL804" s="443"/>
      <c r="AM804" s="443"/>
    </row>
    <row r="805" spans="1:39" ht="24.75" customHeight="1">
      <c r="A805" s="440"/>
      <c r="B805" s="440"/>
      <c r="C805" s="440"/>
      <c r="D805" s="440"/>
      <c r="E805" s="442"/>
      <c r="F805" s="443"/>
      <c r="G805" s="441"/>
      <c r="H805" s="444"/>
      <c r="I805" s="445"/>
      <c r="J805" s="443"/>
      <c r="K805" s="443"/>
      <c r="L805" s="443"/>
      <c r="M805" s="443"/>
      <c r="N805" s="443"/>
      <c r="O805" s="443"/>
      <c r="P805" s="443"/>
      <c r="Q805" s="443"/>
      <c r="R805" s="443"/>
      <c r="S805" s="443"/>
      <c r="T805" s="443"/>
      <c r="U805" s="443"/>
      <c r="V805" s="443"/>
      <c r="W805" s="443"/>
      <c r="X805" s="443"/>
      <c r="Y805" s="443"/>
      <c r="Z805" s="443"/>
      <c r="AA805" s="443"/>
      <c r="AB805" s="443"/>
      <c r="AC805" s="441"/>
      <c r="AD805" s="441"/>
      <c r="AE805" s="441"/>
      <c r="AF805" s="441"/>
      <c r="AG805" s="441"/>
      <c r="AH805" s="441"/>
      <c r="AI805" s="443"/>
      <c r="AJ805" s="443"/>
      <c r="AK805" s="325"/>
      <c r="AL805" s="443"/>
      <c r="AM805" s="443"/>
    </row>
    <row r="806" spans="1:39" ht="24.75" customHeight="1">
      <c r="A806" s="440"/>
      <c r="B806" s="440"/>
      <c r="C806" s="440"/>
      <c r="D806" s="440"/>
      <c r="E806" s="442"/>
      <c r="F806" s="443"/>
      <c r="G806" s="441"/>
      <c r="H806" s="444"/>
      <c r="I806" s="445"/>
      <c r="J806" s="443"/>
      <c r="K806" s="443"/>
      <c r="L806" s="443"/>
      <c r="M806" s="443"/>
      <c r="N806" s="443"/>
      <c r="O806" s="443"/>
      <c r="P806" s="443"/>
      <c r="Q806" s="443"/>
      <c r="R806" s="443"/>
      <c r="S806" s="443"/>
      <c r="T806" s="443"/>
      <c r="U806" s="443"/>
      <c r="V806" s="443"/>
      <c r="W806" s="443"/>
      <c r="X806" s="443"/>
      <c r="Y806" s="443"/>
      <c r="Z806" s="443"/>
      <c r="AA806" s="443"/>
      <c r="AB806" s="443"/>
      <c r="AC806" s="441"/>
      <c r="AD806" s="441"/>
      <c r="AE806" s="441"/>
      <c r="AF806" s="441"/>
      <c r="AG806" s="441"/>
      <c r="AH806" s="441"/>
      <c r="AI806" s="443"/>
      <c r="AJ806" s="443"/>
      <c r="AK806" s="325"/>
      <c r="AL806" s="443"/>
      <c r="AM806" s="443"/>
    </row>
    <row r="807" spans="1:39" ht="24.75" customHeight="1">
      <c r="A807" s="440"/>
      <c r="B807" s="440"/>
      <c r="C807" s="440"/>
      <c r="D807" s="440"/>
      <c r="E807" s="442"/>
      <c r="F807" s="443"/>
      <c r="G807" s="441"/>
      <c r="H807" s="444"/>
      <c r="I807" s="445"/>
      <c r="J807" s="443"/>
      <c r="K807" s="443"/>
      <c r="L807" s="443"/>
      <c r="M807" s="443"/>
      <c r="N807" s="443"/>
      <c r="O807" s="443"/>
      <c r="P807" s="443"/>
      <c r="Q807" s="443"/>
      <c r="R807" s="443"/>
      <c r="S807" s="443"/>
      <c r="T807" s="443"/>
      <c r="U807" s="443"/>
      <c r="V807" s="443"/>
      <c r="W807" s="443"/>
      <c r="X807" s="443"/>
      <c r="Y807" s="443"/>
      <c r="Z807" s="443"/>
      <c r="AA807" s="443"/>
      <c r="AB807" s="443"/>
      <c r="AC807" s="441"/>
      <c r="AD807" s="441"/>
      <c r="AE807" s="441"/>
      <c r="AF807" s="441"/>
      <c r="AG807" s="441"/>
      <c r="AH807" s="441"/>
      <c r="AI807" s="443"/>
      <c r="AJ807" s="443"/>
      <c r="AK807" s="325"/>
      <c r="AL807" s="443"/>
      <c r="AM807" s="443"/>
    </row>
    <row r="808" spans="1:39" ht="24.75" customHeight="1">
      <c r="A808" s="440"/>
      <c r="B808" s="440"/>
      <c r="C808" s="440"/>
      <c r="D808" s="440"/>
      <c r="E808" s="442"/>
      <c r="F808" s="443"/>
      <c r="G808" s="441"/>
      <c r="H808" s="444"/>
      <c r="I808" s="445"/>
      <c r="J808" s="443"/>
      <c r="K808" s="443"/>
      <c r="L808" s="443"/>
      <c r="M808" s="443"/>
      <c r="N808" s="443"/>
      <c r="O808" s="443"/>
      <c r="P808" s="443"/>
      <c r="Q808" s="443"/>
      <c r="R808" s="443"/>
      <c r="S808" s="443"/>
      <c r="T808" s="443"/>
      <c r="U808" s="443"/>
      <c r="V808" s="443"/>
      <c r="W808" s="443"/>
      <c r="X808" s="443"/>
      <c r="Y808" s="443"/>
      <c r="Z808" s="443"/>
      <c r="AA808" s="443"/>
      <c r="AB808" s="443"/>
      <c r="AC808" s="441"/>
      <c r="AD808" s="441"/>
      <c r="AE808" s="441"/>
      <c r="AF808" s="441"/>
      <c r="AG808" s="441"/>
      <c r="AH808" s="441"/>
      <c r="AI808" s="443"/>
      <c r="AJ808" s="443"/>
      <c r="AK808" s="325"/>
      <c r="AL808" s="443"/>
      <c r="AM808" s="443"/>
    </row>
    <row r="809" spans="1:39" ht="24.75" customHeight="1">
      <c r="A809" s="440"/>
      <c r="B809" s="440"/>
      <c r="C809" s="440"/>
      <c r="D809" s="440"/>
      <c r="E809" s="442"/>
      <c r="F809" s="443"/>
      <c r="G809" s="441"/>
      <c r="H809" s="444"/>
      <c r="I809" s="445"/>
      <c r="J809" s="443"/>
      <c r="K809" s="443"/>
      <c r="L809" s="443"/>
      <c r="M809" s="443"/>
      <c r="N809" s="443"/>
      <c r="O809" s="443"/>
      <c r="P809" s="443"/>
      <c r="Q809" s="443"/>
      <c r="R809" s="443"/>
      <c r="S809" s="443"/>
      <c r="T809" s="443"/>
      <c r="U809" s="443"/>
      <c r="V809" s="443"/>
      <c r="W809" s="443"/>
      <c r="X809" s="443"/>
      <c r="Y809" s="443"/>
      <c r="Z809" s="443"/>
      <c r="AA809" s="443"/>
      <c r="AB809" s="443"/>
      <c r="AC809" s="441"/>
      <c r="AD809" s="441"/>
      <c r="AE809" s="441"/>
      <c r="AF809" s="441"/>
      <c r="AG809" s="441"/>
      <c r="AH809" s="441"/>
      <c r="AI809" s="443"/>
      <c r="AJ809" s="443"/>
      <c r="AK809" s="325"/>
      <c r="AL809" s="443"/>
      <c r="AM809" s="443"/>
    </row>
    <row r="810" spans="1:39" ht="24.75" customHeight="1">
      <c r="A810" s="440"/>
      <c r="B810" s="440"/>
      <c r="C810" s="440"/>
      <c r="D810" s="440"/>
      <c r="E810" s="442"/>
      <c r="F810" s="443"/>
      <c r="G810" s="441"/>
      <c r="H810" s="444"/>
      <c r="I810" s="445"/>
      <c r="J810" s="443"/>
      <c r="K810" s="443"/>
      <c r="L810" s="443"/>
      <c r="M810" s="443"/>
      <c r="N810" s="443"/>
      <c r="O810" s="443"/>
      <c r="P810" s="443"/>
      <c r="Q810" s="443"/>
      <c r="R810" s="443"/>
      <c r="S810" s="443"/>
      <c r="T810" s="443"/>
      <c r="U810" s="443"/>
      <c r="V810" s="443"/>
      <c r="W810" s="443"/>
      <c r="X810" s="443"/>
      <c r="Y810" s="443"/>
      <c r="Z810" s="443"/>
      <c r="AA810" s="443"/>
      <c r="AB810" s="443"/>
      <c r="AC810" s="441"/>
      <c r="AD810" s="441"/>
      <c r="AE810" s="441"/>
      <c r="AF810" s="441"/>
      <c r="AG810" s="441"/>
      <c r="AH810" s="441"/>
      <c r="AI810" s="443"/>
      <c r="AJ810" s="443"/>
      <c r="AK810" s="325"/>
      <c r="AL810" s="443"/>
      <c r="AM810" s="443"/>
    </row>
    <row r="811" spans="1:39" ht="24.75" customHeight="1">
      <c r="A811" s="440"/>
      <c r="B811" s="440"/>
      <c r="C811" s="440"/>
      <c r="D811" s="440"/>
      <c r="E811" s="442"/>
      <c r="F811" s="443"/>
      <c r="G811" s="441"/>
      <c r="H811" s="444"/>
      <c r="I811" s="445"/>
      <c r="J811" s="443"/>
      <c r="K811" s="443"/>
      <c r="L811" s="443"/>
      <c r="M811" s="443"/>
      <c r="N811" s="443"/>
      <c r="O811" s="443"/>
      <c r="P811" s="443"/>
      <c r="Q811" s="443"/>
      <c r="R811" s="443"/>
      <c r="S811" s="443"/>
      <c r="T811" s="443"/>
      <c r="U811" s="443"/>
      <c r="V811" s="443"/>
      <c r="W811" s="443"/>
      <c r="X811" s="443"/>
      <c r="Y811" s="443"/>
      <c r="Z811" s="443"/>
      <c r="AA811" s="443"/>
      <c r="AB811" s="443"/>
      <c r="AC811" s="441"/>
      <c r="AD811" s="441"/>
      <c r="AE811" s="441"/>
      <c r="AF811" s="441"/>
      <c r="AG811" s="441"/>
      <c r="AH811" s="441"/>
      <c r="AI811" s="443"/>
      <c r="AJ811" s="443"/>
      <c r="AK811" s="325"/>
      <c r="AL811" s="443"/>
      <c r="AM811" s="443"/>
    </row>
    <row r="812" spans="1:39" ht="24.75" customHeight="1">
      <c r="A812" s="440"/>
      <c r="B812" s="440"/>
      <c r="C812" s="440"/>
      <c r="D812" s="440"/>
      <c r="E812" s="442"/>
      <c r="F812" s="443"/>
      <c r="G812" s="441"/>
      <c r="H812" s="444"/>
      <c r="I812" s="445"/>
      <c r="J812" s="443"/>
      <c r="K812" s="443"/>
      <c r="L812" s="443"/>
      <c r="M812" s="443"/>
      <c r="N812" s="443"/>
      <c r="O812" s="443"/>
      <c r="P812" s="443"/>
      <c r="Q812" s="443"/>
      <c r="R812" s="443"/>
      <c r="S812" s="443"/>
      <c r="T812" s="443"/>
      <c r="U812" s="443"/>
      <c r="V812" s="443"/>
      <c r="W812" s="443"/>
      <c r="X812" s="443"/>
      <c r="Y812" s="443"/>
      <c r="Z812" s="443"/>
      <c r="AA812" s="443"/>
      <c r="AB812" s="443"/>
      <c r="AC812" s="441"/>
      <c r="AD812" s="441"/>
      <c r="AE812" s="441"/>
      <c r="AF812" s="441"/>
      <c r="AG812" s="441"/>
      <c r="AH812" s="441"/>
      <c r="AI812" s="443"/>
      <c r="AJ812" s="443"/>
      <c r="AK812" s="325"/>
      <c r="AL812" s="443"/>
      <c r="AM812" s="443"/>
    </row>
    <row r="813" spans="1:39" ht="24.75" customHeight="1">
      <c r="A813" s="440"/>
      <c r="B813" s="440"/>
      <c r="C813" s="440"/>
      <c r="D813" s="440"/>
      <c r="E813" s="442"/>
      <c r="F813" s="443"/>
      <c r="G813" s="441"/>
      <c r="H813" s="444"/>
      <c r="I813" s="445"/>
      <c r="J813" s="443"/>
      <c r="K813" s="443"/>
      <c r="L813" s="443"/>
      <c r="M813" s="443"/>
      <c r="N813" s="443"/>
      <c r="O813" s="443"/>
      <c r="P813" s="443"/>
      <c r="Q813" s="443"/>
      <c r="R813" s="443"/>
      <c r="S813" s="443"/>
      <c r="T813" s="443"/>
      <c r="U813" s="443"/>
      <c r="V813" s="443"/>
      <c r="W813" s="443"/>
      <c r="X813" s="443"/>
      <c r="Y813" s="443"/>
      <c r="Z813" s="443"/>
      <c r="AA813" s="443"/>
      <c r="AB813" s="443"/>
      <c r="AC813" s="441"/>
      <c r="AD813" s="441"/>
      <c r="AE813" s="441"/>
      <c r="AF813" s="441"/>
      <c r="AG813" s="441"/>
      <c r="AH813" s="441"/>
      <c r="AI813" s="443"/>
      <c r="AJ813" s="443"/>
      <c r="AK813" s="325"/>
      <c r="AL813" s="443"/>
      <c r="AM813" s="443"/>
    </row>
    <row r="814" spans="1:39" ht="24.75" customHeight="1">
      <c r="A814" s="440"/>
      <c r="B814" s="440"/>
      <c r="C814" s="440"/>
      <c r="D814" s="440"/>
      <c r="E814" s="442"/>
      <c r="F814" s="443"/>
      <c r="G814" s="441"/>
      <c r="H814" s="444"/>
      <c r="I814" s="445"/>
      <c r="J814" s="443"/>
      <c r="K814" s="443"/>
      <c r="L814" s="443"/>
      <c r="M814" s="443"/>
      <c r="N814" s="443"/>
      <c r="O814" s="443"/>
      <c r="P814" s="443"/>
      <c r="Q814" s="443"/>
      <c r="R814" s="443"/>
      <c r="S814" s="443"/>
      <c r="T814" s="443"/>
      <c r="U814" s="443"/>
      <c r="V814" s="443"/>
      <c r="W814" s="443"/>
      <c r="X814" s="443"/>
      <c r="Y814" s="443"/>
      <c r="Z814" s="443"/>
      <c r="AA814" s="443"/>
      <c r="AB814" s="443"/>
      <c r="AC814" s="441"/>
      <c r="AD814" s="441"/>
      <c r="AE814" s="441"/>
      <c r="AF814" s="441"/>
      <c r="AG814" s="441"/>
      <c r="AH814" s="441"/>
      <c r="AI814" s="443"/>
      <c r="AJ814" s="443"/>
      <c r="AK814" s="325"/>
      <c r="AL814" s="443"/>
      <c r="AM814" s="443"/>
    </row>
    <row r="815" spans="1:39" ht="24.75" customHeight="1">
      <c r="A815" s="440"/>
      <c r="B815" s="440"/>
      <c r="C815" s="440"/>
      <c r="D815" s="440"/>
      <c r="E815" s="442"/>
      <c r="F815" s="443"/>
      <c r="G815" s="441"/>
      <c r="H815" s="444"/>
      <c r="I815" s="445"/>
      <c r="J815" s="443"/>
      <c r="K815" s="443"/>
      <c r="L815" s="443"/>
      <c r="M815" s="443"/>
      <c r="N815" s="443"/>
      <c r="O815" s="443"/>
      <c r="P815" s="443"/>
      <c r="Q815" s="443"/>
      <c r="R815" s="443"/>
      <c r="S815" s="443"/>
      <c r="T815" s="443"/>
      <c r="U815" s="443"/>
      <c r="V815" s="443"/>
      <c r="W815" s="443"/>
      <c r="X815" s="443"/>
      <c r="Y815" s="443"/>
      <c r="Z815" s="443"/>
      <c r="AA815" s="443"/>
      <c r="AB815" s="443"/>
      <c r="AC815" s="441"/>
      <c r="AD815" s="441"/>
      <c r="AE815" s="441"/>
      <c r="AF815" s="441"/>
      <c r="AG815" s="441"/>
      <c r="AH815" s="441"/>
      <c r="AI815" s="443"/>
      <c r="AJ815" s="443"/>
      <c r="AK815" s="325"/>
      <c r="AL815" s="443"/>
      <c r="AM815" s="443"/>
    </row>
    <row r="816" spans="1:39" ht="24.75" customHeight="1">
      <c r="A816" s="440"/>
      <c r="B816" s="440"/>
      <c r="C816" s="440"/>
      <c r="D816" s="440"/>
      <c r="E816" s="442"/>
      <c r="F816" s="443"/>
      <c r="G816" s="441"/>
      <c r="H816" s="444"/>
      <c r="I816" s="445"/>
      <c r="J816" s="443"/>
      <c r="K816" s="443"/>
      <c r="L816" s="443"/>
      <c r="M816" s="443"/>
      <c r="N816" s="443"/>
      <c r="O816" s="443"/>
      <c r="P816" s="443"/>
      <c r="Q816" s="443"/>
      <c r="R816" s="443"/>
      <c r="S816" s="443"/>
      <c r="T816" s="443"/>
      <c r="U816" s="443"/>
      <c r="V816" s="443"/>
      <c r="W816" s="443"/>
      <c r="X816" s="443"/>
      <c r="Y816" s="443"/>
      <c r="Z816" s="443"/>
      <c r="AA816" s="443"/>
      <c r="AB816" s="443"/>
      <c r="AC816" s="441"/>
      <c r="AD816" s="441"/>
      <c r="AE816" s="441"/>
      <c r="AF816" s="441"/>
      <c r="AG816" s="441"/>
      <c r="AH816" s="441"/>
      <c r="AI816" s="443"/>
      <c r="AJ816" s="443"/>
      <c r="AK816" s="325"/>
      <c r="AL816" s="443"/>
      <c r="AM816" s="443"/>
    </row>
    <row r="817" spans="1:39" ht="24.75" customHeight="1">
      <c r="A817" s="440"/>
      <c r="B817" s="440"/>
      <c r="C817" s="440"/>
      <c r="D817" s="440"/>
      <c r="E817" s="442"/>
      <c r="F817" s="443"/>
      <c r="G817" s="441"/>
      <c r="H817" s="444"/>
      <c r="I817" s="445"/>
      <c r="J817" s="443"/>
      <c r="K817" s="443"/>
      <c r="L817" s="443"/>
      <c r="M817" s="443"/>
      <c r="N817" s="443"/>
      <c r="O817" s="443"/>
      <c r="P817" s="443"/>
      <c r="Q817" s="443"/>
      <c r="R817" s="443"/>
      <c r="S817" s="443"/>
      <c r="T817" s="443"/>
      <c r="U817" s="443"/>
      <c r="V817" s="443"/>
      <c r="W817" s="443"/>
      <c r="X817" s="443"/>
      <c r="Y817" s="443"/>
      <c r="Z817" s="443"/>
      <c r="AA817" s="443"/>
      <c r="AB817" s="443"/>
      <c r="AC817" s="441"/>
      <c r="AD817" s="441"/>
      <c r="AE817" s="441"/>
      <c r="AF817" s="441"/>
      <c r="AG817" s="441"/>
      <c r="AH817" s="441"/>
      <c r="AI817" s="443"/>
      <c r="AJ817" s="443"/>
      <c r="AK817" s="325"/>
      <c r="AL817" s="443"/>
      <c r="AM817" s="443"/>
    </row>
    <row r="818" spans="1:39" ht="24.75" customHeight="1">
      <c r="A818" s="440"/>
      <c r="B818" s="440"/>
      <c r="C818" s="440"/>
      <c r="D818" s="440"/>
      <c r="E818" s="442"/>
      <c r="F818" s="443"/>
      <c r="G818" s="441"/>
      <c r="H818" s="444"/>
      <c r="I818" s="445"/>
      <c r="J818" s="443"/>
      <c r="K818" s="443"/>
      <c r="L818" s="443"/>
      <c r="M818" s="443"/>
      <c r="N818" s="443"/>
      <c r="O818" s="443"/>
      <c r="P818" s="443"/>
      <c r="Q818" s="443"/>
      <c r="R818" s="443"/>
      <c r="S818" s="443"/>
      <c r="T818" s="443"/>
      <c r="U818" s="443"/>
      <c r="V818" s="443"/>
      <c r="W818" s="443"/>
      <c r="X818" s="443"/>
      <c r="Y818" s="443"/>
      <c r="Z818" s="443"/>
      <c r="AA818" s="443"/>
      <c r="AB818" s="443"/>
      <c r="AC818" s="441"/>
      <c r="AD818" s="441"/>
      <c r="AE818" s="441"/>
      <c r="AF818" s="441"/>
      <c r="AG818" s="441"/>
      <c r="AH818" s="441"/>
      <c r="AI818" s="443"/>
      <c r="AJ818" s="443"/>
      <c r="AK818" s="325"/>
      <c r="AL818" s="443"/>
      <c r="AM818" s="443"/>
    </row>
    <row r="819" spans="1:39" ht="24.75" customHeight="1">
      <c r="A819" s="440"/>
      <c r="B819" s="440"/>
      <c r="C819" s="440"/>
      <c r="D819" s="440"/>
      <c r="E819" s="442"/>
      <c r="F819" s="443"/>
      <c r="G819" s="441"/>
      <c r="H819" s="444"/>
      <c r="I819" s="445"/>
      <c r="J819" s="443"/>
      <c r="K819" s="443"/>
      <c r="L819" s="443"/>
      <c r="M819" s="443"/>
      <c r="N819" s="443"/>
      <c r="O819" s="443"/>
      <c r="P819" s="443"/>
      <c r="Q819" s="443"/>
      <c r="R819" s="443"/>
      <c r="S819" s="443"/>
      <c r="T819" s="443"/>
      <c r="U819" s="443"/>
      <c r="V819" s="443"/>
      <c r="W819" s="443"/>
      <c r="X819" s="443"/>
      <c r="Y819" s="443"/>
      <c r="Z819" s="443"/>
      <c r="AA819" s="443"/>
      <c r="AB819" s="443"/>
      <c r="AC819" s="441"/>
      <c r="AD819" s="441"/>
      <c r="AE819" s="441"/>
      <c r="AF819" s="441"/>
      <c r="AG819" s="441"/>
      <c r="AH819" s="441"/>
      <c r="AI819" s="443"/>
      <c r="AJ819" s="443"/>
      <c r="AK819" s="325"/>
      <c r="AL819" s="443"/>
      <c r="AM819" s="443"/>
    </row>
    <row r="820" spans="1:39" ht="24.75" customHeight="1">
      <c r="A820" s="440"/>
      <c r="B820" s="440"/>
      <c r="C820" s="440"/>
      <c r="D820" s="440"/>
      <c r="E820" s="442"/>
      <c r="F820" s="443"/>
      <c r="G820" s="441"/>
      <c r="H820" s="444"/>
      <c r="I820" s="445"/>
      <c r="J820" s="443"/>
      <c r="K820" s="443"/>
      <c r="L820" s="443"/>
      <c r="M820" s="443"/>
      <c r="N820" s="443"/>
      <c r="O820" s="443"/>
      <c r="P820" s="443"/>
      <c r="Q820" s="443"/>
      <c r="R820" s="443"/>
      <c r="S820" s="443"/>
      <c r="T820" s="443"/>
      <c r="U820" s="443"/>
      <c r="V820" s="443"/>
      <c r="W820" s="443"/>
      <c r="X820" s="443"/>
      <c r="Y820" s="443"/>
      <c r="Z820" s="443"/>
      <c r="AA820" s="443"/>
      <c r="AB820" s="443"/>
      <c r="AC820" s="441"/>
      <c r="AD820" s="441"/>
      <c r="AE820" s="441"/>
      <c r="AF820" s="441"/>
      <c r="AG820" s="441"/>
      <c r="AH820" s="441"/>
      <c r="AI820" s="443"/>
      <c r="AJ820" s="443"/>
      <c r="AK820" s="325"/>
      <c r="AL820" s="443"/>
      <c r="AM820" s="443"/>
    </row>
    <row r="821" spans="1:39" ht="24.75" customHeight="1">
      <c r="A821" s="440"/>
      <c r="B821" s="440"/>
      <c r="C821" s="440"/>
      <c r="D821" s="440"/>
      <c r="E821" s="442"/>
      <c r="F821" s="443"/>
      <c r="G821" s="441"/>
      <c r="H821" s="444"/>
      <c r="I821" s="445"/>
      <c r="J821" s="443"/>
      <c r="K821" s="443"/>
      <c r="L821" s="443"/>
      <c r="M821" s="443"/>
      <c r="N821" s="443"/>
      <c r="O821" s="443"/>
      <c r="P821" s="443"/>
      <c r="Q821" s="443"/>
      <c r="R821" s="443"/>
      <c r="S821" s="443"/>
      <c r="T821" s="443"/>
      <c r="U821" s="443"/>
      <c r="V821" s="443"/>
      <c r="W821" s="443"/>
      <c r="X821" s="443"/>
      <c r="Y821" s="443"/>
      <c r="Z821" s="443"/>
      <c r="AA821" s="443"/>
      <c r="AB821" s="443"/>
      <c r="AC821" s="441"/>
      <c r="AD821" s="441"/>
      <c r="AE821" s="441"/>
      <c r="AF821" s="441"/>
      <c r="AG821" s="441"/>
      <c r="AH821" s="441"/>
      <c r="AI821" s="443"/>
      <c r="AJ821" s="443"/>
      <c r="AK821" s="325"/>
      <c r="AL821" s="443"/>
      <c r="AM821" s="443"/>
    </row>
    <row r="822" spans="1:39" ht="24.75" customHeight="1">
      <c r="A822" s="440"/>
      <c r="B822" s="440"/>
      <c r="C822" s="440"/>
      <c r="D822" s="440"/>
      <c r="E822" s="442"/>
      <c r="F822" s="443"/>
      <c r="G822" s="441"/>
      <c r="H822" s="444"/>
      <c r="I822" s="445"/>
      <c r="J822" s="443"/>
      <c r="K822" s="443"/>
      <c r="L822" s="443"/>
      <c r="M822" s="443"/>
      <c r="N822" s="443"/>
      <c r="O822" s="443"/>
      <c r="P822" s="443"/>
      <c r="Q822" s="443"/>
      <c r="R822" s="443"/>
      <c r="S822" s="443"/>
      <c r="T822" s="443"/>
      <c r="U822" s="443"/>
      <c r="V822" s="443"/>
      <c r="W822" s="443"/>
      <c r="X822" s="443"/>
      <c r="Y822" s="443"/>
      <c r="Z822" s="443"/>
      <c r="AA822" s="443"/>
      <c r="AB822" s="443"/>
      <c r="AC822" s="441"/>
      <c r="AD822" s="441"/>
      <c r="AE822" s="441"/>
      <c r="AF822" s="441"/>
      <c r="AG822" s="441"/>
      <c r="AH822" s="441"/>
      <c r="AI822" s="443"/>
      <c r="AJ822" s="443"/>
      <c r="AK822" s="325"/>
      <c r="AL822" s="443"/>
      <c r="AM822" s="443"/>
    </row>
    <row r="823" spans="1:39" ht="24.75" customHeight="1">
      <c r="A823" s="440"/>
      <c r="B823" s="440"/>
      <c r="C823" s="440"/>
      <c r="D823" s="440"/>
      <c r="E823" s="442"/>
      <c r="F823" s="443"/>
      <c r="G823" s="441"/>
      <c r="H823" s="444"/>
      <c r="I823" s="445"/>
      <c r="J823" s="443"/>
      <c r="K823" s="443"/>
      <c r="L823" s="443"/>
      <c r="M823" s="443"/>
      <c r="N823" s="443"/>
      <c r="O823" s="443"/>
      <c r="P823" s="443"/>
      <c r="Q823" s="443"/>
      <c r="R823" s="443"/>
      <c r="S823" s="443"/>
      <c r="T823" s="443"/>
      <c r="U823" s="443"/>
      <c r="V823" s="443"/>
      <c r="W823" s="443"/>
      <c r="X823" s="443"/>
      <c r="Y823" s="443"/>
      <c r="Z823" s="443"/>
      <c r="AA823" s="443"/>
      <c r="AB823" s="443"/>
      <c r="AC823" s="441"/>
      <c r="AD823" s="441"/>
      <c r="AE823" s="441"/>
      <c r="AF823" s="441"/>
      <c r="AG823" s="441"/>
      <c r="AH823" s="441"/>
      <c r="AI823" s="443"/>
      <c r="AJ823" s="443"/>
      <c r="AK823" s="325"/>
      <c r="AL823" s="443"/>
      <c r="AM823" s="443"/>
    </row>
    <row r="824" spans="1:39" ht="24.75" customHeight="1">
      <c r="A824" s="440"/>
      <c r="B824" s="440"/>
      <c r="C824" s="440"/>
      <c r="D824" s="440"/>
      <c r="E824" s="442"/>
      <c r="F824" s="443"/>
      <c r="G824" s="441"/>
      <c r="H824" s="444"/>
      <c r="I824" s="445"/>
      <c r="J824" s="443"/>
      <c r="K824" s="443"/>
      <c r="L824" s="443"/>
      <c r="M824" s="443"/>
      <c r="N824" s="443"/>
      <c r="O824" s="443"/>
      <c r="P824" s="443"/>
      <c r="Q824" s="443"/>
      <c r="R824" s="443"/>
      <c r="S824" s="443"/>
      <c r="T824" s="443"/>
      <c r="U824" s="443"/>
      <c r="V824" s="443"/>
      <c r="W824" s="443"/>
      <c r="X824" s="443"/>
      <c r="Y824" s="443"/>
      <c r="Z824" s="443"/>
      <c r="AA824" s="443"/>
      <c r="AB824" s="443"/>
      <c r="AC824" s="441"/>
      <c r="AD824" s="441"/>
      <c r="AE824" s="441"/>
      <c r="AF824" s="441"/>
      <c r="AG824" s="441"/>
      <c r="AH824" s="441"/>
      <c r="AI824" s="443"/>
      <c r="AJ824" s="443"/>
      <c r="AK824" s="325"/>
      <c r="AL824" s="443"/>
      <c r="AM824" s="443"/>
    </row>
    <row r="825" spans="1:39" ht="24.75" customHeight="1">
      <c r="A825" s="440"/>
      <c r="B825" s="440"/>
      <c r="C825" s="440"/>
      <c r="D825" s="440"/>
      <c r="E825" s="442"/>
      <c r="F825" s="443"/>
      <c r="G825" s="441"/>
      <c r="H825" s="444"/>
      <c r="I825" s="445"/>
      <c r="J825" s="443"/>
      <c r="K825" s="443"/>
      <c r="L825" s="443"/>
      <c r="M825" s="443"/>
      <c r="N825" s="443"/>
      <c r="O825" s="443"/>
      <c r="P825" s="443"/>
      <c r="Q825" s="443"/>
      <c r="R825" s="443"/>
      <c r="S825" s="443"/>
      <c r="T825" s="443"/>
      <c r="U825" s="443"/>
      <c r="V825" s="443"/>
      <c r="W825" s="443"/>
      <c r="X825" s="443"/>
      <c r="Y825" s="443"/>
      <c r="Z825" s="443"/>
      <c r="AA825" s="443"/>
      <c r="AB825" s="443"/>
      <c r="AC825" s="441"/>
      <c r="AD825" s="441"/>
      <c r="AE825" s="441"/>
      <c r="AF825" s="441"/>
      <c r="AG825" s="441"/>
      <c r="AH825" s="441"/>
      <c r="AI825" s="443"/>
      <c r="AJ825" s="443"/>
      <c r="AK825" s="325"/>
      <c r="AL825" s="443"/>
      <c r="AM825" s="443"/>
    </row>
    <row r="826" spans="1:39" ht="24.75" customHeight="1">
      <c r="A826" s="440"/>
      <c r="B826" s="440"/>
      <c r="C826" s="440"/>
      <c r="D826" s="440"/>
      <c r="E826" s="442"/>
      <c r="F826" s="443"/>
      <c r="G826" s="441"/>
      <c r="H826" s="444"/>
      <c r="I826" s="445"/>
      <c r="J826" s="443"/>
      <c r="K826" s="443"/>
      <c r="L826" s="443"/>
      <c r="M826" s="443"/>
      <c r="N826" s="443"/>
      <c r="O826" s="443"/>
      <c r="P826" s="443"/>
      <c r="Q826" s="443"/>
      <c r="R826" s="443"/>
      <c r="S826" s="443"/>
      <c r="T826" s="443"/>
      <c r="U826" s="443"/>
      <c r="V826" s="443"/>
      <c r="W826" s="443"/>
      <c r="X826" s="443"/>
      <c r="Y826" s="443"/>
      <c r="Z826" s="443"/>
      <c r="AA826" s="443"/>
      <c r="AB826" s="443"/>
      <c r="AC826" s="441"/>
      <c r="AD826" s="441"/>
      <c r="AE826" s="441"/>
      <c r="AF826" s="441"/>
      <c r="AG826" s="441"/>
      <c r="AH826" s="441"/>
      <c r="AI826" s="443"/>
      <c r="AJ826" s="443"/>
      <c r="AK826" s="325"/>
      <c r="AL826" s="443"/>
      <c r="AM826" s="443"/>
    </row>
    <row r="827" spans="1:39" ht="24.75" customHeight="1">
      <c r="A827" s="440"/>
      <c r="B827" s="440"/>
      <c r="C827" s="440"/>
      <c r="D827" s="440"/>
      <c r="E827" s="442"/>
      <c r="F827" s="443"/>
      <c r="G827" s="441"/>
      <c r="H827" s="444"/>
      <c r="I827" s="445"/>
      <c r="J827" s="443"/>
      <c r="K827" s="443"/>
      <c r="L827" s="443"/>
      <c r="M827" s="443"/>
      <c r="N827" s="443"/>
      <c r="O827" s="443"/>
      <c r="P827" s="443"/>
      <c r="Q827" s="443"/>
      <c r="R827" s="443"/>
      <c r="S827" s="443"/>
      <c r="T827" s="443"/>
      <c r="U827" s="443"/>
      <c r="V827" s="443"/>
      <c r="W827" s="443"/>
      <c r="X827" s="443"/>
      <c r="Y827" s="443"/>
      <c r="Z827" s="443"/>
      <c r="AA827" s="443"/>
      <c r="AB827" s="443"/>
      <c r="AC827" s="441"/>
      <c r="AD827" s="441"/>
      <c r="AE827" s="441"/>
      <c r="AF827" s="441"/>
      <c r="AG827" s="441"/>
      <c r="AH827" s="441"/>
      <c r="AI827" s="443"/>
      <c r="AJ827" s="443"/>
      <c r="AK827" s="325"/>
      <c r="AL827" s="443"/>
      <c r="AM827" s="443"/>
    </row>
    <row r="828" spans="1:39" ht="24.75" customHeight="1">
      <c r="A828" s="440"/>
      <c r="B828" s="440"/>
      <c r="C828" s="440"/>
      <c r="D828" s="440"/>
      <c r="E828" s="442"/>
      <c r="F828" s="443"/>
      <c r="G828" s="441"/>
      <c r="H828" s="444"/>
      <c r="I828" s="445"/>
      <c r="J828" s="443"/>
      <c r="K828" s="443"/>
      <c r="L828" s="443"/>
      <c r="M828" s="443"/>
      <c r="N828" s="443"/>
      <c r="O828" s="443"/>
      <c r="P828" s="443"/>
      <c r="Q828" s="443"/>
      <c r="R828" s="443"/>
      <c r="S828" s="443"/>
      <c r="T828" s="443"/>
      <c r="U828" s="443"/>
      <c r="V828" s="443"/>
      <c r="W828" s="443"/>
      <c r="X828" s="443"/>
      <c r="Y828" s="443"/>
      <c r="Z828" s="443"/>
      <c r="AA828" s="443"/>
      <c r="AB828" s="443"/>
      <c r="AC828" s="441"/>
      <c r="AD828" s="441"/>
      <c r="AE828" s="441"/>
      <c r="AF828" s="441"/>
      <c r="AG828" s="441"/>
      <c r="AH828" s="441"/>
      <c r="AI828" s="443"/>
      <c r="AJ828" s="443"/>
      <c r="AK828" s="325"/>
      <c r="AL828" s="443"/>
      <c r="AM828" s="443"/>
    </row>
    <row r="829" spans="1:39" ht="24.75" customHeight="1">
      <c r="A829" s="440"/>
      <c r="B829" s="440"/>
      <c r="C829" s="440"/>
      <c r="D829" s="440"/>
      <c r="E829" s="442"/>
      <c r="F829" s="443"/>
      <c r="G829" s="441"/>
      <c r="H829" s="444"/>
      <c r="I829" s="445"/>
      <c r="J829" s="443"/>
      <c r="K829" s="443"/>
      <c r="L829" s="443"/>
      <c r="M829" s="443"/>
      <c r="N829" s="443"/>
      <c r="O829" s="443"/>
      <c r="P829" s="443"/>
      <c r="Q829" s="443"/>
      <c r="R829" s="443"/>
      <c r="S829" s="443"/>
      <c r="T829" s="443"/>
      <c r="U829" s="443"/>
      <c r="V829" s="443"/>
      <c r="W829" s="443"/>
      <c r="X829" s="443"/>
      <c r="Y829" s="443"/>
      <c r="Z829" s="443"/>
      <c r="AA829" s="443"/>
      <c r="AB829" s="443"/>
      <c r="AC829" s="441"/>
      <c r="AD829" s="441"/>
      <c r="AE829" s="441"/>
      <c r="AF829" s="441"/>
      <c r="AG829" s="441"/>
      <c r="AH829" s="441"/>
      <c r="AI829" s="443"/>
      <c r="AJ829" s="443"/>
      <c r="AK829" s="325"/>
      <c r="AL829" s="443"/>
      <c r="AM829" s="443"/>
    </row>
    <row r="830" spans="1:39" ht="24.75" customHeight="1">
      <c r="A830" s="440"/>
      <c r="B830" s="440"/>
      <c r="C830" s="440"/>
      <c r="D830" s="440"/>
      <c r="E830" s="442"/>
      <c r="F830" s="443"/>
      <c r="G830" s="441"/>
      <c r="H830" s="444"/>
      <c r="I830" s="445"/>
      <c r="J830" s="443"/>
      <c r="K830" s="443"/>
      <c r="L830" s="443"/>
      <c r="M830" s="443"/>
      <c r="N830" s="443"/>
      <c r="O830" s="443"/>
      <c r="P830" s="443"/>
      <c r="Q830" s="443"/>
      <c r="R830" s="443"/>
      <c r="S830" s="443"/>
      <c r="T830" s="443"/>
      <c r="U830" s="443"/>
      <c r="V830" s="443"/>
      <c r="W830" s="443"/>
      <c r="X830" s="443"/>
      <c r="Y830" s="443"/>
      <c r="Z830" s="443"/>
      <c r="AA830" s="443"/>
      <c r="AB830" s="443"/>
      <c r="AC830" s="441"/>
      <c r="AD830" s="441"/>
      <c r="AE830" s="441"/>
      <c r="AF830" s="441"/>
      <c r="AG830" s="441"/>
      <c r="AH830" s="441"/>
      <c r="AI830" s="443"/>
      <c r="AJ830" s="443"/>
      <c r="AK830" s="325"/>
      <c r="AL830" s="443"/>
      <c r="AM830" s="443"/>
    </row>
    <row r="831" spans="1:39" ht="24.75" customHeight="1">
      <c r="A831" s="440"/>
      <c r="B831" s="440"/>
      <c r="C831" s="440"/>
      <c r="D831" s="440"/>
      <c r="E831" s="442"/>
      <c r="F831" s="443"/>
      <c r="G831" s="441"/>
      <c r="H831" s="444"/>
      <c r="I831" s="445"/>
      <c r="J831" s="443"/>
      <c r="K831" s="443"/>
      <c r="L831" s="443"/>
      <c r="M831" s="443"/>
      <c r="N831" s="443"/>
      <c r="O831" s="443"/>
      <c r="P831" s="443"/>
      <c r="Q831" s="443"/>
      <c r="R831" s="443"/>
      <c r="S831" s="443"/>
      <c r="T831" s="443"/>
      <c r="U831" s="443"/>
      <c r="V831" s="443"/>
      <c r="W831" s="443"/>
      <c r="X831" s="443"/>
      <c r="Y831" s="443"/>
      <c r="Z831" s="443"/>
      <c r="AA831" s="443"/>
      <c r="AB831" s="443"/>
      <c r="AC831" s="441"/>
      <c r="AD831" s="441"/>
      <c r="AE831" s="441"/>
      <c r="AF831" s="441"/>
      <c r="AG831" s="441"/>
      <c r="AH831" s="441"/>
      <c r="AI831" s="443"/>
      <c r="AJ831" s="443"/>
      <c r="AK831" s="325"/>
      <c r="AL831" s="443"/>
      <c r="AM831" s="443"/>
    </row>
    <row r="832" spans="1:39" ht="24.75" customHeight="1">
      <c r="A832" s="440"/>
      <c r="B832" s="440"/>
      <c r="C832" s="440"/>
      <c r="D832" s="440"/>
      <c r="E832" s="442"/>
      <c r="F832" s="443"/>
      <c r="G832" s="441"/>
      <c r="H832" s="444"/>
      <c r="I832" s="445"/>
      <c r="J832" s="443"/>
      <c r="K832" s="443"/>
      <c r="L832" s="443"/>
      <c r="M832" s="443"/>
      <c r="N832" s="443"/>
      <c r="O832" s="443"/>
      <c r="P832" s="443"/>
      <c r="Q832" s="443"/>
      <c r="R832" s="443"/>
      <c r="S832" s="443"/>
      <c r="T832" s="443"/>
      <c r="U832" s="443"/>
      <c r="V832" s="443"/>
      <c r="W832" s="443"/>
      <c r="X832" s="443"/>
      <c r="Y832" s="443"/>
      <c r="Z832" s="443"/>
      <c r="AA832" s="443"/>
      <c r="AB832" s="443"/>
      <c r="AC832" s="441"/>
      <c r="AD832" s="441"/>
      <c r="AE832" s="441"/>
      <c r="AF832" s="441"/>
      <c r="AG832" s="441"/>
      <c r="AH832" s="441"/>
      <c r="AI832" s="443"/>
      <c r="AJ832" s="443"/>
      <c r="AK832" s="325"/>
      <c r="AL832" s="443"/>
      <c r="AM832" s="443"/>
    </row>
    <row r="833" spans="1:39" ht="24.75" customHeight="1">
      <c r="A833" s="440"/>
      <c r="B833" s="440"/>
      <c r="C833" s="440"/>
      <c r="D833" s="440"/>
      <c r="E833" s="442"/>
      <c r="F833" s="443"/>
      <c r="G833" s="441"/>
      <c r="H833" s="444"/>
      <c r="I833" s="445"/>
      <c r="J833" s="443"/>
      <c r="K833" s="443"/>
      <c r="L833" s="443"/>
      <c r="M833" s="443"/>
      <c r="N833" s="443"/>
      <c r="O833" s="443"/>
      <c r="P833" s="443"/>
      <c r="Q833" s="443"/>
      <c r="R833" s="443"/>
      <c r="S833" s="443"/>
      <c r="T833" s="443"/>
      <c r="U833" s="443"/>
      <c r="V833" s="443"/>
      <c r="W833" s="443"/>
      <c r="X833" s="443"/>
      <c r="Y833" s="443"/>
      <c r="Z833" s="443"/>
      <c r="AA833" s="443"/>
      <c r="AB833" s="443"/>
      <c r="AC833" s="441"/>
      <c r="AD833" s="441"/>
      <c r="AE833" s="441"/>
      <c r="AF833" s="441"/>
      <c r="AG833" s="441"/>
      <c r="AH833" s="441"/>
      <c r="AI833" s="443"/>
      <c r="AJ833" s="443"/>
      <c r="AK833" s="325"/>
      <c r="AL833" s="443"/>
      <c r="AM833" s="443"/>
    </row>
    <row r="834" spans="1:39" ht="24.75" customHeight="1">
      <c r="A834" s="440"/>
      <c r="B834" s="440"/>
      <c r="C834" s="440"/>
      <c r="D834" s="440"/>
      <c r="E834" s="442"/>
      <c r="F834" s="443"/>
      <c r="G834" s="441"/>
      <c r="H834" s="444"/>
      <c r="I834" s="445"/>
      <c r="J834" s="443"/>
      <c r="K834" s="443"/>
      <c r="L834" s="443"/>
      <c r="M834" s="443"/>
      <c r="N834" s="443"/>
      <c r="O834" s="443"/>
      <c r="P834" s="443"/>
      <c r="Q834" s="443"/>
      <c r="R834" s="443"/>
      <c r="S834" s="443"/>
      <c r="T834" s="443"/>
      <c r="U834" s="443"/>
      <c r="V834" s="443"/>
      <c r="W834" s="443"/>
      <c r="X834" s="443"/>
      <c r="Y834" s="443"/>
      <c r="Z834" s="443"/>
      <c r="AA834" s="443"/>
      <c r="AB834" s="443"/>
      <c r="AC834" s="441"/>
      <c r="AD834" s="441"/>
      <c r="AE834" s="441"/>
      <c r="AF834" s="441"/>
      <c r="AG834" s="441"/>
      <c r="AH834" s="441"/>
      <c r="AI834" s="443"/>
      <c r="AJ834" s="443"/>
      <c r="AK834" s="325"/>
      <c r="AL834" s="443"/>
      <c r="AM834" s="443"/>
    </row>
    <row r="835" spans="1:39" ht="24.75" customHeight="1">
      <c r="A835" s="440"/>
      <c r="B835" s="440"/>
      <c r="C835" s="440"/>
      <c r="D835" s="440"/>
      <c r="E835" s="442"/>
      <c r="F835" s="443"/>
      <c r="G835" s="441"/>
      <c r="H835" s="444"/>
      <c r="I835" s="445"/>
      <c r="J835" s="443"/>
      <c r="K835" s="443"/>
      <c r="L835" s="443"/>
      <c r="M835" s="443"/>
      <c r="N835" s="443"/>
      <c r="O835" s="443"/>
      <c r="P835" s="443"/>
      <c r="Q835" s="443"/>
      <c r="R835" s="443"/>
      <c r="S835" s="443"/>
      <c r="T835" s="443"/>
      <c r="U835" s="443"/>
      <c r="V835" s="443"/>
      <c r="W835" s="443"/>
      <c r="X835" s="443"/>
      <c r="Y835" s="443"/>
      <c r="Z835" s="443"/>
      <c r="AA835" s="443"/>
      <c r="AB835" s="443"/>
      <c r="AC835" s="441"/>
      <c r="AD835" s="441"/>
      <c r="AE835" s="441"/>
      <c r="AF835" s="441"/>
      <c r="AG835" s="441"/>
      <c r="AH835" s="441"/>
      <c r="AI835" s="443"/>
      <c r="AJ835" s="443"/>
      <c r="AK835" s="325"/>
      <c r="AL835" s="443"/>
      <c r="AM835" s="443"/>
    </row>
    <row r="836" spans="1:39" ht="24.75" customHeight="1">
      <c r="A836" s="440"/>
      <c r="B836" s="440"/>
      <c r="C836" s="440"/>
      <c r="D836" s="440"/>
      <c r="E836" s="442"/>
      <c r="F836" s="443"/>
      <c r="G836" s="441"/>
      <c r="H836" s="444"/>
      <c r="I836" s="445"/>
      <c r="J836" s="443"/>
      <c r="K836" s="443"/>
      <c r="L836" s="443"/>
      <c r="M836" s="443"/>
      <c r="N836" s="443"/>
      <c r="O836" s="443"/>
      <c r="P836" s="443"/>
      <c r="Q836" s="443"/>
      <c r="R836" s="443"/>
      <c r="S836" s="443"/>
      <c r="T836" s="443"/>
      <c r="U836" s="443"/>
      <c r="V836" s="443"/>
      <c r="W836" s="443"/>
      <c r="X836" s="443"/>
      <c r="Y836" s="443"/>
      <c r="Z836" s="443"/>
      <c r="AA836" s="443"/>
      <c r="AB836" s="443"/>
      <c r="AC836" s="441"/>
      <c r="AD836" s="441"/>
      <c r="AE836" s="441"/>
      <c r="AF836" s="441"/>
      <c r="AG836" s="441"/>
      <c r="AH836" s="441"/>
      <c r="AI836" s="443"/>
      <c r="AJ836" s="443"/>
      <c r="AK836" s="325"/>
      <c r="AL836" s="443"/>
      <c r="AM836" s="443"/>
    </row>
    <row r="837" spans="1:39" ht="24.75" customHeight="1">
      <c r="A837" s="440"/>
      <c r="B837" s="440"/>
      <c r="C837" s="440"/>
      <c r="D837" s="440"/>
      <c r="E837" s="442"/>
      <c r="F837" s="443"/>
      <c r="G837" s="441"/>
      <c r="H837" s="444"/>
      <c r="I837" s="445"/>
      <c r="J837" s="443"/>
      <c r="K837" s="443"/>
      <c r="L837" s="443"/>
      <c r="M837" s="443"/>
      <c r="N837" s="443"/>
      <c r="O837" s="443"/>
      <c r="P837" s="443"/>
      <c r="Q837" s="443"/>
      <c r="R837" s="443"/>
      <c r="S837" s="443"/>
      <c r="T837" s="443"/>
      <c r="U837" s="443"/>
      <c r="V837" s="443"/>
      <c r="W837" s="443"/>
      <c r="X837" s="443"/>
      <c r="Y837" s="443"/>
      <c r="Z837" s="443"/>
      <c r="AA837" s="443"/>
      <c r="AB837" s="443"/>
      <c r="AC837" s="441"/>
      <c r="AD837" s="441"/>
      <c r="AE837" s="441"/>
      <c r="AF837" s="441"/>
      <c r="AG837" s="441"/>
      <c r="AH837" s="441"/>
      <c r="AI837" s="443"/>
      <c r="AJ837" s="443"/>
      <c r="AK837" s="325"/>
      <c r="AL837" s="443"/>
      <c r="AM837" s="443"/>
    </row>
    <row r="838" spans="1:39" ht="24.75" customHeight="1">
      <c r="A838" s="440"/>
      <c r="B838" s="440"/>
      <c r="C838" s="440"/>
      <c r="D838" s="440"/>
      <c r="E838" s="442"/>
      <c r="F838" s="443"/>
      <c r="G838" s="441"/>
      <c r="H838" s="444"/>
      <c r="I838" s="445"/>
      <c r="J838" s="443"/>
      <c r="K838" s="443"/>
      <c r="L838" s="443"/>
      <c r="M838" s="443"/>
      <c r="N838" s="443"/>
      <c r="O838" s="443"/>
      <c r="P838" s="443"/>
      <c r="Q838" s="443"/>
      <c r="R838" s="443"/>
      <c r="S838" s="443"/>
      <c r="T838" s="443"/>
      <c r="U838" s="443"/>
      <c r="V838" s="443"/>
      <c r="W838" s="443"/>
      <c r="X838" s="443"/>
      <c r="Y838" s="443"/>
      <c r="Z838" s="443"/>
      <c r="AA838" s="443"/>
      <c r="AB838" s="443"/>
      <c r="AC838" s="441"/>
      <c r="AD838" s="441"/>
      <c r="AE838" s="441"/>
      <c r="AF838" s="441"/>
      <c r="AG838" s="441"/>
      <c r="AH838" s="441"/>
      <c r="AI838" s="443"/>
      <c r="AJ838" s="443"/>
      <c r="AK838" s="325"/>
      <c r="AL838" s="443"/>
      <c r="AM838" s="443"/>
    </row>
    <row r="839" spans="1:39" ht="24.75" customHeight="1">
      <c r="A839" s="440"/>
      <c r="B839" s="440"/>
      <c r="C839" s="440"/>
      <c r="D839" s="440"/>
      <c r="E839" s="442"/>
      <c r="F839" s="443"/>
      <c r="G839" s="441"/>
      <c r="H839" s="444"/>
      <c r="I839" s="445"/>
      <c r="J839" s="443"/>
      <c r="K839" s="443"/>
      <c r="L839" s="443"/>
      <c r="M839" s="443"/>
      <c r="N839" s="443"/>
      <c r="O839" s="443"/>
      <c r="P839" s="443"/>
      <c r="Q839" s="443"/>
      <c r="R839" s="443"/>
      <c r="S839" s="443"/>
      <c r="T839" s="443"/>
      <c r="U839" s="443"/>
      <c r="V839" s="443"/>
      <c r="W839" s="443"/>
      <c r="X839" s="443"/>
      <c r="Y839" s="443"/>
      <c r="Z839" s="443"/>
      <c r="AA839" s="443"/>
      <c r="AB839" s="443"/>
      <c r="AC839" s="441"/>
      <c r="AD839" s="441"/>
      <c r="AE839" s="441"/>
      <c r="AF839" s="441"/>
      <c r="AG839" s="441"/>
      <c r="AH839" s="441"/>
      <c r="AI839" s="443"/>
      <c r="AJ839" s="443"/>
      <c r="AK839" s="325"/>
      <c r="AL839" s="443"/>
      <c r="AM839" s="443"/>
    </row>
    <row r="840" spans="1:39" ht="24.75" customHeight="1">
      <c r="A840" s="440"/>
      <c r="B840" s="440"/>
      <c r="C840" s="440"/>
      <c r="D840" s="440"/>
      <c r="E840" s="442"/>
      <c r="F840" s="443"/>
      <c r="G840" s="441"/>
      <c r="H840" s="444"/>
      <c r="I840" s="445"/>
      <c r="J840" s="443"/>
      <c r="K840" s="443"/>
      <c r="L840" s="443"/>
      <c r="M840" s="443"/>
      <c r="N840" s="443"/>
      <c r="O840" s="443"/>
      <c r="P840" s="443"/>
      <c r="Q840" s="443"/>
      <c r="R840" s="443"/>
      <c r="S840" s="443"/>
      <c r="T840" s="443"/>
      <c r="U840" s="443"/>
      <c r="V840" s="443"/>
      <c r="W840" s="443"/>
      <c r="X840" s="443"/>
      <c r="Y840" s="443"/>
      <c r="Z840" s="443"/>
      <c r="AA840" s="443"/>
      <c r="AB840" s="443"/>
      <c r="AC840" s="441"/>
      <c r="AD840" s="441"/>
      <c r="AE840" s="441"/>
      <c r="AF840" s="441"/>
      <c r="AG840" s="441"/>
      <c r="AH840" s="441"/>
      <c r="AI840" s="443"/>
      <c r="AJ840" s="443"/>
      <c r="AK840" s="325"/>
      <c r="AL840" s="443"/>
      <c r="AM840" s="443"/>
    </row>
    <row r="841" spans="1:39" ht="24.75" customHeight="1">
      <c r="A841" s="440"/>
      <c r="B841" s="440"/>
      <c r="C841" s="440"/>
      <c r="D841" s="440"/>
      <c r="E841" s="442"/>
      <c r="F841" s="443"/>
      <c r="G841" s="441"/>
      <c r="H841" s="444"/>
      <c r="I841" s="445"/>
      <c r="J841" s="443"/>
      <c r="K841" s="443"/>
      <c r="L841" s="443"/>
      <c r="M841" s="443"/>
      <c r="N841" s="443"/>
      <c r="O841" s="443"/>
      <c r="P841" s="443"/>
      <c r="Q841" s="443"/>
      <c r="R841" s="443"/>
      <c r="S841" s="443"/>
      <c r="T841" s="443"/>
      <c r="U841" s="443"/>
      <c r="V841" s="443"/>
      <c r="W841" s="443"/>
      <c r="X841" s="443"/>
      <c r="Y841" s="443"/>
      <c r="Z841" s="443"/>
      <c r="AA841" s="443"/>
      <c r="AB841" s="443"/>
      <c r="AC841" s="441"/>
      <c r="AD841" s="441"/>
      <c r="AE841" s="441"/>
      <c r="AF841" s="441"/>
      <c r="AG841" s="441"/>
      <c r="AH841" s="441"/>
      <c r="AI841" s="443"/>
      <c r="AJ841" s="443"/>
      <c r="AK841" s="325"/>
      <c r="AL841" s="443"/>
      <c r="AM841" s="443"/>
    </row>
    <row r="842" spans="1:39" ht="24.75" customHeight="1">
      <c r="A842" s="440"/>
      <c r="B842" s="440"/>
      <c r="C842" s="440"/>
      <c r="D842" s="440"/>
      <c r="E842" s="442"/>
      <c r="F842" s="443"/>
      <c r="G842" s="441"/>
      <c r="H842" s="444"/>
      <c r="I842" s="445"/>
      <c r="J842" s="443"/>
      <c r="K842" s="443"/>
      <c r="L842" s="443"/>
      <c r="M842" s="443"/>
      <c r="N842" s="443"/>
      <c r="O842" s="443"/>
      <c r="P842" s="443"/>
      <c r="Q842" s="443"/>
      <c r="R842" s="443"/>
      <c r="S842" s="443"/>
      <c r="T842" s="443"/>
      <c r="U842" s="443"/>
      <c r="V842" s="443"/>
      <c r="W842" s="443"/>
      <c r="X842" s="443"/>
      <c r="Y842" s="443"/>
      <c r="Z842" s="443"/>
      <c r="AA842" s="443"/>
      <c r="AB842" s="443"/>
      <c r="AC842" s="441"/>
      <c r="AD842" s="441"/>
      <c r="AE842" s="441"/>
      <c r="AF842" s="441"/>
      <c r="AG842" s="441"/>
      <c r="AH842" s="441"/>
      <c r="AI842" s="443"/>
      <c r="AJ842" s="443"/>
      <c r="AK842" s="325"/>
      <c r="AL842" s="443"/>
      <c r="AM842" s="443"/>
    </row>
    <row r="843" spans="1:39" ht="24.75" customHeight="1">
      <c r="A843" s="440"/>
      <c r="B843" s="440"/>
      <c r="C843" s="440"/>
      <c r="D843" s="440"/>
      <c r="E843" s="442"/>
      <c r="F843" s="443"/>
      <c r="G843" s="441"/>
      <c r="H843" s="444"/>
      <c r="I843" s="445"/>
      <c r="J843" s="443"/>
      <c r="K843" s="443"/>
      <c r="L843" s="443"/>
      <c r="M843" s="443"/>
      <c r="N843" s="443"/>
      <c r="O843" s="443"/>
      <c r="P843" s="443"/>
      <c r="Q843" s="443"/>
      <c r="R843" s="443"/>
      <c r="S843" s="443"/>
      <c r="T843" s="443"/>
      <c r="U843" s="443"/>
      <c r="V843" s="443"/>
      <c r="W843" s="443"/>
      <c r="X843" s="443"/>
      <c r="Y843" s="443"/>
      <c r="Z843" s="443"/>
      <c r="AA843" s="443"/>
      <c r="AB843" s="443"/>
      <c r="AC843" s="441"/>
      <c r="AD843" s="441"/>
      <c r="AE843" s="441"/>
      <c r="AF843" s="441"/>
      <c r="AG843" s="441"/>
      <c r="AH843" s="441"/>
      <c r="AI843" s="443"/>
      <c r="AJ843" s="443"/>
      <c r="AK843" s="325"/>
      <c r="AL843" s="443"/>
      <c r="AM843" s="443"/>
    </row>
    <row r="844" spans="1:39" ht="24.75" customHeight="1">
      <c r="A844" s="440"/>
      <c r="B844" s="440"/>
      <c r="C844" s="440"/>
      <c r="D844" s="440"/>
      <c r="E844" s="442"/>
      <c r="F844" s="443"/>
      <c r="G844" s="441"/>
      <c r="H844" s="444"/>
      <c r="I844" s="445"/>
      <c r="J844" s="443"/>
      <c r="K844" s="443"/>
      <c r="L844" s="443"/>
      <c r="M844" s="443"/>
      <c r="N844" s="443"/>
      <c r="O844" s="443"/>
      <c r="P844" s="443"/>
      <c r="Q844" s="443"/>
      <c r="R844" s="443"/>
      <c r="S844" s="443"/>
      <c r="T844" s="443"/>
      <c r="U844" s="443"/>
      <c r="V844" s="443"/>
      <c r="W844" s="443"/>
      <c r="X844" s="443"/>
      <c r="Y844" s="443"/>
      <c r="Z844" s="443"/>
      <c r="AA844" s="443"/>
      <c r="AB844" s="443"/>
      <c r="AC844" s="441"/>
      <c r="AD844" s="441"/>
      <c r="AE844" s="441"/>
      <c r="AF844" s="441"/>
      <c r="AG844" s="441"/>
      <c r="AH844" s="441"/>
      <c r="AI844" s="443"/>
      <c r="AJ844" s="443"/>
      <c r="AK844" s="325"/>
      <c r="AL844" s="443"/>
      <c r="AM844" s="443"/>
    </row>
    <row r="845" spans="1:39" ht="24.75" customHeight="1">
      <c r="A845" s="440"/>
      <c r="B845" s="440"/>
      <c r="C845" s="440"/>
      <c r="D845" s="440"/>
      <c r="E845" s="442"/>
      <c r="F845" s="443"/>
      <c r="G845" s="441"/>
      <c r="H845" s="444"/>
      <c r="I845" s="445"/>
      <c r="J845" s="443"/>
      <c r="K845" s="443"/>
      <c r="L845" s="443"/>
      <c r="M845" s="443"/>
      <c r="N845" s="443"/>
      <c r="O845" s="443"/>
      <c r="P845" s="443"/>
      <c r="Q845" s="443"/>
      <c r="R845" s="443"/>
      <c r="S845" s="443"/>
      <c r="T845" s="443"/>
      <c r="U845" s="443"/>
      <c r="V845" s="443"/>
      <c r="W845" s="443"/>
      <c r="X845" s="443"/>
      <c r="Y845" s="443"/>
      <c r="Z845" s="443"/>
      <c r="AA845" s="443"/>
      <c r="AB845" s="443"/>
      <c r="AC845" s="441"/>
      <c r="AD845" s="441"/>
      <c r="AE845" s="441"/>
      <c r="AF845" s="441"/>
      <c r="AG845" s="441"/>
      <c r="AH845" s="441"/>
      <c r="AI845" s="443"/>
      <c r="AJ845" s="443"/>
      <c r="AK845" s="325"/>
      <c r="AL845" s="443"/>
      <c r="AM845" s="443"/>
    </row>
    <row r="846" spans="1:39" ht="24.75" customHeight="1">
      <c r="A846" s="440"/>
      <c r="B846" s="440"/>
      <c r="C846" s="440"/>
      <c r="D846" s="440"/>
      <c r="E846" s="442"/>
      <c r="F846" s="443"/>
      <c r="G846" s="441"/>
      <c r="H846" s="444"/>
      <c r="I846" s="445"/>
      <c r="J846" s="443"/>
      <c r="K846" s="443"/>
      <c r="L846" s="443"/>
      <c r="M846" s="443"/>
      <c r="N846" s="443"/>
      <c r="O846" s="443"/>
      <c r="P846" s="443"/>
      <c r="Q846" s="443"/>
      <c r="R846" s="443"/>
      <c r="S846" s="443"/>
      <c r="T846" s="443"/>
      <c r="U846" s="443"/>
      <c r="V846" s="443"/>
      <c r="W846" s="443"/>
      <c r="X846" s="443"/>
      <c r="Y846" s="443"/>
      <c r="Z846" s="443"/>
      <c r="AA846" s="443"/>
      <c r="AB846" s="443"/>
      <c r="AC846" s="441"/>
      <c r="AD846" s="441"/>
      <c r="AE846" s="441"/>
      <c r="AF846" s="441"/>
      <c r="AG846" s="441"/>
      <c r="AH846" s="441"/>
      <c r="AI846" s="443"/>
      <c r="AJ846" s="443"/>
      <c r="AK846" s="325"/>
      <c r="AL846" s="443"/>
      <c r="AM846" s="443"/>
    </row>
    <row r="847" spans="1:39" ht="24.75" customHeight="1">
      <c r="A847" s="440"/>
      <c r="B847" s="440"/>
      <c r="C847" s="440"/>
      <c r="D847" s="440"/>
      <c r="E847" s="442"/>
      <c r="F847" s="443"/>
      <c r="G847" s="441"/>
      <c r="H847" s="444"/>
      <c r="I847" s="445"/>
      <c r="J847" s="443"/>
      <c r="K847" s="443"/>
      <c r="L847" s="443"/>
      <c r="M847" s="443"/>
      <c r="N847" s="443"/>
      <c r="O847" s="443"/>
      <c r="P847" s="443"/>
      <c r="Q847" s="443"/>
      <c r="R847" s="443"/>
      <c r="S847" s="443"/>
      <c r="T847" s="443"/>
      <c r="U847" s="443"/>
      <c r="V847" s="443"/>
      <c r="W847" s="443"/>
      <c r="X847" s="443"/>
      <c r="Y847" s="443"/>
      <c r="Z847" s="443"/>
      <c r="AA847" s="443"/>
      <c r="AB847" s="443"/>
      <c r="AC847" s="441"/>
      <c r="AD847" s="441"/>
      <c r="AE847" s="441"/>
      <c r="AF847" s="441"/>
      <c r="AG847" s="441"/>
      <c r="AH847" s="441"/>
      <c r="AI847" s="443"/>
      <c r="AJ847" s="443"/>
      <c r="AK847" s="325"/>
      <c r="AL847" s="443"/>
      <c r="AM847" s="443"/>
    </row>
    <row r="848" spans="1:39" ht="24.75" customHeight="1">
      <c r="A848" s="440"/>
      <c r="B848" s="440"/>
      <c r="C848" s="440"/>
      <c r="D848" s="440"/>
      <c r="E848" s="442"/>
      <c r="F848" s="443"/>
      <c r="G848" s="441"/>
      <c r="H848" s="444"/>
      <c r="I848" s="445"/>
      <c r="J848" s="443"/>
      <c r="K848" s="443"/>
      <c r="L848" s="443"/>
      <c r="M848" s="443"/>
      <c r="N848" s="443"/>
      <c r="O848" s="443"/>
      <c r="P848" s="443"/>
      <c r="Q848" s="443"/>
      <c r="R848" s="443"/>
      <c r="S848" s="443"/>
      <c r="T848" s="443"/>
      <c r="U848" s="443"/>
      <c r="V848" s="443"/>
      <c r="W848" s="443"/>
      <c r="X848" s="443"/>
      <c r="Y848" s="443"/>
      <c r="Z848" s="443"/>
      <c r="AA848" s="443"/>
      <c r="AB848" s="443"/>
      <c r="AC848" s="441"/>
      <c r="AD848" s="441"/>
      <c r="AE848" s="441"/>
      <c r="AF848" s="441"/>
      <c r="AG848" s="441"/>
      <c r="AH848" s="441"/>
      <c r="AI848" s="443"/>
      <c r="AJ848" s="443"/>
      <c r="AK848" s="325"/>
      <c r="AL848" s="443"/>
      <c r="AM848" s="443"/>
    </row>
    <row r="849" spans="1:39" ht="24.75" customHeight="1">
      <c r="A849" s="440"/>
      <c r="B849" s="440"/>
      <c r="C849" s="440"/>
      <c r="D849" s="440"/>
      <c r="E849" s="442"/>
      <c r="F849" s="443"/>
      <c r="G849" s="441"/>
      <c r="H849" s="444"/>
      <c r="I849" s="445"/>
      <c r="J849" s="443"/>
      <c r="K849" s="443"/>
      <c r="L849" s="443"/>
      <c r="M849" s="443"/>
      <c r="N849" s="443"/>
      <c r="O849" s="443"/>
      <c r="P849" s="443"/>
      <c r="Q849" s="443"/>
      <c r="R849" s="443"/>
      <c r="S849" s="443"/>
      <c r="T849" s="443"/>
      <c r="U849" s="443"/>
      <c r="V849" s="443"/>
      <c r="W849" s="443"/>
      <c r="X849" s="443"/>
      <c r="Y849" s="443"/>
      <c r="Z849" s="443"/>
      <c r="AA849" s="443"/>
      <c r="AB849" s="443"/>
      <c r="AC849" s="441"/>
      <c r="AD849" s="441"/>
      <c r="AE849" s="441"/>
      <c r="AF849" s="441"/>
      <c r="AG849" s="441"/>
      <c r="AH849" s="441"/>
      <c r="AI849" s="443"/>
      <c r="AJ849" s="443"/>
      <c r="AK849" s="325"/>
      <c r="AL849" s="443"/>
      <c r="AM849" s="443"/>
    </row>
    <row r="850" spans="1:39" ht="24.75" customHeight="1">
      <c r="A850" s="440"/>
      <c r="B850" s="440"/>
      <c r="C850" s="440"/>
      <c r="D850" s="440"/>
      <c r="E850" s="442"/>
      <c r="F850" s="443"/>
      <c r="G850" s="441"/>
      <c r="H850" s="444"/>
      <c r="I850" s="445"/>
      <c r="J850" s="443"/>
      <c r="K850" s="443"/>
      <c r="L850" s="443"/>
      <c r="M850" s="443"/>
      <c r="N850" s="443"/>
      <c r="O850" s="443"/>
      <c r="P850" s="443"/>
      <c r="Q850" s="443"/>
      <c r="R850" s="443"/>
      <c r="S850" s="443"/>
      <c r="T850" s="443"/>
      <c r="U850" s="443"/>
      <c r="V850" s="443"/>
      <c r="W850" s="443"/>
      <c r="X850" s="443"/>
      <c r="Y850" s="443"/>
      <c r="Z850" s="443"/>
      <c r="AA850" s="443"/>
      <c r="AB850" s="443"/>
      <c r="AC850" s="441"/>
      <c r="AD850" s="441"/>
      <c r="AE850" s="441"/>
      <c r="AF850" s="441"/>
      <c r="AG850" s="441"/>
      <c r="AH850" s="441"/>
      <c r="AI850" s="443"/>
      <c r="AJ850" s="443"/>
      <c r="AK850" s="325"/>
      <c r="AL850" s="443"/>
      <c r="AM850" s="443"/>
    </row>
    <row r="851" spans="1:39" ht="24.75" customHeight="1">
      <c r="A851" s="440"/>
      <c r="B851" s="440"/>
      <c r="C851" s="440"/>
      <c r="D851" s="440"/>
      <c r="E851" s="442"/>
      <c r="F851" s="443"/>
      <c r="G851" s="441"/>
      <c r="H851" s="444"/>
      <c r="I851" s="445"/>
      <c r="J851" s="443"/>
      <c r="K851" s="443"/>
      <c r="L851" s="443"/>
      <c r="M851" s="443"/>
      <c r="N851" s="443"/>
      <c r="O851" s="443"/>
      <c r="P851" s="443"/>
      <c r="Q851" s="443"/>
      <c r="R851" s="443"/>
      <c r="S851" s="443"/>
      <c r="T851" s="443"/>
      <c r="U851" s="443"/>
      <c r="V851" s="443"/>
      <c r="W851" s="443"/>
      <c r="X851" s="443"/>
      <c r="Y851" s="443"/>
      <c r="Z851" s="443"/>
      <c r="AA851" s="443"/>
      <c r="AB851" s="443"/>
      <c r="AC851" s="441"/>
      <c r="AD851" s="441"/>
      <c r="AE851" s="441"/>
      <c r="AF851" s="441"/>
      <c r="AG851" s="441"/>
      <c r="AH851" s="441"/>
      <c r="AI851" s="443"/>
      <c r="AJ851" s="443"/>
      <c r="AK851" s="325"/>
      <c r="AL851" s="443"/>
      <c r="AM851" s="443"/>
    </row>
    <row r="852" spans="1:39" ht="24.75" customHeight="1">
      <c r="A852" s="440"/>
      <c r="B852" s="440"/>
      <c r="C852" s="440"/>
      <c r="D852" s="440"/>
      <c r="E852" s="442"/>
      <c r="F852" s="443"/>
      <c r="G852" s="441"/>
      <c r="H852" s="444"/>
      <c r="I852" s="445"/>
      <c r="J852" s="443"/>
      <c r="K852" s="443"/>
      <c r="L852" s="443"/>
      <c r="M852" s="443"/>
      <c r="N852" s="443"/>
      <c r="O852" s="443"/>
      <c r="P852" s="443"/>
      <c r="Q852" s="443"/>
      <c r="R852" s="443"/>
      <c r="S852" s="443"/>
      <c r="T852" s="443"/>
      <c r="U852" s="443"/>
      <c r="V852" s="443"/>
      <c r="W852" s="443"/>
      <c r="X852" s="443"/>
      <c r="Y852" s="443"/>
      <c r="Z852" s="443"/>
      <c r="AA852" s="443"/>
      <c r="AB852" s="443"/>
      <c r="AC852" s="441"/>
      <c r="AD852" s="441"/>
      <c r="AE852" s="441"/>
      <c r="AF852" s="441"/>
      <c r="AG852" s="441"/>
      <c r="AH852" s="441"/>
      <c r="AI852" s="443"/>
      <c r="AJ852" s="443"/>
      <c r="AK852" s="325"/>
      <c r="AL852" s="443"/>
      <c r="AM852" s="443"/>
    </row>
    <row r="853" spans="1:39" ht="24.75" customHeight="1">
      <c r="A853" s="440"/>
      <c r="B853" s="440"/>
      <c r="C853" s="440"/>
      <c r="D853" s="440"/>
      <c r="E853" s="442"/>
      <c r="F853" s="443"/>
      <c r="G853" s="441"/>
      <c r="H853" s="444"/>
      <c r="I853" s="445"/>
      <c r="J853" s="443"/>
      <c r="K853" s="443"/>
      <c r="L853" s="443"/>
      <c r="M853" s="443"/>
      <c r="N853" s="443"/>
      <c r="O853" s="443"/>
      <c r="P853" s="443"/>
      <c r="Q853" s="443"/>
      <c r="R853" s="443"/>
      <c r="S853" s="443"/>
      <c r="T853" s="443"/>
      <c r="U853" s="443"/>
      <c r="V853" s="443"/>
      <c r="W853" s="443"/>
      <c r="X853" s="443"/>
      <c r="Y853" s="443"/>
      <c r="Z853" s="443"/>
      <c r="AA853" s="443"/>
      <c r="AB853" s="443"/>
      <c r="AC853" s="441"/>
      <c r="AD853" s="441"/>
      <c r="AE853" s="441"/>
      <c r="AF853" s="441"/>
      <c r="AG853" s="441"/>
      <c r="AH853" s="441"/>
      <c r="AI853" s="443"/>
      <c r="AJ853" s="443"/>
      <c r="AK853" s="325"/>
      <c r="AL853" s="443"/>
      <c r="AM853" s="443"/>
    </row>
    <row r="854" spans="1:39" ht="24.75" customHeight="1">
      <c r="A854" s="440"/>
      <c r="B854" s="440"/>
      <c r="C854" s="440"/>
      <c r="D854" s="440"/>
      <c r="E854" s="442"/>
      <c r="F854" s="443"/>
      <c r="G854" s="441"/>
      <c r="H854" s="444"/>
      <c r="I854" s="445"/>
      <c r="J854" s="443"/>
      <c r="K854" s="443"/>
      <c r="L854" s="443"/>
      <c r="M854" s="443"/>
      <c r="N854" s="443"/>
      <c r="O854" s="443"/>
      <c r="P854" s="443"/>
      <c r="Q854" s="443"/>
      <c r="R854" s="443"/>
      <c r="S854" s="443"/>
      <c r="T854" s="443"/>
      <c r="U854" s="443"/>
      <c r="V854" s="443"/>
      <c r="W854" s="443"/>
      <c r="X854" s="443"/>
      <c r="Y854" s="443"/>
      <c r="Z854" s="443"/>
      <c r="AA854" s="443"/>
      <c r="AB854" s="443"/>
      <c r="AC854" s="441"/>
      <c r="AD854" s="441"/>
      <c r="AE854" s="441"/>
      <c r="AF854" s="441"/>
      <c r="AG854" s="441"/>
      <c r="AH854" s="441"/>
      <c r="AI854" s="443"/>
      <c r="AJ854" s="443"/>
      <c r="AK854" s="325"/>
      <c r="AL854" s="443"/>
      <c r="AM854" s="443"/>
    </row>
    <row r="855" spans="1:39" ht="24.75" customHeight="1">
      <c r="A855" s="440"/>
      <c r="B855" s="440"/>
      <c r="C855" s="440"/>
      <c r="D855" s="440"/>
      <c r="E855" s="442"/>
      <c r="F855" s="443"/>
      <c r="G855" s="441"/>
      <c r="H855" s="444"/>
      <c r="I855" s="445"/>
      <c r="J855" s="443"/>
      <c r="K855" s="443"/>
      <c r="L855" s="443"/>
      <c r="M855" s="443"/>
      <c r="N855" s="443"/>
      <c r="O855" s="443"/>
      <c r="P855" s="443"/>
      <c r="Q855" s="443"/>
      <c r="R855" s="443"/>
      <c r="S855" s="443"/>
      <c r="T855" s="443"/>
      <c r="U855" s="443"/>
      <c r="V855" s="443"/>
      <c r="W855" s="443"/>
      <c r="X855" s="443"/>
      <c r="Y855" s="443"/>
      <c r="Z855" s="443"/>
      <c r="AA855" s="443"/>
      <c r="AB855" s="443"/>
      <c r="AC855" s="441"/>
      <c r="AD855" s="441"/>
      <c r="AE855" s="441"/>
      <c r="AF855" s="441"/>
      <c r="AG855" s="441"/>
      <c r="AH855" s="441"/>
      <c r="AI855" s="443"/>
      <c r="AJ855" s="443"/>
      <c r="AK855" s="325"/>
      <c r="AL855" s="443"/>
      <c r="AM855" s="443"/>
    </row>
    <row r="856" spans="1:39" ht="24.75" customHeight="1">
      <c r="A856" s="440"/>
      <c r="B856" s="440"/>
      <c r="C856" s="440"/>
      <c r="D856" s="440"/>
      <c r="E856" s="442"/>
      <c r="F856" s="443"/>
      <c r="G856" s="441"/>
      <c r="H856" s="444"/>
      <c r="I856" s="445"/>
      <c r="J856" s="443"/>
      <c r="K856" s="443"/>
      <c r="L856" s="443"/>
      <c r="M856" s="443"/>
      <c r="N856" s="443"/>
      <c r="O856" s="443"/>
      <c r="P856" s="443"/>
      <c r="Q856" s="443"/>
      <c r="R856" s="443"/>
      <c r="S856" s="443"/>
      <c r="T856" s="443"/>
      <c r="U856" s="443"/>
      <c r="V856" s="443"/>
      <c r="W856" s="443"/>
      <c r="X856" s="443"/>
      <c r="Y856" s="443"/>
      <c r="Z856" s="443"/>
      <c r="AA856" s="443"/>
      <c r="AB856" s="443"/>
      <c r="AC856" s="441"/>
      <c r="AD856" s="441"/>
      <c r="AE856" s="441"/>
      <c r="AF856" s="441"/>
      <c r="AG856" s="441"/>
      <c r="AH856" s="441"/>
      <c r="AI856" s="443"/>
      <c r="AJ856" s="443"/>
      <c r="AK856" s="325"/>
      <c r="AL856" s="443"/>
      <c r="AM856" s="443"/>
    </row>
    <row r="857" spans="1:39" ht="24.75" customHeight="1">
      <c r="A857" s="440"/>
      <c r="B857" s="440"/>
      <c r="C857" s="440"/>
      <c r="D857" s="440"/>
      <c r="E857" s="442"/>
      <c r="F857" s="443"/>
      <c r="G857" s="441"/>
      <c r="H857" s="444"/>
      <c r="I857" s="445"/>
      <c r="J857" s="443"/>
      <c r="K857" s="443"/>
      <c r="L857" s="443"/>
      <c r="M857" s="443"/>
      <c r="N857" s="443"/>
      <c r="O857" s="443"/>
      <c r="P857" s="443"/>
      <c r="Q857" s="443"/>
      <c r="R857" s="443"/>
      <c r="S857" s="443"/>
      <c r="T857" s="443"/>
      <c r="U857" s="443"/>
      <c r="V857" s="443"/>
      <c r="W857" s="443"/>
      <c r="X857" s="443"/>
      <c r="Y857" s="443"/>
      <c r="Z857" s="443"/>
      <c r="AA857" s="443"/>
      <c r="AB857" s="443"/>
      <c r="AC857" s="441"/>
      <c r="AD857" s="441"/>
      <c r="AE857" s="441"/>
      <c r="AF857" s="441"/>
      <c r="AG857" s="441"/>
      <c r="AH857" s="441"/>
      <c r="AI857" s="443"/>
      <c r="AJ857" s="443"/>
      <c r="AK857" s="325"/>
      <c r="AL857" s="443"/>
      <c r="AM857" s="443"/>
    </row>
    <row r="858" spans="1:39" ht="24.75" customHeight="1">
      <c r="A858" s="440"/>
      <c r="B858" s="440"/>
      <c r="C858" s="440"/>
      <c r="D858" s="440"/>
      <c r="E858" s="442"/>
      <c r="F858" s="443"/>
      <c r="G858" s="441"/>
      <c r="H858" s="444"/>
      <c r="I858" s="445"/>
      <c r="J858" s="443"/>
      <c r="K858" s="443"/>
      <c r="L858" s="443"/>
      <c r="M858" s="443"/>
      <c r="N858" s="443"/>
      <c r="O858" s="443"/>
      <c r="P858" s="443"/>
      <c r="Q858" s="443"/>
      <c r="R858" s="443"/>
      <c r="S858" s="443"/>
      <c r="T858" s="443"/>
      <c r="U858" s="443"/>
      <c r="V858" s="443"/>
      <c r="W858" s="443"/>
      <c r="X858" s="443"/>
      <c r="Y858" s="443"/>
      <c r="Z858" s="443"/>
      <c r="AA858" s="443"/>
      <c r="AB858" s="443"/>
      <c r="AC858" s="441"/>
      <c r="AD858" s="441"/>
      <c r="AE858" s="441"/>
      <c r="AF858" s="441"/>
      <c r="AG858" s="441"/>
      <c r="AH858" s="441"/>
      <c r="AI858" s="443"/>
      <c r="AJ858" s="443"/>
      <c r="AK858" s="325"/>
      <c r="AL858" s="443"/>
      <c r="AM858" s="443"/>
    </row>
    <row r="859" spans="1:39" ht="24.75" customHeight="1">
      <c r="A859" s="440"/>
      <c r="B859" s="440"/>
      <c r="C859" s="440"/>
      <c r="D859" s="440"/>
      <c r="E859" s="442"/>
      <c r="F859" s="443"/>
      <c r="G859" s="441"/>
      <c r="H859" s="444"/>
      <c r="I859" s="445"/>
      <c r="J859" s="443"/>
      <c r="K859" s="443"/>
      <c r="L859" s="443"/>
      <c r="M859" s="443"/>
      <c r="N859" s="443"/>
      <c r="O859" s="443"/>
      <c r="P859" s="443"/>
      <c r="Q859" s="443"/>
      <c r="R859" s="443"/>
      <c r="S859" s="443"/>
      <c r="T859" s="443"/>
      <c r="U859" s="443"/>
      <c r="V859" s="443"/>
      <c r="W859" s="443"/>
      <c r="X859" s="443"/>
      <c r="Y859" s="443"/>
      <c r="Z859" s="443"/>
      <c r="AA859" s="443"/>
      <c r="AB859" s="443"/>
      <c r="AC859" s="441"/>
      <c r="AD859" s="441"/>
      <c r="AE859" s="441"/>
      <c r="AF859" s="441"/>
      <c r="AG859" s="441"/>
      <c r="AH859" s="441"/>
      <c r="AI859" s="443"/>
      <c r="AJ859" s="443"/>
      <c r="AK859" s="325"/>
      <c r="AL859" s="443"/>
      <c r="AM859" s="443"/>
    </row>
    <row r="860" spans="1:39" ht="24.75" customHeight="1">
      <c r="A860" s="440"/>
      <c r="B860" s="440"/>
      <c r="C860" s="440"/>
      <c r="D860" s="440"/>
      <c r="E860" s="442"/>
      <c r="F860" s="443"/>
      <c r="G860" s="441"/>
      <c r="H860" s="444"/>
      <c r="I860" s="445"/>
      <c r="J860" s="443"/>
      <c r="K860" s="443"/>
      <c r="L860" s="443"/>
      <c r="M860" s="443"/>
      <c r="N860" s="443"/>
      <c r="O860" s="443"/>
      <c r="P860" s="443"/>
      <c r="Q860" s="443"/>
      <c r="R860" s="443"/>
      <c r="S860" s="443"/>
      <c r="T860" s="443"/>
      <c r="U860" s="443"/>
      <c r="V860" s="443"/>
      <c r="W860" s="443"/>
      <c r="X860" s="443"/>
      <c r="Y860" s="443"/>
      <c r="Z860" s="443"/>
      <c r="AA860" s="443"/>
      <c r="AB860" s="443"/>
      <c r="AC860" s="441"/>
      <c r="AD860" s="441"/>
      <c r="AE860" s="441"/>
      <c r="AF860" s="441"/>
      <c r="AG860" s="441"/>
      <c r="AH860" s="441"/>
      <c r="AI860" s="443"/>
      <c r="AJ860" s="443"/>
      <c r="AK860" s="325"/>
      <c r="AL860" s="443"/>
      <c r="AM860" s="443"/>
    </row>
    <row r="861" spans="1:39" ht="24.75" customHeight="1">
      <c r="A861" s="440"/>
      <c r="B861" s="440"/>
      <c r="C861" s="440"/>
      <c r="D861" s="440"/>
      <c r="E861" s="442"/>
      <c r="F861" s="443"/>
      <c r="G861" s="441"/>
      <c r="H861" s="444"/>
      <c r="I861" s="445"/>
      <c r="J861" s="443"/>
      <c r="K861" s="443"/>
      <c r="L861" s="443"/>
      <c r="M861" s="443"/>
      <c r="N861" s="443"/>
      <c r="O861" s="443"/>
      <c r="P861" s="443"/>
      <c r="Q861" s="443"/>
      <c r="R861" s="443"/>
      <c r="S861" s="443"/>
      <c r="T861" s="443"/>
      <c r="U861" s="443"/>
      <c r="V861" s="443"/>
      <c r="W861" s="443"/>
      <c r="X861" s="443"/>
      <c r="Y861" s="443"/>
      <c r="Z861" s="443"/>
      <c r="AA861" s="443"/>
      <c r="AB861" s="443"/>
      <c r="AC861" s="441"/>
      <c r="AD861" s="441"/>
      <c r="AE861" s="441"/>
      <c r="AF861" s="441"/>
      <c r="AG861" s="441"/>
      <c r="AH861" s="441"/>
      <c r="AI861" s="443"/>
      <c r="AJ861" s="443"/>
      <c r="AK861" s="325"/>
      <c r="AL861" s="443"/>
      <c r="AM861" s="443"/>
    </row>
    <row r="862" spans="1:39" ht="24.75" customHeight="1">
      <c r="A862" s="440"/>
      <c r="B862" s="440"/>
      <c r="C862" s="440"/>
      <c r="D862" s="440"/>
      <c r="E862" s="442"/>
      <c r="F862" s="443"/>
      <c r="G862" s="441"/>
      <c r="H862" s="444"/>
      <c r="I862" s="445"/>
      <c r="J862" s="443"/>
      <c r="K862" s="443"/>
      <c r="L862" s="443"/>
      <c r="M862" s="443"/>
      <c r="N862" s="443"/>
      <c r="O862" s="443"/>
      <c r="P862" s="443"/>
      <c r="Q862" s="443"/>
      <c r="R862" s="443"/>
      <c r="S862" s="443"/>
      <c r="T862" s="443"/>
      <c r="U862" s="443"/>
      <c r="V862" s="443"/>
      <c r="W862" s="443"/>
      <c r="X862" s="443"/>
      <c r="Y862" s="443"/>
      <c r="Z862" s="443"/>
      <c r="AA862" s="443"/>
      <c r="AB862" s="443"/>
      <c r="AC862" s="441"/>
      <c r="AD862" s="441"/>
      <c r="AE862" s="441"/>
      <c r="AF862" s="441"/>
      <c r="AG862" s="441"/>
      <c r="AH862" s="441"/>
      <c r="AI862" s="443"/>
      <c r="AJ862" s="443"/>
      <c r="AK862" s="325"/>
      <c r="AL862" s="443"/>
      <c r="AM862" s="443"/>
    </row>
    <row r="863" spans="1:39" ht="24.75" customHeight="1">
      <c r="A863" s="440"/>
      <c r="B863" s="440"/>
      <c r="C863" s="440"/>
      <c r="D863" s="440"/>
      <c r="E863" s="442"/>
      <c r="F863" s="443"/>
      <c r="G863" s="441"/>
      <c r="H863" s="444"/>
      <c r="I863" s="445"/>
      <c r="J863" s="443"/>
      <c r="K863" s="443"/>
      <c r="L863" s="443"/>
      <c r="M863" s="443"/>
      <c r="N863" s="443"/>
      <c r="O863" s="443"/>
      <c r="P863" s="443"/>
      <c r="Q863" s="443"/>
      <c r="R863" s="443"/>
      <c r="S863" s="443"/>
      <c r="T863" s="443"/>
      <c r="U863" s="443"/>
      <c r="V863" s="443"/>
      <c r="W863" s="443"/>
      <c r="X863" s="443"/>
      <c r="Y863" s="443"/>
      <c r="Z863" s="443"/>
      <c r="AA863" s="443"/>
      <c r="AB863" s="443"/>
      <c r="AC863" s="441"/>
      <c r="AD863" s="441"/>
      <c r="AE863" s="441"/>
      <c r="AF863" s="441"/>
      <c r="AG863" s="441"/>
      <c r="AH863" s="441"/>
      <c r="AI863" s="443"/>
      <c r="AJ863" s="443"/>
      <c r="AK863" s="325"/>
      <c r="AL863" s="443"/>
      <c r="AM863" s="443"/>
    </row>
    <row r="864" spans="1:39" ht="24.75" customHeight="1">
      <c r="A864" s="440"/>
      <c r="B864" s="440"/>
      <c r="C864" s="440"/>
      <c r="D864" s="440"/>
      <c r="E864" s="442"/>
      <c r="F864" s="443"/>
      <c r="G864" s="441"/>
      <c r="H864" s="444"/>
      <c r="I864" s="445"/>
      <c r="J864" s="443"/>
      <c r="K864" s="443"/>
      <c r="L864" s="443"/>
      <c r="M864" s="443"/>
      <c r="N864" s="443"/>
      <c r="O864" s="443"/>
      <c r="P864" s="443"/>
      <c r="Q864" s="443"/>
      <c r="R864" s="443"/>
      <c r="S864" s="443"/>
      <c r="T864" s="443"/>
      <c r="U864" s="443"/>
      <c r="V864" s="443"/>
      <c r="W864" s="443"/>
      <c r="X864" s="443"/>
      <c r="Y864" s="443"/>
      <c r="Z864" s="443"/>
      <c r="AA864" s="443"/>
      <c r="AB864" s="443"/>
      <c r="AC864" s="441"/>
      <c r="AD864" s="441"/>
      <c r="AE864" s="441"/>
      <c r="AF864" s="441"/>
      <c r="AG864" s="441"/>
      <c r="AH864" s="441"/>
      <c r="AI864" s="443"/>
      <c r="AJ864" s="443"/>
      <c r="AK864" s="325"/>
      <c r="AL864" s="443"/>
      <c r="AM864" s="443"/>
    </row>
    <row r="865" spans="1:39" ht="24.75" customHeight="1">
      <c r="A865" s="440"/>
      <c r="B865" s="440"/>
      <c r="C865" s="440"/>
      <c r="D865" s="440"/>
      <c r="E865" s="442"/>
      <c r="F865" s="443"/>
      <c r="G865" s="441"/>
      <c r="H865" s="444"/>
      <c r="I865" s="445"/>
      <c r="J865" s="443"/>
      <c r="K865" s="443"/>
      <c r="L865" s="443"/>
      <c r="M865" s="443"/>
      <c r="N865" s="443"/>
      <c r="O865" s="443"/>
      <c r="P865" s="443"/>
      <c r="Q865" s="443"/>
      <c r="R865" s="443"/>
      <c r="S865" s="443"/>
      <c r="T865" s="443"/>
      <c r="U865" s="443"/>
      <c r="V865" s="443"/>
      <c r="W865" s="443"/>
      <c r="X865" s="443"/>
      <c r="Y865" s="443"/>
      <c r="Z865" s="443"/>
      <c r="AA865" s="443"/>
      <c r="AB865" s="443"/>
      <c r="AC865" s="441"/>
      <c r="AD865" s="441"/>
      <c r="AE865" s="441"/>
      <c r="AF865" s="441"/>
      <c r="AG865" s="441"/>
      <c r="AH865" s="441"/>
      <c r="AI865" s="443"/>
      <c r="AJ865" s="443"/>
      <c r="AK865" s="325"/>
      <c r="AL865" s="443"/>
      <c r="AM865" s="443"/>
    </row>
    <row r="866" spans="1:39" ht="24.75" customHeight="1">
      <c r="A866" s="440"/>
      <c r="B866" s="440"/>
      <c r="C866" s="440"/>
      <c r="D866" s="440"/>
      <c r="E866" s="442"/>
      <c r="F866" s="443"/>
      <c r="G866" s="441"/>
      <c r="H866" s="444"/>
      <c r="I866" s="445"/>
      <c r="J866" s="443"/>
      <c r="K866" s="443"/>
      <c r="L866" s="443"/>
      <c r="M866" s="443"/>
      <c r="N866" s="443"/>
      <c r="O866" s="443"/>
      <c r="P866" s="443"/>
      <c r="Q866" s="443"/>
      <c r="R866" s="443"/>
      <c r="S866" s="443"/>
      <c r="T866" s="443"/>
      <c r="U866" s="443"/>
      <c r="V866" s="443"/>
      <c r="W866" s="443"/>
      <c r="X866" s="443"/>
      <c r="Y866" s="443"/>
      <c r="Z866" s="443"/>
      <c r="AA866" s="443"/>
      <c r="AB866" s="443"/>
      <c r="AC866" s="441"/>
      <c r="AD866" s="441"/>
      <c r="AE866" s="441"/>
      <c r="AF866" s="441"/>
      <c r="AG866" s="441"/>
      <c r="AH866" s="441"/>
      <c r="AI866" s="443"/>
      <c r="AJ866" s="443"/>
      <c r="AK866" s="325"/>
      <c r="AL866" s="443"/>
      <c r="AM866" s="443"/>
    </row>
    <row r="867" spans="1:39" ht="24.75" customHeight="1">
      <c r="A867" s="440"/>
      <c r="B867" s="440"/>
      <c r="C867" s="440"/>
      <c r="D867" s="440"/>
      <c r="E867" s="442"/>
      <c r="F867" s="443"/>
      <c r="G867" s="441"/>
      <c r="H867" s="444"/>
      <c r="I867" s="445"/>
      <c r="J867" s="443"/>
      <c r="K867" s="443"/>
      <c r="L867" s="443"/>
      <c r="M867" s="443"/>
      <c r="N867" s="443"/>
      <c r="O867" s="443"/>
      <c r="P867" s="443"/>
      <c r="Q867" s="443"/>
      <c r="R867" s="443"/>
      <c r="S867" s="443"/>
      <c r="T867" s="443"/>
      <c r="U867" s="443"/>
      <c r="V867" s="443"/>
      <c r="W867" s="443"/>
      <c r="X867" s="443"/>
      <c r="Y867" s="443"/>
      <c r="Z867" s="443"/>
      <c r="AA867" s="443"/>
      <c r="AB867" s="443"/>
      <c r="AC867" s="441"/>
      <c r="AD867" s="441"/>
      <c r="AE867" s="441"/>
      <c r="AF867" s="441"/>
      <c r="AG867" s="441"/>
      <c r="AH867" s="441"/>
      <c r="AI867" s="443"/>
      <c r="AJ867" s="443"/>
      <c r="AK867" s="325"/>
      <c r="AL867" s="443"/>
      <c r="AM867" s="443"/>
    </row>
    <row r="868" spans="1:39" ht="24.75" customHeight="1">
      <c r="A868" s="440"/>
      <c r="B868" s="440"/>
      <c r="C868" s="440"/>
      <c r="D868" s="440"/>
      <c r="E868" s="442"/>
      <c r="F868" s="443"/>
      <c r="G868" s="441"/>
      <c r="H868" s="444"/>
      <c r="I868" s="445"/>
      <c r="J868" s="443"/>
      <c r="K868" s="443"/>
      <c r="L868" s="443"/>
      <c r="M868" s="443"/>
      <c r="N868" s="443"/>
      <c r="O868" s="443"/>
      <c r="P868" s="443"/>
      <c r="Q868" s="443"/>
      <c r="R868" s="443"/>
      <c r="S868" s="443"/>
      <c r="T868" s="443"/>
      <c r="U868" s="443"/>
      <c r="V868" s="443"/>
      <c r="W868" s="443"/>
      <c r="X868" s="443"/>
      <c r="Y868" s="443"/>
      <c r="Z868" s="443"/>
      <c r="AA868" s="443"/>
      <c r="AB868" s="443"/>
      <c r="AC868" s="441"/>
      <c r="AD868" s="441"/>
      <c r="AE868" s="441"/>
      <c r="AF868" s="441"/>
      <c r="AG868" s="441"/>
      <c r="AH868" s="441"/>
      <c r="AI868" s="443"/>
      <c r="AJ868" s="443"/>
      <c r="AK868" s="325"/>
      <c r="AL868" s="443"/>
      <c r="AM868" s="443"/>
    </row>
    <row r="869" spans="1:39" ht="24.75" customHeight="1">
      <c r="A869" s="440"/>
      <c r="B869" s="440"/>
      <c r="C869" s="440"/>
      <c r="D869" s="440"/>
      <c r="E869" s="442"/>
      <c r="F869" s="443"/>
      <c r="G869" s="441"/>
      <c r="H869" s="444"/>
      <c r="I869" s="445"/>
      <c r="J869" s="443"/>
      <c r="K869" s="443"/>
      <c r="L869" s="443"/>
      <c r="M869" s="443"/>
      <c r="N869" s="443"/>
      <c r="O869" s="443"/>
      <c r="P869" s="443"/>
      <c r="Q869" s="443"/>
      <c r="R869" s="443"/>
      <c r="S869" s="443"/>
      <c r="T869" s="443"/>
      <c r="U869" s="443"/>
      <c r="V869" s="443"/>
      <c r="W869" s="443"/>
      <c r="X869" s="443"/>
      <c r="Y869" s="443"/>
      <c r="Z869" s="443"/>
      <c r="AA869" s="443"/>
      <c r="AB869" s="443"/>
      <c r="AC869" s="441"/>
      <c r="AD869" s="441"/>
      <c r="AE869" s="441"/>
      <c r="AF869" s="441"/>
      <c r="AG869" s="441"/>
      <c r="AH869" s="441"/>
      <c r="AI869" s="443"/>
      <c r="AJ869" s="443"/>
      <c r="AK869" s="325"/>
      <c r="AL869" s="443"/>
      <c r="AM869" s="443"/>
    </row>
    <row r="870" spans="1:39" ht="24.75" customHeight="1">
      <c r="A870" s="440"/>
      <c r="B870" s="440"/>
      <c r="C870" s="440"/>
      <c r="D870" s="440"/>
      <c r="E870" s="442"/>
      <c r="F870" s="443"/>
      <c r="G870" s="441"/>
      <c r="H870" s="444"/>
      <c r="I870" s="445"/>
      <c r="J870" s="443"/>
      <c r="K870" s="443"/>
      <c r="L870" s="443"/>
      <c r="M870" s="443"/>
      <c r="N870" s="443"/>
      <c r="O870" s="443"/>
      <c r="P870" s="443"/>
      <c r="Q870" s="443"/>
      <c r="R870" s="443"/>
      <c r="S870" s="443"/>
      <c r="T870" s="443"/>
      <c r="U870" s="443"/>
      <c r="V870" s="443"/>
      <c r="W870" s="443"/>
      <c r="X870" s="443"/>
      <c r="Y870" s="443"/>
      <c r="Z870" s="443"/>
      <c r="AA870" s="443"/>
      <c r="AB870" s="443"/>
      <c r="AC870" s="441"/>
      <c r="AD870" s="441"/>
      <c r="AE870" s="441"/>
      <c r="AF870" s="441"/>
      <c r="AG870" s="441"/>
      <c r="AH870" s="441"/>
      <c r="AI870" s="443"/>
      <c r="AJ870" s="443"/>
      <c r="AK870" s="325"/>
      <c r="AL870" s="443"/>
      <c r="AM870" s="443"/>
    </row>
    <row r="871" spans="1:39" ht="24.75" customHeight="1">
      <c r="A871" s="440"/>
      <c r="B871" s="440"/>
      <c r="C871" s="440"/>
      <c r="D871" s="440"/>
      <c r="E871" s="442"/>
      <c r="F871" s="443"/>
      <c r="G871" s="441"/>
      <c r="H871" s="444"/>
      <c r="I871" s="445"/>
      <c r="J871" s="443"/>
      <c r="K871" s="443"/>
      <c r="L871" s="443"/>
      <c r="M871" s="443"/>
      <c r="N871" s="443"/>
      <c r="O871" s="443"/>
      <c r="P871" s="443"/>
      <c r="Q871" s="443"/>
      <c r="R871" s="443"/>
      <c r="S871" s="443"/>
      <c r="T871" s="443"/>
      <c r="U871" s="443"/>
      <c r="V871" s="443"/>
      <c r="W871" s="443"/>
      <c r="X871" s="443"/>
      <c r="Y871" s="443"/>
      <c r="Z871" s="443"/>
      <c r="AA871" s="443"/>
      <c r="AB871" s="443"/>
      <c r="AC871" s="441"/>
      <c r="AD871" s="441"/>
      <c r="AE871" s="441"/>
      <c r="AF871" s="441"/>
      <c r="AG871" s="441"/>
      <c r="AH871" s="441"/>
      <c r="AI871" s="443"/>
      <c r="AJ871" s="443"/>
      <c r="AK871" s="325"/>
      <c r="AL871" s="443"/>
      <c r="AM871" s="443"/>
    </row>
    <row r="872" spans="1:39" ht="24.75" customHeight="1">
      <c r="A872" s="440"/>
      <c r="B872" s="440"/>
      <c r="C872" s="440"/>
      <c r="D872" s="440"/>
      <c r="E872" s="442"/>
      <c r="F872" s="443"/>
      <c r="G872" s="441"/>
      <c r="H872" s="444"/>
      <c r="I872" s="445"/>
      <c r="J872" s="443"/>
      <c r="K872" s="443"/>
      <c r="L872" s="443"/>
      <c r="M872" s="443"/>
      <c r="N872" s="443"/>
      <c r="O872" s="443"/>
      <c r="P872" s="443"/>
      <c r="Q872" s="443"/>
      <c r="R872" s="443"/>
      <c r="S872" s="443"/>
      <c r="T872" s="443"/>
      <c r="U872" s="443"/>
      <c r="V872" s="443"/>
      <c r="W872" s="443"/>
      <c r="X872" s="443"/>
      <c r="Y872" s="443"/>
      <c r="Z872" s="443"/>
      <c r="AA872" s="443"/>
      <c r="AB872" s="443"/>
      <c r="AC872" s="441"/>
      <c r="AD872" s="441"/>
      <c r="AE872" s="441"/>
      <c r="AF872" s="441"/>
      <c r="AG872" s="441"/>
      <c r="AH872" s="441"/>
      <c r="AI872" s="443"/>
      <c r="AJ872" s="443"/>
      <c r="AK872" s="325"/>
      <c r="AL872" s="443"/>
      <c r="AM872" s="443"/>
    </row>
    <row r="873" spans="1:39" ht="24.75" customHeight="1">
      <c r="A873" s="440"/>
      <c r="B873" s="440"/>
      <c r="C873" s="440"/>
      <c r="D873" s="440"/>
      <c r="E873" s="442"/>
      <c r="F873" s="443"/>
      <c r="G873" s="441"/>
      <c r="H873" s="444"/>
      <c r="I873" s="445"/>
      <c r="J873" s="443"/>
      <c r="K873" s="443"/>
      <c r="L873" s="443"/>
      <c r="M873" s="443"/>
      <c r="N873" s="443"/>
      <c r="O873" s="443"/>
      <c r="P873" s="443"/>
      <c r="Q873" s="443"/>
      <c r="R873" s="443"/>
      <c r="S873" s="443"/>
      <c r="T873" s="443"/>
      <c r="U873" s="443"/>
      <c r="V873" s="443"/>
      <c r="W873" s="443"/>
      <c r="X873" s="443"/>
      <c r="Y873" s="443"/>
      <c r="Z873" s="443"/>
      <c r="AA873" s="443"/>
      <c r="AB873" s="443"/>
      <c r="AC873" s="441"/>
      <c r="AD873" s="441"/>
      <c r="AE873" s="441"/>
      <c r="AF873" s="441"/>
      <c r="AG873" s="441"/>
      <c r="AH873" s="441"/>
      <c r="AI873" s="443"/>
      <c r="AJ873" s="443"/>
      <c r="AK873" s="325"/>
      <c r="AL873" s="443"/>
      <c r="AM873" s="443"/>
    </row>
    <row r="874" spans="1:39" ht="24.75" customHeight="1">
      <c r="A874" s="440"/>
      <c r="B874" s="440"/>
      <c r="C874" s="440"/>
      <c r="D874" s="440"/>
      <c r="E874" s="442"/>
      <c r="F874" s="443"/>
      <c r="G874" s="441"/>
      <c r="H874" s="444"/>
      <c r="I874" s="445"/>
      <c r="J874" s="443"/>
      <c r="K874" s="443"/>
      <c r="L874" s="443"/>
      <c r="M874" s="443"/>
      <c r="N874" s="443"/>
      <c r="O874" s="443"/>
      <c r="P874" s="443"/>
      <c r="Q874" s="443"/>
      <c r="R874" s="443"/>
      <c r="S874" s="443"/>
      <c r="T874" s="443"/>
      <c r="U874" s="443"/>
      <c r="V874" s="443"/>
      <c r="W874" s="443"/>
      <c r="X874" s="443"/>
      <c r="Y874" s="443"/>
      <c r="Z874" s="443"/>
      <c r="AA874" s="443"/>
      <c r="AB874" s="443"/>
      <c r="AC874" s="441"/>
      <c r="AD874" s="441"/>
      <c r="AE874" s="441"/>
      <c r="AF874" s="441"/>
      <c r="AG874" s="441"/>
      <c r="AH874" s="441"/>
      <c r="AI874" s="443"/>
      <c r="AJ874" s="443"/>
      <c r="AK874" s="325"/>
      <c r="AL874" s="443"/>
      <c r="AM874" s="443"/>
    </row>
    <row r="875" spans="1:39" ht="24.75" customHeight="1">
      <c r="A875" s="440"/>
      <c r="B875" s="440"/>
      <c r="C875" s="440"/>
      <c r="D875" s="440"/>
      <c r="E875" s="442"/>
      <c r="F875" s="443"/>
      <c r="G875" s="441"/>
      <c r="H875" s="444"/>
      <c r="I875" s="445"/>
      <c r="J875" s="443"/>
      <c r="K875" s="443"/>
      <c r="L875" s="443"/>
      <c r="M875" s="443"/>
      <c r="N875" s="443"/>
      <c r="O875" s="443"/>
      <c r="P875" s="443"/>
      <c r="Q875" s="443"/>
      <c r="R875" s="443"/>
      <c r="S875" s="443"/>
      <c r="T875" s="443"/>
      <c r="U875" s="443"/>
      <c r="V875" s="443"/>
      <c r="W875" s="443"/>
      <c r="X875" s="443"/>
      <c r="Y875" s="443"/>
      <c r="Z875" s="443"/>
      <c r="AA875" s="443"/>
      <c r="AB875" s="443"/>
      <c r="AC875" s="441"/>
      <c r="AD875" s="441"/>
      <c r="AE875" s="441"/>
      <c r="AF875" s="441"/>
      <c r="AG875" s="441"/>
      <c r="AH875" s="441"/>
      <c r="AI875" s="443"/>
      <c r="AJ875" s="443"/>
      <c r="AK875" s="325"/>
      <c r="AL875" s="443"/>
      <c r="AM875" s="443"/>
    </row>
    <row r="876" spans="1:39" ht="24.75" customHeight="1">
      <c r="A876" s="440"/>
      <c r="B876" s="440"/>
      <c r="C876" s="440"/>
      <c r="D876" s="440"/>
      <c r="E876" s="442"/>
      <c r="F876" s="443"/>
      <c r="G876" s="441"/>
      <c r="H876" s="444"/>
      <c r="I876" s="445"/>
      <c r="J876" s="443"/>
      <c r="K876" s="443"/>
      <c r="L876" s="443"/>
      <c r="M876" s="443"/>
      <c r="N876" s="443"/>
      <c r="O876" s="443"/>
      <c r="P876" s="443"/>
      <c r="Q876" s="443"/>
      <c r="R876" s="443"/>
      <c r="S876" s="443"/>
      <c r="T876" s="443"/>
      <c r="U876" s="443"/>
      <c r="V876" s="443"/>
      <c r="W876" s="443"/>
      <c r="X876" s="443"/>
      <c r="Y876" s="443"/>
      <c r="Z876" s="443"/>
      <c r="AA876" s="443"/>
      <c r="AB876" s="443"/>
      <c r="AC876" s="441"/>
      <c r="AD876" s="441"/>
      <c r="AE876" s="441"/>
      <c r="AF876" s="441"/>
      <c r="AG876" s="441"/>
      <c r="AH876" s="441"/>
      <c r="AI876" s="443"/>
      <c r="AJ876" s="443"/>
      <c r="AK876" s="325"/>
      <c r="AL876" s="443"/>
      <c r="AM876" s="443"/>
    </row>
    <row r="877" spans="1:39" ht="24.75" customHeight="1">
      <c r="A877" s="440"/>
      <c r="B877" s="440"/>
      <c r="C877" s="440"/>
      <c r="D877" s="440"/>
      <c r="E877" s="442"/>
      <c r="F877" s="443"/>
      <c r="G877" s="441"/>
      <c r="H877" s="444"/>
      <c r="I877" s="445"/>
      <c r="J877" s="443"/>
      <c r="K877" s="443"/>
      <c r="L877" s="443"/>
      <c r="M877" s="443"/>
      <c r="N877" s="443"/>
      <c r="O877" s="443"/>
      <c r="P877" s="443"/>
      <c r="Q877" s="443"/>
      <c r="R877" s="443"/>
      <c r="S877" s="443"/>
      <c r="T877" s="443"/>
      <c r="U877" s="443"/>
      <c r="V877" s="443"/>
      <c r="W877" s="443"/>
      <c r="X877" s="443"/>
      <c r="Y877" s="443"/>
      <c r="Z877" s="443"/>
      <c r="AA877" s="443"/>
      <c r="AB877" s="443"/>
      <c r="AC877" s="441"/>
      <c r="AD877" s="441"/>
      <c r="AE877" s="441"/>
      <c r="AF877" s="441"/>
      <c r="AG877" s="441"/>
      <c r="AH877" s="441"/>
      <c r="AI877" s="443"/>
      <c r="AJ877" s="443"/>
      <c r="AK877" s="325"/>
      <c r="AL877" s="443"/>
      <c r="AM877" s="443"/>
    </row>
    <row r="878" spans="1:39" ht="24.75" customHeight="1">
      <c r="A878" s="440"/>
      <c r="B878" s="440"/>
      <c r="C878" s="440"/>
      <c r="D878" s="440"/>
      <c r="E878" s="442"/>
      <c r="F878" s="443"/>
      <c r="G878" s="441"/>
      <c r="H878" s="444"/>
      <c r="I878" s="445"/>
      <c r="J878" s="443"/>
      <c r="K878" s="443"/>
      <c r="L878" s="443"/>
      <c r="M878" s="443"/>
      <c r="N878" s="443"/>
      <c r="O878" s="443"/>
      <c r="P878" s="443"/>
      <c r="Q878" s="443"/>
      <c r="R878" s="443"/>
      <c r="S878" s="443"/>
      <c r="T878" s="443"/>
      <c r="U878" s="443"/>
      <c r="V878" s="443"/>
      <c r="W878" s="443"/>
      <c r="X878" s="443"/>
      <c r="Y878" s="443"/>
      <c r="Z878" s="443"/>
      <c r="AA878" s="443"/>
      <c r="AB878" s="443"/>
      <c r="AC878" s="441"/>
      <c r="AD878" s="441"/>
      <c r="AE878" s="441"/>
      <c r="AF878" s="441"/>
      <c r="AG878" s="441"/>
      <c r="AH878" s="441"/>
      <c r="AI878" s="443"/>
      <c r="AJ878" s="443"/>
      <c r="AK878" s="325"/>
      <c r="AL878" s="443"/>
      <c r="AM878" s="443"/>
    </row>
    <row r="879" spans="1:39" ht="24.75" customHeight="1">
      <c r="A879" s="440"/>
      <c r="B879" s="440"/>
      <c r="C879" s="440"/>
      <c r="D879" s="440"/>
      <c r="E879" s="442"/>
      <c r="F879" s="443"/>
      <c r="G879" s="441"/>
      <c r="H879" s="444"/>
      <c r="I879" s="445"/>
      <c r="J879" s="443"/>
      <c r="K879" s="443"/>
      <c r="L879" s="443"/>
      <c r="M879" s="443"/>
      <c r="N879" s="443"/>
      <c r="O879" s="443"/>
      <c r="P879" s="443"/>
      <c r="Q879" s="443"/>
      <c r="R879" s="443"/>
      <c r="S879" s="443"/>
      <c r="T879" s="443"/>
      <c r="U879" s="443"/>
      <c r="V879" s="443"/>
      <c r="W879" s="443"/>
      <c r="X879" s="443"/>
      <c r="Y879" s="443"/>
      <c r="Z879" s="443"/>
      <c r="AA879" s="443"/>
      <c r="AB879" s="443"/>
      <c r="AC879" s="441"/>
      <c r="AD879" s="441"/>
      <c r="AE879" s="441"/>
      <c r="AF879" s="441"/>
      <c r="AG879" s="441"/>
      <c r="AH879" s="441"/>
      <c r="AI879" s="443"/>
      <c r="AJ879" s="443"/>
      <c r="AK879" s="325"/>
      <c r="AL879" s="443"/>
      <c r="AM879" s="443"/>
    </row>
    <row r="880" spans="1:39" ht="24.75" customHeight="1">
      <c r="A880" s="440"/>
      <c r="B880" s="440"/>
      <c r="C880" s="440"/>
      <c r="D880" s="440"/>
      <c r="E880" s="442"/>
      <c r="F880" s="443"/>
      <c r="G880" s="441"/>
      <c r="H880" s="444"/>
      <c r="I880" s="445"/>
      <c r="J880" s="443"/>
      <c r="K880" s="443"/>
      <c r="L880" s="443"/>
      <c r="M880" s="443"/>
      <c r="N880" s="443"/>
      <c r="O880" s="443"/>
      <c r="P880" s="443"/>
      <c r="Q880" s="443"/>
      <c r="R880" s="443"/>
      <c r="S880" s="443"/>
      <c r="T880" s="443"/>
      <c r="U880" s="443"/>
      <c r="V880" s="443"/>
      <c r="W880" s="443"/>
      <c r="X880" s="443"/>
      <c r="Y880" s="443"/>
      <c r="Z880" s="443"/>
      <c r="AA880" s="443"/>
      <c r="AB880" s="443"/>
      <c r="AC880" s="441"/>
      <c r="AD880" s="441"/>
      <c r="AE880" s="441"/>
      <c r="AF880" s="441"/>
      <c r="AG880" s="441"/>
      <c r="AH880" s="441"/>
      <c r="AI880" s="443"/>
      <c r="AJ880" s="443"/>
      <c r="AK880" s="325"/>
      <c r="AL880" s="443"/>
      <c r="AM880" s="443"/>
    </row>
    <row r="881" spans="1:39" ht="24.75" customHeight="1">
      <c r="A881" s="440"/>
      <c r="B881" s="440"/>
      <c r="C881" s="440"/>
      <c r="D881" s="440"/>
      <c r="E881" s="442"/>
      <c r="F881" s="443"/>
      <c r="G881" s="441"/>
      <c r="H881" s="444"/>
      <c r="I881" s="445"/>
      <c r="J881" s="443"/>
      <c r="K881" s="443"/>
      <c r="L881" s="443"/>
      <c r="M881" s="443"/>
      <c r="N881" s="443"/>
      <c r="O881" s="443"/>
      <c r="P881" s="443"/>
      <c r="Q881" s="443"/>
      <c r="R881" s="443"/>
      <c r="S881" s="443"/>
      <c r="T881" s="443"/>
      <c r="U881" s="443"/>
      <c r="V881" s="443"/>
      <c r="W881" s="443"/>
      <c r="X881" s="443"/>
      <c r="Y881" s="443"/>
      <c r="Z881" s="443"/>
      <c r="AA881" s="443"/>
      <c r="AB881" s="443"/>
      <c r="AC881" s="441"/>
      <c r="AD881" s="441"/>
      <c r="AE881" s="441"/>
      <c r="AF881" s="441"/>
      <c r="AG881" s="441"/>
      <c r="AH881" s="441"/>
      <c r="AI881" s="443"/>
      <c r="AJ881" s="443"/>
      <c r="AK881" s="325"/>
      <c r="AL881" s="443"/>
      <c r="AM881" s="443"/>
    </row>
    <row r="882" spans="1:39" ht="24.75" customHeight="1">
      <c r="A882" s="440"/>
      <c r="B882" s="440"/>
      <c r="C882" s="440"/>
      <c r="D882" s="440"/>
      <c r="E882" s="442"/>
      <c r="F882" s="443"/>
      <c r="G882" s="441"/>
      <c r="H882" s="444"/>
      <c r="I882" s="445"/>
      <c r="J882" s="443"/>
      <c r="K882" s="443"/>
      <c r="L882" s="443"/>
      <c r="M882" s="443"/>
      <c r="N882" s="443"/>
      <c r="O882" s="443"/>
      <c r="P882" s="443"/>
      <c r="Q882" s="443"/>
      <c r="R882" s="443"/>
      <c r="S882" s="443"/>
      <c r="T882" s="443"/>
      <c r="U882" s="443"/>
      <c r="V882" s="443"/>
      <c r="W882" s="443"/>
      <c r="X882" s="443"/>
      <c r="Y882" s="443"/>
      <c r="Z882" s="443"/>
      <c r="AA882" s="443"/>
      <c r="AB882" s="443"/>
      <c r="AC882" s="441"/>
      <c r="AD882" s="441"/>
      <c r="AE882" s="441"/>
      <c r="AF882" s="441"/>
      <c r="AG882" s="441"/>
      <c r="AH882" s="441"/>
      <c r="AI882" s="443"/>
      <c r="AJ882" s="443"/>
      <c r="AK882" s="325"/>
      <c r="AL882" s="443"/>
      <c r="AM882" s="443"/>
    </row>
    <row r="883" spans="1:39" ht="24.75" customHeight="1">
      <c r="A883" s="440"/>
      <c r="B883" s="440"/>
      <c r="C883" s="440"/>
      <c r="D883" s="440"/>
      <c r="E883" s="442"/>
      <c r="F883" s="443"/>
      <c r="G883" s="441"/>
      <c r="H883" s="444"/>
      <c r="I883" s="445"/>
      <c r="J883" s="443"/>
      <c r="K883" s="443"/>
      <c r="L883" s="443"/>
      <c r="M883" s="443"/>
      <c r="N883" s="443"/>
      <c r="O883" s="443"/>
      <c r="P883" s="443"/>
      <c r="Q883" s="443"/>
      <c r="R883" s="443"/>
      <c r="S883" s="443"/>
      <c r="T883" s="443"/>
      <c r="U883" s="443"/>
      <c r="V883" s="443"/>
      <c r="W883" s="443"/>
      <c r="X883" s="443"/>
      <c r="Y883" s="443"/>
      <c r="Z883" s="443"/>
      <c r="AA883" s="443"/>
      <c r="AB883" s="443"/>
      <c r="AC883" s="441"/>
      <c r="AD883" s="441"/>
      <c r="AE883" s="441"/>
      <c r="AF883" s="441"/>
      <c r="AG883" s="441"/>
      <c r="AH883" s="441"/>
      <c r="AI883" s="443"/>
      <c r="AJ883" s="443"/>
      <c r="AK883" s="325"/>
      <c r="AL883" s="443"/>
      <c r="AM883" s="443"/>
    </row>
    <row r="884" spans="1:39" ht="24.75" customHeight="1">
      <c r="A884" s="440"/>
      <c r="B884" s="440"/>
      <c r="C884" s="440"/>
      <c r="D884" s="440"/>
      <c r="E884" s="442"/>
      <c r="F884" s="443"/>
      <c r="G884" s="441"/>
      <c r="H884" s="444"/>
      <c r="I884" s="445"/>
      <c r="J884" s="443"/>
      <c r="K884" s="443"/>
      <c r="L884" s="443"/>
      <c r="M884" s="443"/>
      <c r="N884" s="443"/>
      <c r="O884" s="443"/>
      <c r="P884" s="443"/>
      <c r="Q884" s="443"/>
      <c r="R884" s="443"/>
      <c r="S884" s="443"/>
      <c r="T884" s="443"/>
      <c r="U884" s="443"/>
      <c r="V884" s="443"/>
      <c r="W884" s="443"/>
      <c r="X884" s="443"/>
      <c r="Y884" s="443"/>
      <c r="Z884" s="443"/>
      <c r="AA884" s="443"/>
      <c r="AB884" s="443"/>
      <c r="AC884" s="441"/>
      <c r="AD884" s="441"/>
      <c r="AE884" s="441"/>
      <c r="AF884" s="441"/>
      <c r="AG884" s="441"/>
      <c r="AH884" s="441"/>
      <c r="AI884" s="443"/>
      <c r="AJ884" s="443"/>
      <c r="AK884" s="325"/>
      <c r="AL884" s="443"/>
      <c r="AM884" s="443"/>
    </row>
    <row r="885" spans="1:39" ht="24.75" customHeight="1">
      <c r="A885" s="440"/>
      <c r="B885" s="440"/>
      <c r="C885" s="440"/>
      <c r="D885" s="440"/>
      <c r="E885" s="442"/>
      <c r="F885" s="443"/>
      <c r="G885" s="441"/>
      <c r="H885" s="444"/>
      <c r="I885" s="445"/>
      <c r="J885" s="443"/>
      <c r="K885" s="443"/>
      <c r="L885" s="443"/>
      <c r="M885" s="443"/>
      <c r="N885" s="443"/>
      <c r="O885" s="443"/>
      <c r="P885" s="443"/>
      <c r="Q885" s="443"/>
      <c r="R885" s="443"/>
      <c r="S885" s="443"/>
      <c r="T885" s="443"/>
      <c r="U885" s="443"/>
      <c r="V885" s="443"/>
      <c r="W885" s="443"/>
      <c r="X885" s="443"/>
      <c r="Y885" s="443"/>
      <c r="Z885" s="443"/>
      <c r="AA885" s="443"/>
      <c r="AB885" s="443"/>
      <c r="AC885" s="441"/>
      <c r="AD885" s="441"/>
      <c r="AE885" s="441"/>
      <c r="AF885" s="441"/>
      <c r="AG885" s="441"/>
      <c r="AH885" s="441"/>
      <c r="AI885" s="443"/>
      <c r="AJ885" s="443"/>
      <c r="AK885" s="325"/>
      <c r="AL885" s="443"/>
      <c r="AM885" s="443"/>
    </row>
    <row r="886" spans="1:39" ht="24.75" customHeight="1">
      <c r="A886" s="440"/>
      <c r="B886" s="440"/>
      <c r="C886" s="440"/>
      <c r="D886" s="440"/>
      <c r="E886" s="442"/>
      <c r="F886" s="443"/>
      <c r="G886" s="441"/>
      <c r="H886" s="444"/>
      <c r="I886" s="445"/>
      <c r="J886" s="443"/>
      <c r="K886" s="443"/>
      <c r="L886" s="443"/>
      <c r="M886" s="443"/>
      <c r="N886" s="443"/>
      <c r="O886" s="443"/>
      <c r="P886" s="443"/>
      <c r="Q886" s="443"/>
      <c r="R886" s="443"/>
      <c r="S886" s="443"/>
      <c r="T886" s="443"/>
      <c r="U886" s="443"/>
      <c r="V886" s="443"/>
      <c r="W886" s="443"/>
      <c r="X886" s="443"/>
      <c r="Y886" s="443"/>
      <c r="Z886" s="443"/>
      <c r="AA886" s="443"/>
      <c r="AB886" s="443"/>
      <c r="AC886" s="441"/>
      <c r="AD886" s="441"/>
      <c r="AE886" s="441"/>
      <c r="AF886" s="441"/>
      <c r="AG886" s="441"/>
      <c r="AH886" s="441"/>
      <c r="AI886" s="443"/>
      <c r="AJ886" s="443"/>
      <c r="AK886" s="325"/>
      <c r="AL886" s="443"/>
      <c r="AM886" s="443"/>
    </row>
    <row r="887" spans="1:39" ht="24.75" customHeight="1">
      <c r="A887" s="440"/>
      <c r="B887" s="440"/>
      <c r="C887" s="440"/>
      <c r="D887" s="440"/>
      <c r="E887" s="442"/>
      <c r="F887" s="443"/>
      <c r="G887" s="441"/>
      <c r="H887" s="444"/>
      <c r="I887" s="445"/>
      <c r="J887" s="443"/>
      <c r="K887" s="443"/>
      <c r="L887" s="443"/>
      <c r="M887" s="443"/>
      <c r="N887" s="443"/>
      <c r="O887" s="443"/>
      <c r="P887" s="443"/>
      <c r="Q887" s="443"/>
      <c r="R887" s="443"/>
      <c r="S887" s="443"/>
      <c r="T887" s="443"/>
      <c r="U887" s="443"/>
      <c r="V887" s="443"/>
      <c r="W887" s="443"/>
      <c r="X887" s="443"/>
      <c r="Y887" s="443"/>
      <c r="Z887" s="443"/>
      <c r="AA887" s="443"/>
      <c r="AB887" s="443"/>
      <c r="AC887" s="441"/>
      <c r="AD887" s="441"/>
      <c r="AE887" s="441"/>
      <c r="AF887" s="441"/>
      <c r="AG887" s="441"/>
      <c r="AH887" s="441"/>
      <c r="AI887" s="443"/>
      <c r="AJ887" s="443"/>
      <c r="AK887" s="325"/>
      <c r="AL887" s="443"/>
      <c r="AM887" s="443"/>
    </row>
    <row r="888" spans="1:39" ht="24.75" customHeight="1">
      <c r="A888" s="440"/>
      <c r="B888" s="440"/>
      <c r="C888" s="440"/>
      <c r="D888" s="440"/>
      <c r="E888" s="442"/>
      <c r="F888" s="443"/>
      <c r="G888" s="441"/>
      <c r="H888" s="444"/>
      <c r="I888" s="445"/>
      <c r="J888" s="443"/>
      <c r="K888" s="443"/>
      <c r="L888" s="443"/>
      <c r="M888" s="443"/>
      <c r="N888" s="443"/>
      <c r="O888" s="443"/>
      <c r="P888" s="443"/>
      <c r="Q888" s="443"/>
      <c r="R888" s="443"/>
      <c r="S888" s="443"/>
      <c r="T888" s="443"/>
      <c r="U888" s="443"/>
      <c r="V888" s="443"/>
      <c r="W888" s="443"/>
      <c r="X888" s="443"/>
      <c r="Y888" s="443"/>
      <c r="Z888" s="443"/>
      <c r="AA888" s="443"/>
      <c r="AB888" s="443"/>
      <c r="AC888" s="441"/>
      <c r="AD888" s="441"/>
      <c r="AE888" s="441"/>
      <c r="AF888" s="441"/>
      <c r="AG888" s="441"/>
      <c r="AH888" s="441"/>
      <c r="AI888" s="443"/>
      <c r="AJ888" s="443"/>
      <c r="AK888" s="325"/>
      <c r="AL888" s="443"/>
      <c r="AM888" s="443"/>
    </row>
    <row r="889" spans="1:39" ht="24.75" customHeight="1">
      <c r="A889" s="440"/>
      <c r="B889" s="440"/>
      <c r="C889" s="440"/>
      <c r="D889" s="440"/>
      <c r="E889" s="442"/>
      <c r="F889" s="443"/>
      <c r="G889" s="441"/>
      <c r="H889" s="444"/>
      <c r="I889" s="445"/>
      <c r="J889" s="443"/>
      <c r="K889" s="443"/>
      <c r="L889" s="443"/>
      <c r="M889" s="443"/>
      <c r="N889" s="443"/>
      <c r="O889" s="443"/>
      <c r="P889" s="443"/>
      <c r="Q889" s="443"/>
      <c r="R889" s="443"/>
      <c r="S889" s="443"/>
      <c r="T889" s="443"/>
      <c r="U889" s="443"/>
      <c r="V889" s="443"/>
      <c r="W889" s="443"/>
      <c r="X889" s="443"/>
      <c r="Y889" s="443"/>
      <c r="Z889" s="443"/>
      <c r="AA889" s="443"/>
      <c r="AB889" s="443"/>
      <c r="AC889" s="441"/>
      <c r="AD889" s="441"/>
      <c r="AE889" s="441"/>
      <c r="AF889" s="441"/>
      <c r="AG889" s="441"/>
      <c r="AH889" s="441"/>
      <c r="AI889" s="443"/>
      <c r="AJ889" s="443"/>
      <c r="AK889" s="325"/>
      <c r="AL889" s="443"/>
      <c r="AM889" s="443"/>
    </row>
    <row r="890" spans="1:39" ht="24.75" customHeight="1">
      <c r="A890" s="440"/>
      <c r="B890" s="440"/>
      <c r="C890" s="440"/>
      <c r="D890" s="440"/>
      <c r="E890" s="442"/>
      <c r="F890" s="443"/>
      <c r="G890" s="441"/>
      <c r="H890" s="444"/>
      <c r="I890" s="445"/>
      <c r="J890" s="443"/>
      <c r="K890" s="443"/>
      <c r="L890" s="443"/>
      <c r="M890" s="443"/>
      <c r="N890" s="443"/>
      <c r="O890" s="443"/>
      <c r="P890" s="443"/>
      <c r="Q890" s="443"/>
      <c r="R890" s="443"/>
      <c r="S890" s="443"/>
      <c r="T890" s="443"/>
      <c r="U890" s="443"/>
      <c r="V890" s="443"/>
      <c r="W890" s="443"/>
      <c r="X890" s="443"/>
      <c r="Y890" s="443"/>
      <c r="Z890" s="443"/>
      <c r="AA890" s="443"/>
      <c r="AB890" s="443"/>
      <c r="AC890" s="441"/>
      <c r="AD890" s="441"/>
      <c r="AE890" s="441"/>
      <c r="AF890" s="441"/>
      <c r="AG890" s="441"/>
      <c r="AH890" s="441"/>
      <c r="AI890" s="443"/>
      <c r="AJ890" s="443"/>
      <c r="AK890" s="325"/>
      <c r="AL890" s="443"/>
      <c r="AM890" s="443"/>
    </row>
    <row r="891" spans="1:39" ht="24.75" customHeight="1">
      <c r="A891" s="440"/>
      <c r="B891" s="440"/>
      <c r="C891" s="440"/>
      <c r="D891" s="440"/>
      <c r="E891" s="442"/>
      <c r="F891" s="443"/>
      <c r="G891" s="441"/>
      <c r="H891" s="444"/>
      <c r="I891" s="445"/>
      <c r="J891" s="443"/>
      <c r="K891" s="443"/>
      <c r="L891" s="443"/>
      <c r="M891" s="443"/>
      <c r="N891" s="443"/>
      <c r="O891" s="443"/>
      <c r="P891" s="443"/>
      <c r="Q891" s="443"/>
      <c r="R891" s="443"/>
      <c r="S891" s="443"/>
      <c r="T891" s="443"/>
      <c r="U891" s="443"/>
      <c r="V891" s="443"/>
      <c r="W891" s="443"/>
      <c r="X891" s="443"/>
      <c r="Y891" s="443"/>
      <c r="Z891" s="443"/>
      <c r="AA891" s="443"/>
      <c r="AB891" s="443"/>
      <c r="AC891" s="441"/>
      <c r="AD891" s="441"/>
      <c r="AE891" s="441"/>
      <c r="AF891" s="441"/>
      <c r="AG891" s="441"/>
      <c r="AH891" s="441"/>
      <c r="AI891" s="443"/>
      <c r="AJ891" s="443"/>
      <c r="AK891" s="325"/>
      <c r="AL891" s="443"/>
      <c r="AM891" s="443"/>
    </row>
    <row r="892" spans="1:39" ht="24.75" customHeight="1">
      <c r="A892" s="440"/>
      <c r="B892" s="440"/>
      <c r="C892" s="440"/>
      <c r="D892" s="440"/>
      <c r="E892" s="442"/>
      <c r="F892" s="443"/>
      <c r="G892" s="441"/>
      <c r="H892" s="444"/>
      <c r="I892" s="445"/>
      <c r="J892" s="443"/>
      <c r="K892" s="443"/>
      <c r="L892" s="443"/>
      <c r="M892" s="443"/>
      <c r="N892" s="443"/>
      <c r="O892" s="443"/>
      <c r="P892" s="443"/>
      <c r="Q892" s="443"/>
      <c r="R892" s="443"/>
      <c r="S892" s="443"/>
      <c r="T892" s="443"/>
      <c r="U892" s="443"/>
      <c r="V892" s="443"/>
      <c r="W892" s="443"/>
      <c r="X892" s="443"/>
      <c r="Y892" s="443"/>
      <c r="Z892" s="443"/>
      <c r="AA892" s="443"/>
      <c r="AB892" s="443"/>
      <c r="AC892" s="441"/>
      <c r="AD892" s="441"/>
      <c r="AE892" s="441"/>
      <c r="AF892" s="441"/>
      <c r="AG892" s="441"/>
      <c r="AH892" s="441"/>
      <c r="AI892" s="443"/>
      <c r="AJ892" s="443"/>
      <c r="AK892" s="325"/>
      <c r="AL892" s="443"/>
      <c r="AM892" s="443"/>
    </row>
    <row r="893" spans="1:39" ht="24.75" customHeight="1">
      <c r="A893" s="440"/>
      <c r="B893" s="440"/>
      <c r="C893" s="440"/>
      <c r="D893" s="440"/>
      <c r="E893" s="442"/>
      <c r="F893" s="443"/>
      <c r="G893" s="441"/>
      <c r="H893" s="444"/>
      <c r="I893" s="445"/>
      <c r="J893" s="443"/>
      <c r="K893" s="443"/>
      <c r="L893" s="443"/>
      <c r="M893" s="443"/>
      <c r="N893" s="443"/>
      <c r="O893" s="443"/>
      <c r="P893" s="443"/>
      <c r="Q893" s="443"/>
      <c r="R893" s="443"/>
      <c r="S893" s="443"/>
      <c r="T893" s="443"/>
      <c r="U893" s="443"/>
      <c r="V893" s="443"/>
      <c r="W893" s="443"/>
      <c r="X893" s="443"/>
      <c r="Y893" s="443"/>
      <c r="Z893" s="443"/>
      <c r="AA893" s="443"/>
      <c r="AB893" s="443"/>
      <c r="AC893" s="441"/>
      <c r="AD893" s="441"/>
      <c r="AE893" s="441"/>
      <c r="AF893" s="441"/>
      <c r="AG893" s="441"/>
      <c r="AH893" s="441"/>
      <c r="AI893" s="443"/>
      <c r="AJ893" s="443"/>
      <c r="AK893" s="325"/>
      <c r="AL893" s="443"/>
      <c r="AM893" s="443"/>
    </row>
    <row r="894" spans="1:39" ht="24.75" customHeight="1">
      <c r="A894" s="440"/>
      <c r="B894" s="440"/>
      <c r="C894" s="440"/>
      <c r="D894" s="440"/>
      <c r="E894" s="442"/>
      <c r="F894" s="443"/>
      <c r="G894" s="441"/>
      <c r="H894" s="444"/>
      <c r="I894" s="445"/>
      <c r="J894" s="443"/>
      <c r="K894" s="443"/>
      <c r="L894" s="443"/>
      <c r="M894" s="443"/>
      <c r="N894" s="443"/>
      <c r="O894" s="443"/>
      <c r="P894" s="443"/>
      <c r="Q894" s="443"/>
      <c r="R894" s="443"/>
      <c r="S894" s="443"/>
      <c r="T894" s="443"/>
      <c r="U894" s="443"/>
      <c r="V894" s="443"/>
      <c r="W894" s="443"/>
      <c r="X894" s="443"/>
      <c r="Y894" s="443"/>
      <c r="Z894" s="443"/>
      <c r="AA894" s="443"/>
      <c r="AB894" s="443"/>
      <c r="AC894" s="441"/>
      <c r="AD894" s="441"/>
      <c r="AE894" s="441"/>
      <c r="AF894" s="441"/>
      <c r="AG894" s="441"/>
      <c r="AH894" s="441"/>
      <c r="AI894" s="443"/>
      <c r="AJ894" s="443"/>
      <c r="AK894" s="325"/>
      <c r="AL894" s="443"/>
      <c r="AM894" s="443"/>
    </row>
    <row r="895" spans="1:39" ht="24.75" customHeight="1">
      <c r="A895" s="440"/>
      <c r="B895" s="440"/>
      <c r="C895" s="440"/>
      <c r="D895" s="440"/>
      <c r="E895" s="442"/>
      <c r="F895" s="443"/>
      <c r="G895" s="441"/>
      <c r="H895" s="444"/>
      <c r="I895" s="445"/>
      <c r="J895" s="443"/>
      <c r="K895" s="443"/>
      <c r="L895" s="443"/>
      <c r="M895" s="443"/>
      <c r="N895" s="443"/>
      <c r="O895" s="443"/>
      <c r="P895" s="443"/>
      <c r="Q895" s="443"/>
      <c r="R895" s="443"/>
      <c r="S895" s="443"/>
      <c r="T895" s="443"/>
      <c r="U895" s="443"/>
      <c r="V895" s="443"/>
      <c r="W895" s="443"/>
      <c r="X895" s="443"/>
      <c r="Y895" s="443"/>
      <c r="Z895" s="443"/>
      <c r="AA895" s="443"/>
      <c r="AB895" s="443"/>
      <c r="AC895" s="441"/>
      <c r="AD895" s="441"/>
      <c r="AE895" s="441"/>
      <c r="AF895" s="441"/>
      <c r="AG895" s="441"/>
      <c r="AH895" s="441"/>
      <c r="AI895" s="443"/>
      <c r="AJ895" s="443"/>
      <c r="AK895" s="325"/>
      <c r="AL895" s="443"/>
      <c r="AM895" s="443"/>
    </row>
    <row r="896" spans="1:39" ht="24.75" customHeight="1">
      <c r="A896" s="440"/>
      <c r="B896" s="440"/>
      <c r="C896" s="440"/>
      <c r="D896" s="440"/>
      <c r="E896" s="442"/>
      <c r="F896" s="443"/>
      <c r="G896" s="441"/>
      <c r="H896" s="444"/>
      <c r="I896" s="445"/>
      <c r="J896" s="443"/>
      <c r="K896" s="443"/>
      <c r="L896" s="443"/>
      <c r="M896" s="443"/>
      <c r="N896" s="443"/>
      <c r="O896" s="443"/>
      <c r="P896" s="443"/>
      <c r="Q896" s="443"/>
      <c r="R896" s="443"/>
      <c r="S896" s="443"/>
      <c r="T896" s="443"/>
      <c r="U896" s="443"/>
      <c r="V896" s="443"/>
      <c r="W896" s="443"/>
      <c r="X896" s="443"/>
      <c r="Y896" s="443"/>
      <c r="Z896" s="443"/>
      <c r="AA896" s="443"/>
      <c r="AB896" s="443"/>
      <c r="AC896" s="441"/>
      <c r="AD896" s="441"/>
      <c r="AE896" s="441"/>
      <c r="AF896" s="441"/>
      <c r="AG896" s="441"/>
      <c r="AH896" s="441"/>
      <c r="AI896" s="443"/>
      <c r="AJ896" s="443"/>
      <c r="AK896" s="325"/>
      <c r="AL896" s="443"/>
      <c r="AM896" s="443"/>
    </row>
    <row r="897" spans="1:39" ht="24.75" customHeight="1">
      <c r="A897" s="440"/>
      <c r="B897" s="440"/>
      <c r="C897" s="440"/>
      <c r="D897" s="440"/>
      <c r="E897" s="442"/>
      <c r="F897" s="443"/>
      <c r="G897" s="441"/>
      <c r="H897" s="444"/>
      <c r="I897" s="445"/>
      <c r="J897" s="443"/>
      <c r="K897" s="443"/>
      <c r="L897" s="443"/>
      <c r="M897" s="443"/>
      <c r="N897" s="443"/>
      <c r="O897" s="443"/>
      <c r="P897" s="443"/>
      <c r="Q897" s="443"/>
      <c r="R897" s="443"/>
      <c r="S897" s="443"/>
      <c r="T897" s="443"/>
      <c r="U897" s="443"/>
      <c r="V897" s="443"/>
      <c r="W897" s="443"/>
      <c r="X897" s="443"/>
      <c r="Y897" s="443"/>
      <c r="Z897" s="443"/>
      <c r="AA897" s="443"/>
      <c r="AB897" s="443"/>
      <c r="AC897" s="441"/>
      <c r="AD897" s="441"/>
      <c r="AE897" s="441"/>
      <c r="AF897" s="441"/>
      <c r="AG897" s="441"/>
      <c r="AH897" s="441"/>
      <c r="AI897" s="443"/>
      <c r="AJ897" s="443"/>
      <c r="AK897" s="325"/>
      <c r="AL897" s="443"/>
      <c r="AM897" s="443"/>
    </row>
    <row r="898" spans="1:39" ht="24.75" customHeight="1">
      <c r="A898" s="440"/>
      <c r="B898" s="440"/>
      <c r="C898" s="440"/>
      <c r="D898" s="440"/>
      <c r="E898" s="442"/>
      <c r="F898" s="443"/>
      <c r="G898" s="441"/>
      <c r="H898" s="444"/>
      <c r="I898" s="445"/>
      <c r="J898" s="443"/>
      <c r="K898" s="443"/>
      <c r="L898" s="443"/>
      <c r="M898" s="443"/>
      <c r="N898" s="443"/>
      <c r="O898" s="443"/>
      <c r="P898" s="443"/>
      <c r="Q898" s="443"/>
      <c r="R898" s="443"/>
      <c r="S898" s="443"/>
      <c r="T898" s="443"/>
      <c r="U898" s="443"/>
      <c r="V898" s="443"/>
      <c r="W898" s="443"/>
      <c r="X898" s="443"/>
      <c r="Y898" s="443"/>
      <c r="Z898" s="443"/>
      <c r="AA898" s="443"/>
      <c r="AB898" s="443"/>
      <c r="AC898" s="441"/>
      <c r="AD898" s="441"/>
      <c r="AE898" s="441"/>
      <c r="AF898" s="441"/>
      <c r="AG898" s="441"/>
      <c r="AH898" s="441"/>
      <c r="AI898" s="443"/>
      <c r="AJ898" s="443"/>
      <c r="AK898" s="325"/>
      <c r="AL898" s="443"/>
      <c r="AM898" s="443"/>
    </row>
    <row r="899" spans="1:39" ht="24.75" customHeight="1">
      <c r="A899" s="440"/>
      <c r="B899" s="440"/>
      <c r="C899" s="440"/>
      <c r="D899" s="440"/>
      <c r="E899" s="442"/>
      <c r="F899" s="443"/>
      <c r="G899" s="441"/>
      <c r="H899" s="444"/>
      <c r="I899" s="445"/>
      <c r="J899" s="443"/>
      <c r="K899" s="443"/>
      <c r="L899" s="443"/>
      <c r="M899" s="443"/>
      <c r="N899" s="443"/>
      <c r="O899" s="443"/>
      <c r="P899" s="443"/>
      <c r="Q899" s="443"/>
      <c r="R899" s="443"/>
      <c r="S899" s="443"/>
      <c r="T899" s="443"/>
      <c r="U899" s="443"/>
      <c r="V899" s="443"/>
      <c r="W899" s="443"/>
      <c r="X899" s="443"/>
      <c r="Y899" s="443"/>
      <c r="Z899" s="443"/>
      <c r="AA899" s="443"/>
      <c r="AB899" s="443"/>
      <c r="AC899" s="441"/>
      <c r="AD899" s="441"/>
      <c r="AE899" s="441"/>
      <c r="AF899" s="441"/>
      <c r="AG899" s="441"/>
      <c r="AH899" s="441"/>
      <c r="AI899" s="443"/>
      <c r="AJ899" s="443"/>
      <c r="AK899" s="325"/>
      <c r="AL899" s="443"/>
      <c r="AM899" s="443"/>
    </row>
    <row r="900" spans="1:39" ht="24.75" customHeight="1">
      <c r="A900" s="440"/>
      <c r="B900" s="440"/>
      <c r="C900" s="440"/>
      <c r="D900" s="440"/>
      <c r="E900" s="442"/>
      <c r="F900" s="443"/>
      <c r="G900" s="441"/>
      <c r="H900" s="444"/>
      <c r="I900" s="445"/>
      <c r="J900" s="443"/>
      <c r="K900" s="443"/>
      <c r="L900" s="443"/>
      <c r="M900" s="443"/>
      <c r="N900" s="443"/>
      <c r="O900" s="443"/>
      <c r="P900" s="443"/>
      <c r="Q900" s="443"/>
      <c r="R900" s="443"/>
      <c r="S900" s="443"/>
      <c r="T900" s="443"/>
      <c r="U900" s="443"/>
      <c r="V900" s="443"/>
      <c r="W900" s="443"/>
      <c r="X900" s="443"/>
      <c r="Y900" s="443"/>
      <c r="Z900" s="443"/>
      <c r="AA900" s="443"/>
      <c r="AB900" s="443"/>
      <c r="AC900" s="441"/>
      <c r="AD900" s="441"/>
      <c r="AE900" s="441"/>
      <c r="AF900" s="441"/>
      <c r="AG900" s="441"/>
      <c r="AH900" s="441"/>
      <c r="AI900" s="443"/>
      <c r="AJ900" s="443"/>
      <c r="AK900" s="325"/>
      <c r="AL900" s="443"/>
      <c r="AM900" s="443"/>
    </row>
    <row r="901" spans="1:39" ht="24.75" customHeight="1">
      <c r="A901" s="440"/>
      <c r="B901" s="440"/>
      <c r="C901" s="440"/>
      <c r="D901" s="440"/>
      <c r="E901" s="442"/>
      <c r="F901" s="443"/>
      <c r="G901" s="441"/>
      <c r="H901" s="444"/>
      <c r="I901" s="445"/>
      <c r="J901" s="443"/>
      <c r="K901" s="443"/>
      <c r="L901" s="443"/>
      <c r="M901" s="443"/>
      <c r="N901" s="443"/>
      <c r="O901" s="443"/>
      <c r="P901" s="443"/>
      <c r="Q901" s="443"/>
      <c r="R901" s="443"/>
      <c r="S901" s="443"/>
      <c r="T901" s="443"/>
      <c r="U901" s="443"/>
      <c r="V901" s="443"/>
      <c r="W901" s="443"/>
      <c r="X901" s="443"/>
      <c r="Y901" s="443"/>
      <c r="Z901" s="443"/>
      <c r="AA901" s="443"/>
      <c r="AB901" s="443"/>
      <c r="AC901" s="441"/>
      <c r="AD901" s="441"/>
      <c r="AE901" s="441"/>
      <c r="AF901" s="441"/>
      <c r="AG901" s="441"/>
      <c r="AH901" s="441"/>
      <c r="AI901" s="443"/>
      <c r="AJ901" s="443"/>
      <c r="AK901" s="325"/>
      <c r="AL901" s="443"/>
      <c r="AM901" s="443"/>
    </row>
    <row r="902" spans="1:39" ht="24.75" customHeight="1">
      <c r="A902" s="440"/>
      <c r="B902" s="440"/>
      <c r="C902" s="440"/>
      <c r="D902" s="440"/>
      <c r="E902" s="442"/>
      <c r="F902" s="443"/>
      <c r="G902" s="441"/>
      <c r="H902" s="444"/>
      <c r="I902" s="445"/>
      <c r="J902" s="443"/>
      <c r="K902" s="443"/>
      <c r="L902" s="443"/>
      <c r="M902" s="443"/>
      <c r="N902" s="443"/>
      <c r="O902" s="443"/>
      <c r="P902" s="443"/>
      <c r="Q902" s="443"/>
      <c r="R902" s="443"/>
      <c r="S902" s="443"/>
      <c r="T902" s="443"/>
      <c r="U902" s="443"/>
      <c r="V902" s="443"/>
      <c r="W902" s="443"/>
      <c r="X902" s="443"/>
      <c r="Y902" s="443"/>
      <c r="Z902" s="443"/>
      <c r="AA902" s="443"/>
      <c r="AB902" s="443"/>
      <c r="AC902" s="441"/>
      <c r="AD902" s="441"/>
      <c r="AE902" s="441"/>
      <c r="AF902" s="441"/>
      <c r="AG902" s="441"/>
      <c r="AH902" s="441"/>
      <c r="AI902" s="443"/>
      <c r="AJ902" s="443"/>
      <c r="AK902" s="325"/>
      <c r="AL902" s="443"/>
      <c r="AM902" s="443"/>
    </row>
    <row r="903" spans="1:39" ht="24.75" customHeight="1">
      <c r="A903" s="440"/>
      <c r="B903" s="440"/>
      <c r="C903" s="440"/>
      <c r="D903" s="440"/>
      <c r="E903" s="442"/>
      <c r="F903" s="443"/>
      <c r="G903" s="441"/>
      <c r="H903" s="444"/>
      <c r="I903" s="445"/>
      <c r="J903" s="443"/>
      <c r="K903" s="443"/>
      <c r="L903" s="443"/>
      <c r="M903" s="443"/>
      <c r="N903" s="443"/>
      <c r="O903" s="443"/>
      <c r="P903" s="443"/>
      <c r="Q903" s="443"/>
      <c r="R903" s="443"/>
      <c r="S903" s="443"/>
      <c r="T903" s="443"/>
      <c r="U903" s="443"/>
      <c r="V903" s="443"/>
      <c r="W903" s="443"/>
      <c r="X903" s="443"/>
      <c r="Y903" s="443"/>
      <c r="Z903" s="443"/>
      <c r="AA903" s="443"/>
      <c r="AB903" s="443"/>
      <c r="AC903" s="441"/>
      <c r="AD903" s="441"/>
      <c r="AE903" s="441"/>
      <c r="AF903" s="441"/>
      <c r="AG903" s="441"/>
      <c r="AH903" s="441"/>
      <c r="AI903" s="443"/>
      <c r="AJ903" s="443"/>
      <c r="AK903" s="325"/>
      <c r="AL903" s="443"/>
      <c r="AM903" s="443"/>
    </row>
    <row r="904" spans="1:39" ht="24.75" customHeight="1">
      <c r="A904" s="440"/>
      <c r="B904" s="440"/>
      <c r="C904" s="440"/>
      <c r="D904" s="440"/>
      <c r="E904" s="442"/>
      <c r="F904" s="443"/>
      <c r="G904" s="441"/>
      <c r="H904" s="444"/>
      <c r="I904" s="445"/>
      <c r="J904" s="443"/>
      <c r="K904" s="443"/>
      <c r="L904" s="443"/>
      <c r="M904" s="443"/>
      <c r="N904" s="443"/>
      <c r="O904" s="443"/>
      <c r="P904" s="443"/>
      <c r="Q904" s="443"/>
      <c r="R904" s="443"/>
      <c r="S904" s="443"/>
      <c r="T904" s="443"/>
      <c r="U904" s="443"/>
      <c r="V904" s="443"/>
      <c r="W904" s="443"/>
      <c r="X904" s="443"/>
      <c r="Y904" s="443"/>
      <c r="Z904" s="443"/>
      <c r="AA904" s="443"/>
      <c r="AB904" s="443"/>
      <c r="AC904" s="441"/>
      <c r="AD904" s="441"/>
      <c r="AE904" s="441"/>
      <c r="AF904" s="441"/>
      <c r="AG904" s="441"/>
      <c r="AH904" s="441"/>
      <c r="AI904" s="443"/>
      <c r="AJ904" s="443"/>
      <c r="AK904" s="325"/>
      <c r="AL904" s="443"/>
      <c r="AM904" s="443"/>
    </row>
    <row r="905" spans="1:39" ht="24.75" customHeight="1">
      <c r="A905" s="440"/>
      <c r="B905" s="440"/>
      <c r="C905" s="440"/>
      <c r="D905" s="440"/>
      <c r="E905" s="442"/>
      <c r="F905" s="443"/>
      <c r="G905" s="441"/>
      <c r="H905" s="444"/>
      <c r="I905" s="445"/>
      <c r="J905" s="443"/>
      <c r="K905" s="443"/>
      <c r="L905" s="443"/>
      <c r="M905" s="443"/>
      <c r="N905" s="443"/>
      <c r="O905" s="443"/>
      <c r="P905" s="443"/>
      <c r="Q905" s="443"/>
      <c r="R905" s="443"/>
      <c r="S905" s="443"/>
      <c r="T905" s="443"/>
      <c r="U905" s="443"/>
      <c r="V905" s="443"/>
      <c r="W905" s="443"/>
      <c r="X905" s="443"/>
      <c r="Y905" s="443"/>
      <c r="Z905" s="443"/>
      <c r="AA905" s="443"/>
      <c r="AB905" s="443"/>
      <c r="AC905" s="441"/>
      <c r="AD905" s="441"/>
      <c r="AE905" s="441"/>
      <c r="AF905" s="441"/>
      <c r="AG905" s="441"/>
      <c r="AH905" s="441"/>
      <c r="AI905" s="443"/>
      <c r="AJ905" s="443"/>
      <c r="AK905" s="325"/>
      <c r="AL905" s="443"/>
      <c r="AM905" s="443"/>
    </row>
    <row r="906" spans="1:39" ht="24.75" customHeight="1">
      <c r="A906" s="440"/>
      <c r="B906" s="440"/>
      <c r="C906" s="440"/>
      <c r="D906" s="440"/>
      <c r="E906" s="442"/>
      <c r="F906" s="443"/>
      <c r="G906" s="441"/>
      <c r="H906" s="444"/>
      <c r="I906" s="445"/>
      <c r="J906" s="443"/>
      <c r="K906" s="443"/>
      <c r="L906" s="443"/>
      <c r="M906" s="443"/>
      <c r="N906" s="443"/>
      <c r="O906" s="443"/>
      <c r="P906" s="443"/>
      <c r="Q906" s="443"/>
      <c r="R906" s="443"/>
      <c r="S906" s="443"/>
      <c r="T906" s="443"/>
      <c r="U906" s="443"/>
      <c r="V906" s="443"/>
      <c r="W906" s="443"/>
      <c r="X906" s="443"/>
      <c r="Y906" s="443"/>
      <c r="Z906" s="443"/>
      <c r="AA906" s="443"/>
      <c r="AB906" s="443"/>
      <c r="AC906" s="441"/>
      <c r="AD906" s="441"/>
      <c r="AE906" s="441"/>
      <c r="AF906" s="441"/>
      <c r="AG906" s="441"/>
      <c r="AH906" s="441"/>
      <c r="AI906" s="443"/>
      <c r="AJ906" s="443"/>
      <c r="AK906" s="325"/>
      <c r="AL906" s="443"/>
      <c r="AM906" s="443"/>
    </row>
    <row r="907" spans="1:39" ht="24.75" customHeight="1">
      <c r="A907" s="440"/>
      <c r="B907" s="440"/>
      <c r="C907" s="440"/>
      <c r="D907" s="440"/>
      <c r="E907" s="442"/>
      <c r="F907" s="443"/>
      <c r="G907" s="441"/>
      <c r="H907" s="444"/>
      <c r="I907" s="445"/>
      <c r="J907" s="443"/>
      <c r="K907" s="443"/>
      <c r="L907" s="443"/>
      <c r="M907" s="443"/>
      <c r="N907" s="443"/>
      <c r="O907" s="443"/>
      <c r="P907" s="443"/>
      <c r="Q907" s="443"/>
      <c r="R907" s="443"/>
      <c r="S907" s="443"/>
      <c r="T907" s="443"/>
      <c r="U907" s="443"/>
      <c r="V907" s="443"/>
      <c r="W907" s="443"/>
      <c r="X907" s="443"/>
      <c r="Y907" s="443"/>
      <c r="Z907" s="443"/>
      <c r="AA907" s="443"/>
      <c r="AB907" s="443"/>
      <c r="AC907" s="441"/>
      <c r="AD907" s="441"/>
      <c r="AE907" s="441"/>
      <c r="AF907" s="441"/>
      <c r="AG907" s="441"/>
      <c r="AH907" s="441"/>
      <c r="AI907" s="443"/>
      <c r="AJ907" s="443"/>
      <c r="AK907" s="325"/>
      <c r="AL907" s="443"/>
      <c r="AM907" s="443"/>
    </row>
    <row r="908" spans="1:39" ht="24.75" customHeight="1">
      <c r="A908" s="440"/>
      <c r="B908" s="440"/>
      <c r="C908" s="440"/>
      <c r="D908" s="440"/>
      <c r="E908" s="442"/>
      <c r="F908" s="443"/>
      <c r="G908" s="441"/>
      <c r="H908" s="444"/>
      <c r="I908" s="445"/>
      <c r="J908" s="443"/>
      <c r="K908" s="443"/>
      <c r="L908" s="443"/>
      <c r="M908" s="443"/>
      <c r="N908" s="443"/>
      <c r="O908" s="443"/>
      <c r="P908" s="443"/>
      <c r="Q908" s="443"/>
      <c r="R908" s="443"/>
      <c r="S908" s="443"/>
      <c r="T908" s="443"/>
      <c r="U908" s="443"/>
      <c r="V908" s="443"/>
      <c r="W908" s="443"/>
      <c r="X908" s="443"/>
      <c r="Y908" s="443"/>
      <c r="Z908" s="443"/>
      <c r="AA908" s="443"/>
      <c r="AB908" s="443"/>
      <c r="AC908" s="441"/>
      <c r="AD908" s="441"/>
      <c r="AE908" s="441"/>
      <c r="AF908" s="441"/>
      <c r="AG908" s="441"/>
      <c r="AH908" s="441"/>
      <c r="AI908" s="443"/>
      <c r="AJ908" s="443"/>
      <c r="AK908" s="325"/>
      <c r="AL908" s="443"/>
      <c r="AM908" s="443"/>
    </row>
    <row r="909" spans="1:39" ht="24.75" customHeight="1">
      <c r="A909" s="440"/>
      <c r="B909" s="440"/>
      <c r="C909" s="440"/>
      <c r="D909" s="440"/>
      <c r="E909" s="442"/>
      <c r="F909" s="443"/>
      <c r="G909" s="441"/>
      <c r="H909" s="444"/>
      <c r="I909" s="445"/>
      <c r="J909" s="443"/>
      <c r="K909" s="443"/>
      <c r="L909" s="443"/>
      <c r="M909" s="443"/>
      <c r="N909" s="443"/>
      <c r="O909" s="443"/>
      <c r="P909" s="443"/>
      <c r="Q909" s="443"/>
      <c r="R909" s="443"/>
      <c r="S909" s="443"/>
      <c r="T909" s="443"/>
      <c r="U909" s="443"/>
      <c r="V909" s="443"/>
      <c r="W909" s="443"/>
      <c r="X909" s="443"/>
      <c r="Y909" s="443"/>
      <c r="Z909" s="443"/>
      <c r="AA909" s="443"/>
      <c r="AB909" s="443"/>
      <c r="AC909" s="441"/>
      <c r="AD909" s="441"/>
      <c r="AE909" s="441"/>
      <c r="AF909" s="441"/>
      <c r="AG909" s="441"/>
      <c r="AH909" s="441"/>
      <c r="AI909" s="443"/>
      <c r="AJ909" s="443"/>
      <c r="AK909" s="325"/>
      <c r="AL909" s="443"/>
      <c r="AM909" s="443"/>
    </row>
    <row r="910" spans="1:39" ht="24.75" customHeight="1">
      <c r="A910" s="440"/>
      <c r="B910" s="440"/>
      <c r="C910" s="440"/>
      <c r="D910" s="440"/>
      <c r="E910" s="442"/>
      <c r="F910" s="443"/>
      <c r="G910" s="441"/>
      <c r="H910" s="444"/>
      <c r="I910" s="445"/>
      <c r="J910" s="443"/>
      <c r="K910" s="443"/>
      <c r="L910" s="443"/>
      <c r="M910" s="443"/>
      <c r="N910" s="443"/>
      <c r="O910" s="443"/>
      <c r="P910" s="443"/>
      <c r="Q910" s="443"/>
      <c r="R910" s="443"/>
      <c r="S910" s="443"/>
      <c r="T910" s="443"/>
      <c r="U910" s="443"/>
      <c r="V910" s="443"/>
      <c r="W910" s="443"/>
      <c r="X910" s="443"/>
      <c r="Y910" s="443"/>
      <c r="Z910" s="443"/>
      <c r="AA910" s="443"/>
      <c r="AB910" s="443"/>
      <c r="AC910" s="441"/>
      <c r="AD910" s="441"/>
      <c r="AE910" s="441"/>
      <c r="AF910" s="441"/>
      <c r="AG910" s="441"/>
      <c r="AH910" s="441"/>
      <c r="AI910" s="443"/>
      <c r="AJ910" s="443"/>
      <c r="AK910" s="325"/>
      <c r="AL910" s="443"/>
      <c r="AM910" s="443"/>
    </row>
    <row r="911" spans="1:39" ht="24.75" customHeight="1">
      <c r="A911" s="440"/>
      <c r="B911" s="440"/>
      <c r="C911" s="440"/>
      <c r="D911" s="440"/>
      <c r="E911" s="442"/>
      <c r="F911" s="443"/>
      <c r="G911" s="441"/>
      <c r="H911" s="444"/>
      <c r="I911" s="445"/>
      <c r="J911" s="443"/>
      <c r="K911" s="443"/>
      <c r="L911" s="443"/>
      <c r="M911" s="443"/>
      <c r="N911" s="443"/>
      <c r="O911" s="443"/>
      <c r="P911" s="443"/>
      <c r="Q911" s="443"/>
      <c r="R911" s="443"/>
      <c r="S911" s="443"/>
      <c r="T911" s="443"/>
      <c r="U911" s="443"/>
      <c r="V911" s="443"/>
      <c r="W911" s="443"/>
      <c r="X911" s="443"/>
      <c r="Y911" s="443"/>
      <c r="Z911" s="443"/>
      <c r="AA911" s="443"/>
      <c r="AB911" s="443"/>
      <c r="AC911" s="441"/>
      <c r="AD911" s="441"/>
      <c r="AE911" s="441"/>
      <c r="AF911" s="441"/>
      <c r="AG911" s="441"/>
      <c r="AH911" s="441"/>
      <c r="AI911" s="443"/>
      <c r="AJ911" s="443"/>
      <c r="AK911" s="325"/>
      <c r="AL911" s="443"/>
      <c r="AM911" s="443"/>
    </row>
    <row r="912" spans="1:39" ht="24.75" customHeight="1">
      <c r="A912" s="440"/>
      <c r="B912" s="440"/>
      <c r="C912" s="440"/>
      <c r="D912" s="440"/>
      <c r="E912" s="442"/>
      <c r="F912" s="443"/>
      <c r="G912" s="441"/>
      <c r="H912" s="444"/>
      <c r="I912" s="445"/>
      <c r="J912" s="443"/>
      <c r="K912" s="443"/>
      <c r="L912" s="443"/>
      <c r="M912" s="443"/>
      <c r="N912" s="443"/>
      <c r="O912" s="443"/>
      <c r="P912" s="443"/>
      <c r="Q912" s="443"/>
      <c r="R912" s="443"/>
      <c r="S912" s="443"/>
      <c r="T912" s="443"/>
      <c r="U912" s="443"/>
      <c r="V912" s="443"/>
      <c r="W912" s="443"/>
      <c r="X912" s="443"/>
      <c r="Y912" s="443"/>
      <c r="Z912" s="443"/>
      <c r="AA912" s="443"/>
      <c r="AB912" s="443"/>
      <c r="AC912" s="441"/>
      <c r="AD912" s="441"/>
      <c r="AE912" s="441"/>
      <c r="AF912" s="441"/>
      <c r="AG912" s="441"/>
      <c r="AH912" s="441"/>
      <c r="AI912" s="443"/>
      <c r="AJ912" s="443"/>
      <c r="AK912" s="325"/>
      <c r="AL912" s="443"/>
      <c r="AM912" s="443"/>
    </row>
    <row r="913" spans="1:39" ht="24.75" customHeight="1">
      <c r="A913" s="440"/>
      <c r="B913" s="440"/>
      <c r="C913" s="440"/>
      <c r="D913" s="440"/>
      <c r="E913" s="442"/>
      <c r="F913" s="443"/>
      <c r="G913" s="441"/>
      <c r="H913" s="444"/>
      <c r="I913" s="445"/>
      <c r="J913" s="443"/>
      <c r="K913" s="443"/>
      <c r="L913" s="443"/>
      <c r="M913" s="443"/>
      <c r="N913" s="443"/>
      <c r="O913" s="443"/>
      <c r="P913" s="443"/>
      <c r="Q913" s="443"/>
      <c r="R913" s="443"/>
      <c r="S913" s="443"/>
      <c r="T913" s="443"/>
      <c r="U913" s="443"/>
      <c r="V913" s="443"/>
      <c r="W913" s="443"/>
      <c r="X913" s="443"/>
      <c r="Y913" s="443"/>
      <c r="Z913" s="443"/>
      <c r="AA913" s="443"/>
      <c r="AB913" s="443"/>
      <c r="AC913" s="441"/>
      <c r="AD913" s="441"/>
      <c r="AE913" s="441"/>
      <c r="AF913" s="441"/>
      <c r="AG913" s="441"/>
      <c r="AH913" s="441"/>
      <c r="AI913" s="443"/>
      <c r="AJ913" s="443"/>
      <c r="AK913" s="325"/>
      <c r="AL913" s="443"/>
      <c r="AM913" s="443"/>
    </row>
    <row r="914" spans="1:39" ht="24.75" customHeight="1">
      <c r="A914" s="440"/>
      <c r="B914" s="440"/>
      <c r="C914" s="440"/>
      <c r="D914" s="440"/>
      <c r="E914" s="442"/>
      <c r="F914" s="443"/>
      <c r="G914" s="441"/>
      <c r="H914" s="444"/>
      <c r="I914" s="445"/>
      <c r="J914" s="443"/>
      <c r="K914" s="443"/>
      <c r="L914" s="443"/>
      <c r="M914" s="443"/>
      <c r="N914" s="443"/>
      <c r="O914" s="443"/>
      <c r="P914" s="443"/>
      <c r="Q914" s="443"/>
      <c r="R914" s="443"/>
      <c r="S914" s="443"/>
      <c r="T914" s="443"/>
      <c r="U914" s="443"/>
      <c r="V914" s="443"/>
      <c r="W914" s="443"/>
      <c r="X914" s="443"/>
      <c r="Y914" s="443"/>
      <c r="Z914" s="443"/>
      <c r="AA914" s="443"/>
      <c r="AB914" s="443"/>
      <c r="AC914" s="441"/>
      <c r="AD914" s="441"/>
      <c r="AE914" s="441"/>
      <c r="AF914" s="441"/>
      <c r="AG914" s="441"/>
      <c r="AH914" s="441"/>
      <c r="AI914" s="443"/>
      <c r="AJ914" s="443"/>
      <c r="AK914" s="325"/>
      <c r="AL914" s="443"/>
      <c r="AM914" s="443"/>
    </row>
    <row r="915" spans="1:39" ht="24.75" customHeight="1">
      <c r="A915" s="440"/>
      <c r="B915" s="440"/>
      <c r="C915" s="440"/>
      <c r="D915" s="440"/>
      <c r="E915" s="442"/>
      <c r="F915" s="443"/>
      <c r="G915" s="441"/>
      <c r="H915" s="444"/>
      <c r="I915" s="445"/>
      <c r="J915" s="443"/>
      <c r="K915" s="443"/>
      <c r="L915" s="443"/>
      <c r="M915" s="443"/>
      <c r="N915" s="443"/>
      <c r="O915" s="443"/>
      <c r="P915" s="443"/>
      <c r="Q915" s="443"/>
      <c r="R915" s="443"/>
      <c r="S915" s="443"/>
      <c r="T915" s="443"/>
      <c r="U915" s="443"/>
      <c r="V915" s="443"/>
      <c r="W915" s="443"/>
      <c r="X915" s="443"/>
      <c r="Y915" s="443"/>
      <c r="Z915" s="443"/>
      <c r="AA915" s="443"/>
      <c r="AB915" s="443"/>
      <c r="AC915" s="441"/>
      <c r="AD915" s="441"/>
      <c r="AE915" s="441"/>
      <c r="AF915" s="441"/>
      <c r="AG915" s="441"/>
      <c r="AH915" s="441"/>
      <c r="AI915" s="443"/>
      <c r="AJ915" s="443"/>
      <c r="AK915" s="325"/>
      <c r="AL915" s="443"/>
      <c r="AM915" s="443"/>
    </row>
    <row r="916" spans="1:39" ht="24.75" customHeight="1">
      <c r="A916" s="440"/>
      <c r="B916" s="440"/>
      <c r="C916" s="440"/>
      <c r="D916" s="440"/>
      <c r="E916" s="442"/>
      <c r="F916" s="443"/>
      <c r="G916" s="441"/>
      <c r="H916" s="444"/>
      <c r="I916" s="445"/>
      <c r="J916" s="443"/>
      <c r="K916" s="443"/>
      <c r="L916" s="443"/>
      <c r="M916" s="443"/>
      <c r="N916" s="443"/>
      <c r="O916" s="443"/>
      <c r="P916" s="443"/>
      <c r="Q916" s="443"/>
      <c r="R916" s="443"/>
      <c r="S916" s="443"/>
      <c r="T916" s="443"/>
      <c r="U916" s="443"/>
      <c r="V916" s="443"/>
      <c r="W916" s="443"/>
      <c r="X916" s="443"/>
      <c r="Y916" s="443"/>
      <c r="Z916" s="443"/>
      <c r="AA916" s="443"/>
      <c r="AB916" s="443"/>
      <c r="AC916" s="441"/>
      <c r="AD916" s="441"/>
      <c r="AE916" s="441"/>
      <c r="AF916" s="441"/>
      <c r="AG916" s="441"/>
      <c r="AH916" s="441"/>
      <c r="AI916" s="443"/>
      <c r="AJ916" s="443"/>
      <c r="AK916" s="325"/>
      <c r="AL916" s="443"/>
      <c r="AM916" s="443"/>
    </row>
    <row r="917" spans="1:39" ht="24.75" customHeight="1">
      <c r="A917" s="440"/>
      <c r="B917" s="440"/>
      <c r="C917" s="440"/>
      <c r="D917" s="440"/>
      <c r="E917" s="442"/>
      <c r="F917" s="443"/>
      <c r="G917" s="441"/>
      <c r="H917" s="444"/>
      <c r="I917" s="445"/>
      <c r="J917" s="443"/>
      <c r="K917" s="443"/>
      <c r="L917" s="443"/>
      <c r="M917" s="443"/>
      <c r="N917" s="443"/>
      <c r="O917" s="443"/>
      <c r="P917" s="443"/>
      <c r="Q917" s="443"/>
      <c r="R917" s="443"/>
      <c r="S917" s="443"/>
      <c r="T917" s="443"/>
      <c r="U917" s="443"/>
      <c r="V917" s="443"/>
      <c r="W917" s="443"/>
      <c r="X917" s="443"/>
      <c r="Y917" s="443"/>
      <c r="Z917" s="443"/>
      <c r="AA917" s="443"/>
      <c r="AB917" s="443"/>
      <c r="AC917" s="441"/>
      <c r="AD917" s="441"/>
      <c r="AE917" s="441"/>
      <c r="AF917" s="441"/>
      <c r="AG917" s="441"/>
      <c r="AH917" s="441"/>
      <c r="AI917" s="443"/>
      <c r="AJ917" s="443"/>
      <c r="AK917" s="325"/>
      <c r="AL917" s="443"/>
      <c r="AM917" s="443"/>
    </row>
    <row r="918" spans="1:39" ht="24.75" customHeight="1">
      <c r="A918" s="440"/>
      <c r="B918" s="440"/>
      <c r="C918" s="440"/>
      <c r="D918" s="440"/>
      <c r="E918" s="442"/>
      <c r="F918" s="443"/>
      <c r="G918" s="441"/>
      <c r="H918" s="444"/>
      <c r="I918" s="445"/>
      <c r="J918" s="443"/>
      <c r="K918" s="443"/>
      <c r="L918" s="443"/>
      <c r="M918" s="443"/>
      <c r="N918" s="443"/>
      <c r="O918" s="443"/>
      <c r="P918" s="443"/>
      <c r="Q918" s="443"/>
      <c r="R918" s="443"/>
      <c r="S918" s="443"/>
      <c r="T918" s="443"/>
      <c r="U918" s="443"/>
      <c r="V918" s="443"/>
      <c r="W918" s="443"/>
      <c r="X918" s="443"/>
      <c r="Y918" s="443"/>
      <c r="Z918" s="443"/>
      <c r="AA918" s="443"/>
      <c r="AB918" s="443"/>
      <c r="AC918" s="441"/>
      <c r="AD918" s="441"/>
      <c r="AE918" s="441"/>
      <c r="AF918" s="441"/>
      <c r="AG918" s="441"/>
      <c r="AH918" s="441"/>
      <c r="AI918" s="443"/>
      <c r="AJ918" s="443"/>
      <c r="AK918" s="325"/>
      <c r="AL918" s="443"/>
      <c r="AM918" s="443"/>
    </row>
    <row r="919" spans="1:39" ht="24.75" customHeight="1">
      <c r="A919" s="440"/>
      <c r="B919" s="440"/>
      <c r="C919" s="440"/>
      <c r="D919" s="440"/>
      <c r="E919" s="442"/>
      <c r="F919" s="443"/>
      <c r="G919" s="441"/>
      <c r="H919" s="444"/>
      <c r="I919" s="445"/>
      <c r="J919" s="443"/>
      <c r="K919" s="443"/>
      <c r="L919" s="443"/>
      <c r="M919" s="443"/>
      <c r="N919" s="443"/>
      <c r="O919" s="443"/>
      <c r="P919" s="443"/>
      <c r="Q919" s="443"/>
      <c r="R919" s="443"/>
      <c r="S919" s="443"/>
      <c r="T919" s="443"/>
      <c r="U919" s="443"/>
      <c r="V919" s="443"/>
      <c r="W919" s="443"/>
      <c r="X919" s="443"/>
      <c r="Y919" s="443"/>
      <c r="Z919" s="443"/>
      <c r="AA919" s="443"/>
      <c r="AB919" s="443"/>
      <c r="AC919" s="441"/>
      <c r="AD919" s="441"/>
      <c r="AE919" s="441"/>
      <c r="AF919" s="441"/>
      <c r="AG919" s="441"/>
      <c r="AH919" s="441"/>
      <c r="AI919" s="443"/>
      <c r="AJ919" s="443"/>
      <c r="AK919" s="325"/>
      <c r="AL919" s="443"/>
      <c r="AM919" s="443"/>
    </row>
    <row r="920" spans="1:39" ht="24.75" customHeight="1">
      <c r="A920" s="440"/>
      <c r="B920" s="440"/>
      <c r="C920" s="440"/>
      <c r="D920" s="440"/>
      <c r="E920" s="442"/>
      <c r="F920" s="443"/>
      <c r="G920" s="441"/>
      <c r="H920" s="444"/>
      <c r="I920" s="445"/>
      <c r="J920" s="443"/>
      <c r="K920" s="443"/>
      <c r="L920" s="443"/>
      <c r="M920" s="443"/>
      <c r="N920" s="443"/>
      <c r="O920" s="443"/>
      <c r="P920" s="443"/>
      <c r="Q920" s="443"/>
      <c r="R920" s="443"/>
      <c r="S920" s="443"/>
      <c r="T920" s="443"/>
      <c r="U920" s="443"/>
      <c r="V920" s="443"/>
      <c r="W920" s="443"/>
      <c r="X920" s="443"/>
      <c r="Y920" s="443"/>
      <c r="Z920" s="443"/>
      <c r="AA920" s="443"/>
      <c r="AB920" s="443"/>
      <c r="AC920" s="441"/>
      <c r="AD920" s="441"/>
      <c r="AE920" s="441"/>
      <c r="AF920" s="441"/>
      <c r="AG920" s="441"/>
      <c r="AH920" s="441"/>
      <c r="AI920" s="443"/>
      <c r="AJ920" s="443"/>
      <c r="AK920" s="325"/>
      <c r="AL920" s="443"/>
      <c r="AM920" s="443"/>
    </row>
    <row r="921" spans="1:39" ht="24.75" customHeight="1">
      <c r="A921" s="440"/>
      <c r="B921" s="440"/>
      <c r="C921" s="440"/>
      <c r="D921" s="440"/>
      <c r="E921" s="442"/>
      <c r="F921" s="443"/>
      <c r="G921" s="441"/>
      <c r="H921" s="444"/>
      <c r="I921" s="445"/>
      <c r="J921" s="443"/>
      <c r="K921" s="443"/>
      <c r="L921" s="443"/>
      <c r="M921" s="443"/>
      <c r="N921" s="443"/>
      <c r="O921" s="443"/>
      <c r="P921" s="443"/>
      <c r="Q921" s="443"/>
      <c r="R921" s="443"/>
      <c r="S921" s="443"/>
      <c r="T921" s="443"/>
      <c r="U921" s="443"/>
      <c r="V921" s="443"/>
      <c r="W921" s="443"/>
      <c r="X921" s="443"/>
      <c r="Y921" s="443"/>
      <c r="Z921" s="443"/>
      <c r="AA921" s="443"/>
      <c r="AB921" s="443"/>
      <c r="AC921" s="441"/>
      <c r="AD921" s="441"/>
      <c r="AE921" s="441"/>
      <c r="AF921" s="441"/>
      <c r="AG921" s="441"/>
      <c r="AH921" s="441"/>
      <c r="AI921" s="443"/>
      <c r="AJ921" s="443"/>
      <c r="AK921" s="325"/>
      <c r="AL921" s="443"/>
      <c r="AM921" s="443"/>
    </row>
    <row r="922" spans="1:39" ht="24.75" customHeight="1">
      <c r="A922" s="440"/>
      <c r="B922" s="440"/>
      <c r="C922" s="440"/>
      <c r="D922" s="440"/>
      <c r="E922" s="442"/>
      <c r="F922" s="443"/>
      <c r="G922" s="441"/>
      <c r="H922" s="444"/>
      <c r="I922" s="445"/>
      <c r="J922" s="443"/>
      <c r="K922" s="443"/>
      <c r="L922" s="443"/>
      <c r="M922" s="443"/>
      <c r="N922" s="443"/>
      <c r="O922" s="443"/>
      <c r="P922" s="443"/>
      <c r="Q922" s="443"/>
      <c r="R922" s="443"/>
      <c r="S922" s="443"/>
      <c r="T922" s="443"/>
      <c r="U922" s="443"/>
      <c r="V922" s="443"/>
      <c r="W922" s="443"/>
      <c r="X922" s="443"/>
      <c r="Y922" s="443"/>
      <c r="Z922" s="443"/>
      <c r="AA922" s="443"/>
      <c r="AB922" s="443"/>
      <c r="AC922" s="441"/>
      <c r="AD922" s="441"/>
      <c r="AE922" s="441"/>
      <c r="AF922" s="441"/>
      <c r="AG922" s="441"/>
      <c r="AH922" s="441"/>
      <c r="AI922" s="443"/>
      <c r="AJ922" s="443"/>
      <c r="AK922" s="325"/>
      <c r="AL922" s="443"/>
      <c r="AM922" s="443"/>
    </row>
    <row r="923" spans="1:39" ht="24.75" customHeight="1">
      <c r="A923" s="440"/>
      <c r="B923" s="440"/>
      <c r="C923" s="440"/>
      <c r="D923" s="440"/>
      <c r="E923" s="442"/>
      <c r="F923" s="443"/>
      <c r="G923" s="441"/>
      <c r="H923" s="444"/>
      <c r="I923" s="445"/>
      <c r="J923" s="443"/>
      <c r="K923" s="443"/>
      <c r="L923" s="443"/>
      <c r="M923" s="443"/>
      <c r="N923" s="443"/>
      <c r="O923" s="443"/>
      <c r="P923" s="443"/>
      <c r="Q923" s="443"/>
      <c r="R923" s="443"/>
      <c r="S923" s="443"/>
      <c r="T923" s="443"/>
      <c r="U923" s="443"/>
      <c r="V923" s="443"/>
      <c r="W923" s="443"/>
      <c r="X923" s="443"/>
      <c r="Y923" s="443"/>
      <c r="Z923" s="443"/>
      <c r="AA923" s="443"/>
      <c r="AB923" s="443"/>
      <c r="AC923" s="441"/>
      <c r="AD923" s="441"/>
      <c r="AE923" s="441"/>
      <c r="AF923" s="441"/>
      <c r="AG923" s="441"/>
      <c r="AH923" s="441"/>
      <c r="AI923" s="443"/>
      <c r="AJ923" s="443"/>
      <c r="AK923" s="325"/>
      <c r="AL923" s="443"/>
      <c r="AM923" s="443"/>
    </row>
    <row r="924" spans="1:39" ht="24.75" customHeight="1">
      <c r="A924" s="440"/>
      <c r="B924" s="440"/>
      <c r="C924" s="440"/>
      <c r="D924" s="440"/>
      <c r="E924" s="442"/>
      <c r="F924" s="443"/>
      <c r="G924" s="441"/>
      <c r="H924" s="444"/>
      <c r="I924" s="445"/>
      <c r="J924" s="443"/>
      <c r="K924" s="443"/>
      <c r="L924" s="443"/>
      <c r="M924" s="443"/>
      <c r="N924" s="443"/>
      <c r="O924" s="443"/>
      <c r="P924" s="443"/>
      <c r="Q924" s="443"/>
      <c r="R924" s="443"/>
      <c r="S924" s="443"/>
      <c r="T924" s="443"/>
      <c r="U924" s="443"/>
      <c r="V924" s="443"/>
      <c r="W924" s="443"/>
      <c r="X924" s="443"/>
      <c r="Y924" s="443"/>
      <c r="Z924" s="443"/>
      <c r="AA924" s="443"/>
      <c r="AB924" s="443"/>
      <c r="AC924" s="441"/>
      <c r="AD924" s="441"/>
      <c r="AE924" s="441"/>
      <c r="AF924" s="441"/>
      <c r="AG924" s="441"/>
      <c r="AH924" s="441"/>
      <c r="AI924" s="443"/>
      <c r="AJ924" s="443"/>
      <c r="AK924" s="325"/>
      <c r="AL924" s="443"/>
      <c r="AM924" s="443"/>
    </row>
    <row r="925" spans="1:39" ht="24.75" customHeight="1">
      <c r="A925" s="440"/>
      <c r="B925" s="440"/>
      <c r="C925" s="440"/>
      <c r="D925" s="440"/>
      <c r="E925" s="442"/>
      <c r="F925" s="443"/>
      <c r="G925" s="441"/>
      <c r="H925" s="444"/>
      <c r="I925" s="445"/>
      <c r="J925" s="443"/>
      <c r="K925" s="443"/>
      <c r="L925" s="443"/>
      <c r="M925" s="443"/>
      <c r="N925" s="443"/>
      <c r="O925" s="443"/>
      <c r="P925" s="443"/>
      <c r="Q925" s="443"/>
      <c r="R925" s="443"/>
      <c r="S925" s="443"/>
      <c r="T925" s="443"/>
      <c r="U925" s="443"/>
      <c r="V925" s="443"/>
      <c r="W925" s="443"/>
      <c r="X925" s="443"/>
      <c r="Y925" s="443"/>
      <c r="Z925" s="443"/>
      <c r="AA925" s="443"/>
      <c r="AB925" s="443"/>
      <c r="AC925" s="441"/>
      <c r="AD925" s="441"/>
      <c r="AE925" s="441"/>
      <c r="AF925" s="441"/>
      <c r="AG925" s="441"/>
      <c r="AH925" s="441"/>
      <c r="AI925" s="443"/>
      <c r="AJ925" s="443"/>
      <c r="AK925" s="325"/>
      <c r="AL925" s="443"/>
      <c r="AM925" s="443"/>
    </row>
    <row r="926" spans="1:39" ht="24.75" customHeight="1">
      <c r="A926" s="440"/>
      <c r="B926" s="440"/>
      <c r="C926" s="440"/>
      <c r="D926" s="440"/>
      <c r="E926" s="442"/>
      <c r="F926" s="443"/>
      <c r="G926" s="441"/>
      <c r="H926" s="444"/>
      <c r="I926" s="445"/>
      <c r="J926" s="443"/>
      <c r="K926" s="443"/>
      <c r="L926" s="443"/>
      <c r="M926" s="443"/>
      <c r="N926" s="443"/>
      <c r="O926" s="443"/>
      <c r="P926" s="443"/>
      <c r="Q926" s="443"/>
      <c r="R926" s="443"/>
      <c r="S926" s="443"/>
      <c r="T926" s="443"/>
      <c r="U926" s="443"/>
      <c r="V926" s="443"/>
      <c r="W926" s="443"/>
      <c r="X926" s="443"/>
      <c r="Y926" s="443"/>
      <c r="Z926" s="443"/>
      <c r="AA926" s="443"/>
      <c r="AB926" s="443"/>
      <c r="AC926" s="441"/>
      <c r="AD926" s="441"/>
      <c r="AE926" s="441"/>
      <c r="AF926" s="441"/>
      <c r="AG926" s="441"/>
      <c r="AH926" s="441"/>
      <c r="AI926" s="443"/>
      <c r="AJ926" s="443"/>
      <c r="AK926" s="325"/>
      <c r="AL926" s="443"/>
      <c r="AM926" s="443"/>
    </row>
    <row r="927" spans="1:39" ht="24.75" customHeight="1">
      <c r="A927" s="440"/>
      <c r="B927" s="440"/>
      <c r="C927" s="440"/>
      <c r="D927" s="440"/>
      <c r="E927" s="442"/>
      <c r="F927" s="443"/>
      <c r="G927" s="441"/>
      <c r="H927" s="444"/>
      <c r="I927" s="445"/>
      <c r="J927" s="443"/>
      <c r="K927" s="443"/>
      <c r="L927" s="443"/>
      <c r="M927" s="443"/>
      <c r="N927" s="443"/>
      <c r="O927" s="443"/>
      <c r="P927" s="443"/>
      <c r="Q927" s="443"/>
      <c r="R927" s="443"/>
      <c r="S927" s="443"/>
      <c r="T927" s="443"/>
      <c r="U927" s="443"/>
      <c r="V927" s="443"/>
      <c r="W927" s="443"/>
      <c r="X927" s="443"/>
      <c r="Y927" s="443"/>
      <c r="Z927" s="443"/>
      <c r="AA927" s="443"/>
      <c r="AB927" s="443"/>
      <c r="AC927" s="441"/>
      <c r="AD927" s="441"/>
      <c r="AE927" s="441"/>
      <c r="AF927" s="441"/>
      <c r="AG927" s="441"/>
      <c r="AH927" s="441"/>
      <c r="AI927" s="443"/>
      <c r="AJ927" s="443"/>
      <c r="AK927" s="325"/>
      <c r="AL927" s="443"/>
      <c r="AM927" s="443"/>
    </row>
    <row r="928" spans="1:39" ht="24.75" customHeight="1">
      <c r="A928" s="440"/>
      <c r="B928" s="440"/>
      <c r="C928" s="440"/>
      <c r="D928" s="440"/>
      <c r="E928" s="442"/>
      <c r="F928" s="443"/>
      <c r="G928" s="441"/>
      <c r="H928" s="444"/>
      <c r="I928" s="445"/>
      <c r="J928" s="443"/>
      <c r="K928" s="443"/>
      <c r="L928" s="443"/>
      <c r="M928" s="443"/>
      <c r="N928" s="443"/>
      <c r="O928" s="443"/>
      <c r="P928" s="443"/>
      <c r="Q928" s="443"/>
      <c r="R928" s="443"/>
      <c r="S928" s="443"/>
      <c r="T928" s="443"/>
      <c r="U928" s="443"/>
      <c r="V928" s="443"/>
      <c r="W928" s="443"/>
      <c r="X928" s="443"/>
      <c r="Y928" s="443"/>
      <c r="Z928" s="443"/>
      <c r="AA928" s="443"/>
      <c r="AB928" s="443"/>
      <c r="AC928" s="441"/>
      <c r="AD928" s="441"/>
      <c r="AE928" s="441"/>
      <c r="AF928" s="441"/>
      <c r="AG928" s="441"/>
      <c r="AH928" s="441"/>
      <c r="AI928" s="443"/>
      <c r="AJ928" s="443"/>
      <c r="AK928" s="325"/>
      <c r="AL928" s="443"/>
      <c r="AM928" s="443"/>
    </row>
    <row r="929" spans="1:39" ht="24.75" customHeight="1">
      <c r="A929" s="440"/>
      <c r="B929" s="440"/>
      <c r="C929" s="440"/>
      <c r="D929" s="440"/>
      <c r="E929" s="442"/>
      <c r="F929" s="443"/>
      <c r="G929" s="441"/>
      <c r="H929" s="444"/>
      <c r="I929" s="445"/>
      <c r="J929" s="443"/>
      <c r="K929" s="443"/>
      <c r="L929" s="443"/>
      <c r="M929" s="443"/>
      <c r="N929" s="443"/>
      <c r="O929" s="443"/>
      <c r="P929" s="443"/>
      <c r="Q929" s="443"/>
      <c r="R929" s="443"/>
      <c r="S929" s="443"/>
      <c r="T929" s="443"/>
      <c r="U929" s="443"/>
      <c r="V929" s="443"/>
      <c r="W929" s="443"/>
      <c r="X929" s="443"/>
      <c r="Y929" s="443"/>
      <c r="Z929" s="443"/>
      <c r="AA929" s="443"/>
      <c r="AB929" s="443"/>
      <c r="AC929" s="441"/>
      <c r="AD929" s="441"/>
      <c r="AE929" s="441"/>
      <c r="AF929" s="441"/>
      <c r="AG929" s="441"/>
      <c r="AH929" s="441"/>
      <c r="AI929" s="443"/>
      <c r="AJ929" s="443"/>
      <c r="AK929" s="325"/>
      <c r="AL929" s="443"/>
      <c r="AM929" s="443"/>
    </row>
    <row r="930" spans="1:39" ht="24.75" customHeight="1">
      <c r="A930" s="440"/>
      <c r="B930" s="440"/>
      <c r="C930" s="440"/>
      <c r="D930" s="440"/>
      <c r="E930" s="442"/>
      <c r="F930" s="443"/>
      <c r="G930" s="441"/>
      <c r="H930" s="444"/>
      <c r="I930" s="445"/>
      <c r="J930" s="443"/>
      <c r="K930" s="443"/>
      <c r="L930" s="443"/>
      <c r="M930" s="443"/>
      <c r="N930" s="443"/>
      <c r="O930" s="443"/>
      <c r="P930" s="443"/>
      <c r="Q930" s="443"/>
      <c r="R930" s="443"/>
      <c r="S930" s="443"/>
      <c r="T930" s="443"/>
      <c r="U930" s="443"/>
      <c r="V930" s="443"/>
      <c r="W930" s="443"/>
      <c r="X930" s="443"/>
      <c r="Y930" s="443"/>
      <c r="Z930" s="443"/>
      <c r="AA930" s="443"/>
      <c r="AB930" s="443"/>
      <c r="AC930" s="441"/>
      <c r="AD930" s="441"/>
      <c r="AE930" s="441"/>
      <c r="AF930" s="441"/>
      <c r="AG930" s="441"/>
      <c r="AH930" s="441"/>
      <c r="AI930" s="443"/>
      <c r="AJ930" s="443"/>
      <c r="AK930" s="325"/>
      <c r="AL930" s="443"/>
      <c r="AM930" s="443"/>
    </row>
    <row r="931" spans="1:39" ht="24.75" customHeight="1">
      <c r="A931" s="440"/>
      <c r="B931" s="440"/>
      <c r="C931" s="440"/>
      <c r="D931" s="440"/>
      <c r="E931" s="442"/>
      <c r="F931" s="443"/>
      <c r="G931" s="441"/>
      <c r="H931" s="444"/>
      <c r="I931" s="445"/>
      <c r="J931" s="443"/>
      <c r="K931" s="443"/>
      <c r="L931" s="443"/>
      <c r="M931" s="443"/>
      <c r="N931" s="443"/>
      <c r="O931" s="443"/>
      <c r="P931" s="443"/>
      <c r="Q931" s="443"/>
      <c r="R931" s="443"/>
      <c r="S931" s="443"/>
      <c r="T931" s="443"/>
      <c r="U931" s="443"/>
      <c r="V931" s="443"/>
      <c r="W931" s="443"/>
      <c r="X931" s="443"/>
      <c r="Y931" s="443"/>
      <c r="Z931" s="443"/>
      <c r="AA931" s="443"/>
      <c r="AB931" s="443"/>
      <c r="AC931" s="441"/>
      <c r="AD931" s="441"/>
      <c r="AE931" s="441"/>
      <c r="AF931" s="441"/>
      <c r="AG931" s="441"/>
      <c r="AH931" s="441"/>
      <c r="AI931" s="443"/>
      <c r="AJ931" s="443"/>
      <c r="AK931" s="325"/>
      <c r="AL931" s="443"/>
      <c r="AM931" s="443"/>
    </row>
    <row r="932" spans="1:39" ht="24.75" customHeight="1">
      <c r="A932" s="440"/>
      <c r="B932" s="440"/>
      <c r="C932" s="440"/>
      <c r="D932" s="440"/>
      <c r="E932" s="442"/>
      <c r="F932" s="443"/>
      <c r="G932" s="441"/>
      <c r="H932" s="444"/>
      <c r="I932" s="445"/>
      <c r="J932" s="443"/>
      <c r="K932" s="443"/>
      <c r="L932" s="443"/>
      <c r="M932" s="443"/>
      <c r="N932" s="443"/>
      <c r="O932" s="443"/>
      <c r="P932" s="443"/>
      <c r="Q932" s="443"/>
      <c r="R932" s="443"/>
      <c r="S932" s="443"/>
      <c r="T932" s="443"/>
      <c r="U932" s="443"/>
      <c r="V932" s="443"/>
      <c r="W932" s="443"/>
      <c r="X932" s="443"/>
      <c r="Y932" s="443"/>
      <c r="Z932" s="443"/>
      <c r="AA932" s="443"/>
      <c r="AB932" s="443"/>
      <c r="AC932" s="441"/>
      <c r="AD932" s="441"/>
      <c r="AE932" s="441"/>
      <c r="AF932" s="441"/>
      <c r="AG932" s="441"/>
      <c r="AH932" s="441"/>
      <c r="AI932" s="443"/>
      <c r="AJ932" s="443"/>
      <c r="AK932" s="325"/>
      <c r="AL932" s="443"/>
      <c r="AM932" s="443"/>
    </row>
    <row r="933" spans="1:39" ht="24.75" customHeight="1">
      <c r="A933" s="440"/>
      <c r="B933" s="440"/>
      <c r="C933" s="440"/>
      <c r="D933" s="440"/>
      <c r="E933" s="442"/>
      <c r="F933" s="443"/>
      <c r="G933" s="441"/>
      <c r="H933" s="444"/>
      <c r="I933" s="445"/>
      <c r="J933" s="443"/>
      <c r="K933" s="443"/>
      <c r="L933" s="443"/>
      <c r="M933" s="443"/>
      <c r="N933" s="443"/>
      <c r="O933" s="443"/>
      <c r="P933" s="443"/>
      <c r="Q933" s="443"/>
      <c r="R933" s="443"/>
      <c r="S933" s="443"/>
      <c r="T933" s="443"/>
      <c r="U933" s="443"/>
      <c r="V933" s="443"/>
      <c r="W933" s="443"/>
      <c r="X933" s="443"/>
      <c r="Y933" s="443"/>
      <c r="Z933" s="443"/>
      <c r="AA933" s="443"/>
      <c r="AB933" s="443"/>
      <c r="AC933" s="441"/>
      <c r="AD933" s="441"/>
      <c r="AE933" s="441"/>
      <c r="AF933" s="441"/>
      <c r="AG933" s="441"/>
      <c r="AH933" s="441"/>
      <c r="AI933" s="443"/>
      <c r="AJ933" s="443"/>
      <c r="AK933" s="325"/>
      <c r="AL933" s="443"/>
      <c r="AM933" s="443"/>
    </row>
    <row r="934" spans="1:39" ht="24.75" customHeight="1">
      <c r="A934" s="440"/>
      <c r="B934" s="440"/>
      <c r="C934" s="440"/>
      <c r="D934" s="440"/>
      <c r="E934" s="442"/>
      <c r="F934" s="443"/>
      <c r="G934" s="441"/>
      <c r="H934" s="444"/>
      <c r="I934" s="445"/>
      <c r="J934" s="443"/>
      <c r="K934" s="443"/>
      <c r="L934" s="443"/>
      <c r="M934" s="443"/>
      <c r="N934" s="443"/>
      <c r="O934" s="443"/>
      <c r="P934" s="443"/>
      <c r="Q934" s="443"/>
      <c r="R934" s="443"/>
      <c r="S934" s="443"/>
      <c r="T934" s="443"/>
      <c r="U934" s="443"/>
      <c r="V934" s="443"/>
      <c r="W934" s="443"/>
      <c r="X934" s="443"/>
      <c r="Y934" s="443"/>
      <c r="Z934" s="443"/>
      <c r="AA934" s="443"/>
      <c r="AB934" s="443"/>
      <c r="AC934" s="441"/>
      <c r="AD934" s="441"/>
      <c r="AE934" s="441"/>
      <c r="AF934" s="441"/>
      <c r="AG934" s="441"/>
      <c r="AH934" s="441"/>
      <c r="AI934" s="443"/>
      <c r="AJ934" s="443"/>
      <c r="AK934" s="325"/>
      <c r="AL934" s="443"/>
      <c r="AM934" s="443"/>
    </row>
    <row r="935" spans="1:39" ht="24.75" customHeight="1">
      <c r="A935" s="440"/>
      <c r="B935" s="440"/>
      <c r="C935" s="440"/>
      <c r="D935" s="440"/>
      <c r="E935" s="442"/>
      <c r="F935" s="443"/>
      <c r="G935" s="441"/>
      <c r="H935" s="444"/>
      <c r="I935" s="445"/>
      <c r="J935" s="443"/>
      <c r="K935" s="443"/>
      <c r="L935" s="443"/>
      <c r="M935" s="443"/>
      <c r="N935" s="443"/>
      <c r="O935" s="443"/>
      <c r="P935" s="443"/>
      <c r="Q935" s="443"/>
      <c r="R935" s="443"/>
      <c r="S935" s="443"/>
      <c r="T935" s="443"/>
      <c r="U935" s="443"/>
      <c r="V935" s="443"/>
      <c r="W935" s="443"/>
      <c r="X935" s="443"/>
      <c r="Y935" s="443"/>
      <c r="Z935" s="443"/>
      <c r="AA935" s="443"/>
      <c r="AB935" s="443"/>
      <c r="AC935" s="441"/>
      <c r="AD935" s="441"/>
      <c r="AE935" s="441"/>
      <c r="AF935" s="441"/>
      <c r="AG935" s="441"/>
      <c r="AH935" s="441"/>
      <c r="AI935" s="443"/>
      <c r="AJ935" s="443"/>
      <c r="AK935" s="325"/>
      <c r="AL935" s="443"/>
      <c r="AM935" s="443"/>
    </row>
    <row r="936" spans="1:39" ht="24.75" customHeight="1">
      <c r="A936" s="440"/>
      <c r="B936" s="440"/>
      <c r="C936" s="440"/>
      <c r="D936" s="440"/>
      <c r="E936" s="442"/>
      <c r="F936" s="443"/>
      <c r="G936" s="441"/>
      <c r="H936" s="444"/>
      <c r="I936" s="445"/>
      <c r="J936" s="443"/>
      <c r="K936" s="443"/>
      <c r="L936" s="443"/>
      <c r="M936" s="443"/>
      <c r="N936" s="443"/>
      <c r="O936" s="443"/>
      <c r="P936" s="443"/>
      <c r="Q936" s="443"/>
      <c r="R936" s="443"/>
      <c r="S936" s="443"/>
      <c r="T936" s="443"/>
      <c r="U936" s="443"/>
      <c r="V936" s="443"/>
      <c r="W936" s="443"/>
      <c r="X936" s="443"/>
      <c r="Y936" s="443"/>
      <c r="Z936" s="443"/>
      <c r="AA936" s="443"/>
      <c r="AB936" s="443"/>
      <c r="AC936" s="441"/>
      <c r="AD936" s="441"/>
      <c r="AE936" s="441"/>
      <c r="AF936" s="441"/>
      <c r="AG936" s="441"/>
      <c r="AH936" s="441"/>
      <c r="AI936" s="443"/>
      <c r="AJ936" s="443"/>
      <c r="AK936" s="325"/>
      <c r="AL936" s="443"/>
      <c r="AM936" s="443"/>
    </row>
    <row r="937" spans="1:39" ht="24.75" customHeight="1">
      <c r="A937" s="440"/>
      <c r="B937" s="440"/>
      <c r="C937" s="440"/>
      <c r="D937" s="440"/>
      <c r="E937" s="442"/>
      <c r="F937" s="443"/>
      <c r="G937" s="441"/>
      <c r="H937" s="444"/>
      <c r="I937" s="445"/>
      <c r="J937" s="443"/>
      <c r="K937" s="443"/>
      <c r="L937" s="443"/>
      <c r="M937" s="443"/>
      <c r="N937" s="443"/>
      <c r="O937" s="443"/>
      <c r="P937" s="443"/>
      <c r="Q937" s="443"/>
      <c r="R937" s="443"/>
      <c r="S937" s="443"/>
      <c r="T937" s="443"/>
      <c r="U937" s="443"/>
      <c r="V937" s="443"/>
      <c r="W937" s="443"/>
      <c r="X937" s="443"/>
      <c r="Y937" s="443"/>
      <c r="Z937" s="443"/>
      <c r="AA937" s="443"/>
      <c r="AB937" s="443"/>
      <c r="AC937" s="441"/>
      <c r="AD937" s="441"/>
      <c r="AE937" s="441"/>
      <c r="AF937" s="441"/>
      <c r="AG937" s="441"/>
      <c r="AH937" s="441"/>
      <c r="AI937" s="443"/>
      <c r="AJ937" s="443"/>
      <c r="AK937" s="325"/>
      <c r="AL937" s="443"/>
      <c r="AM937" s="443"/>
    </row>
    <row r="938" spans="1:39" ht="24.75" customHeight="1">
      <c r="A938" s="440"/>
      <c r="B938" s="440"/>
      <c r="C938" s="440"/>
      <c r="D938" s="440"/>
      <c r="E938" s="442"/>
      <c r="F938" s="443"/>
      <c r="G938" s="441"/>
      <c r="H938" s="444"/>
      <c r="I938" s="445"/>
      <c r="J938" s="443"/>
      <c r="K938" s="443"/>
      <c r="L938" s="443"/>
      <c r="M938" s="443"/>
      <c r="N938" s="443"/>
      <c r="O938" s="443"/>
      <c r="P938" s="443"/>
      <c r="Q938" s="443"/>
      <c r="R938" s="443"/>
      <c r="S938" s="443"/>
      <c r="T938" s="443"/>
      <c r="U938" s="443"/>
      <c r="V938" s="443"/>
      <c r="W938" s="443"/>
      <c r="X938" s="443"/>
      <c r="Y938" s="443"/>
      <c r="Z938" s="443"/>
      <c r="AA938" s="443"/>
      <c r="AB938" s="443"/>
      <c r="AC938" s="441"/>
      <c r="AD938" s="441"/>
      <c r="AE938" s="441"/>
      <c r="AF938" s="441"/>
      <c r="AG938" s="441"/>
      <c r="AH938" s="441"/>
      <c r="AI938" s="443"/>
      <c r="AJ938" s="443"/>
      <c r="AK938" s="325"/>
      <c r="AL938" s="443"/>
      <c r="AM938" s="443"/>
    </row>
    <row r="939" spans="1:39" ht="24.75" customHeight="1">
      <c r="A939" s="440"/>
      <c r="B939" s="440"/>
      <c r="C939" s="440"/>
      <c r="D939" s="440"/>
      <c r="E939" s="442"/>
      <c r="F939" s="443"/>
      <c r="G939" s="441"/>
      <c r="H939" s="444"/>
      <c r="I939" s="445"/>
      <c r="J939" s="443"/>
      <c r="K939" s="443"/>
      <c r="L939" s="443"/>
      <c r="M939" s="443"/>
      <c r="N939" s="443"/>
      <c r="O939" s="443"/>
      <c r="P939" s="443"/>
      <c r="Q939" s="443"/>
      <c r="R939" s="443"/>
      <c r="S939" s="443"/>
      <c r="T939" s="443"/>
      <c r="U939" s="443"/>
      <c r="V939" s="443"/>
      <c r="W939" s="443"/>
      <c r="X939" s="443"/>
      <c r="Y939" s="443"/>
      <c r="Z939" s="443"/>
      <c r="AA939" s="443"/>
      <c r="AB939" s="443"/>
      <c r="AC939" s="441"/>
      <c r="AD939" s="441"/>
      <c r="AE939" s="441"/>
      <c r="AF939" s="441"/>
      <c r="AG939" s="441"/>
      <c r="AH939" s="441"/>
      <c r="AI939" s="443"/>
      <c r="AJ939" s="443"/>
      <c r="AK939" s="325"/>
      <c r="AL939" s="443"/>
      <c r="AM939" s="443"/>
    </row>
    <row r="940" spans="1:39" ht="24.75" customHeight="1">
      <c r="A940" s="440"/>
      <c r="B940" s="440"/>
      <c r="C940" s="440"/>
      <c r="D940" s="440"/>
      <c r="E940" s="442"/>
      <c r="F940" s="443"/>
      <c r="G940" s="441"/>
      <c r="H940" s="444"/>
      <c r="I940" s="445"/>
      <c r="J940" s="443"/>
      <c r="K940" s="443"/>
      <c r="L940" s="443"/>
      <c r="M940" s="443"/>
      <c r="N940" s="443"/>
      <c r="O940" s="443"/>
      <c r="P940" s="443"/>
      <c r="Q940" s="443"/>
      <c r="R940" s="443"/>
      <c r="S940" s="443"/>
      <c r="T940" s="443"/>
      <c r="U940" s="443"/>
      <c r="V940" s="443"/>
      <c r="W940" s="443"/>
      <c r="X940" s="443"/>
      <c r="Y940" s="443"/>
      <c r="Z940" s="443"/>
      <c r="AA940" s="443"/>
      <c r="AB940" s="443"/>
      <c r="AC940" s="441"/>
      <c r="AD940" s="441"/>
      <c r="AE940" s="441"/>
      <c r="AF940" s="441"/>
      <c r="AG940" s="441"/>
      <c r="AH940" s="441"/>
      <c r="AI940" s="443"/>
      <c r="AJ940" s="443"/>
      <c r="AK940" s="325"/>
      <c r="AL940" s="443"/>
      <c r="AM940" s="443"/>
    </row>
    <row r="941" spans="1:39" ht="24.75" customHeight="1">
      <c r="A941" s="440"/>
      <c r="B941" s="440"/>
      <c r="C941" s="440"/>
      <c r="D941" s="440"/>
      <c r="E941" s="442"/>
      <c r="F941" s="443"/>
      <c r="G941" s="441"/>
      <c r="H941" s="444"/>
      <c r="I941" s="445"/>
      <c r="J941" s="443"/>
      <c r="K941" s="443"/>
      <c r="L941" s="443"/>
      <c r="M941" s="443"/>
      <c r="N941" s="443"/>
      <c r="O941" s="443"/>
      <c r="P941" s="443"/>
      <c r="Q941" s="443"/>
      <c r="R941" s="443"/>
      <c r="S941" s="443"/>
      <c r="T941" s="443"/>
      <c r="U941" s="443"/>
      <c r="V941" s="443"/>
      <c r="W941" s="443"/>
      <c r="X941" s="443"/>
      <c r="Y941" s="443"/>
      <c r="Z941" s="443"/>
      <c r="AA941" s="443"/>
      <c r="AB941" s="443"/>
      <c r="AC941" s="441"/>
      <c r="AD941" s="441"/>
      <c r="AE941" s="441"/>
      <c r="AF941" s="441"/>
      <c r="AG941" s="441"/>
      <c r="AH941" s="441"/>
      <c r="AI941" s="443"/>
      <c r="AJ941" s="443"/>
      <c r="AK941" s="325"/>
      <c r="AL941" s="443"/>
      <c r="AM941" s="443"/>
    </row>
    <row r="942" spans="1:39" ht="24.75" customHeight="1">
      <c r="A942" s="440"/>
      <c r="B942" s="440"/>
      <c r="C942" s="440"/>
      <c r="D942" s="440"/>
      <c r="E942" s="442"/>
      <c r="F942" s="443"/>
      <c r="G942" s="441"/>
      <c r="H942" s="444"/>
      <c r="I942" s="445"/>
      <c r="J942" s="443"/>
      <c r="K942" s="443"/>
      <c r="L942" s="443"/>
      <c r="M942" s="443"/>
      <c r="N942" s="443"/>
      <c r="O942" s="443"/>
      <c r="P942" s="443"/>
      <c r="Q942" s="443"/>
      <c r="R942" s="443"/>
      <c r="S942" s="443"/>
      <c r="T942" s="443"/>
      <c r="U942" s="443"/>
      <c r="V942" s="443"/>
      <c r="W942" s="443"/>
      <c r="X942" s="443"/>
      <c r="Y942" s="443"/>
      <c r="Z942" s="443"/>
      <c r="AA942" s="443"/>
      <c r="AB942" s="443"/>
      <c r="AC942" s="441"/>
      <c r="AD942" s="441"/>
      <c r="AE942" s="441"/>
      <c r="AF942" s="441"/>
      <c r="AG942" s="441"/>
      <c r="AH942" s="441"/>
      <c r="AI942" s="443"/>
      <c r="AJ942" s="443"/>
      <c r="AK942" s="325"/>
      <c r="AL942" s="443"/>
      <c r="AM942" s="443"/>
    </row>
    <row r="943" spans="1:39" ht="24.75" customHeight="1">
      <c r="A943" s="440"/>
      <c r="B943" s="440"/>
      <c r="C943" s="440"/>
      <c r="D943" s="440"/>
      <c r="E943" s="442"/>
      <c r="F943" s="443"/>
      <c r="G943" s="441"/>
      <c r="H943" s="444"/>
      <c r="I943" s="445"/>
      <c r="J943" s="443"/>
      <c r="K943" s="443"/>
      <c r="L943" s="443"/>
      <c r="M943" s="443"/>
      <c r="N943" s="443"/>
      <c r="O943" s="443"/>
      <c r="P943" s="443"/>
      <c r="Q943" s="443"/>
      <c r="R943" s="443"/>
      <c r="S943" s="443"/>
      <c r="T943" s="443"/>
      <c r="U943" s="443"/>
      <c r="V943" s="443"/>
      <c r="W943" s="443"/>
      <c r="X943" s="443"/>
      <c r="Y943" s="443"/>
      <c r="Z943" s="443"/>
      <c r="AA943" s="443"/>
      <c r="AB943" s="443"/>
      <c r="AC943" s="441"/>
      <c r="AD943" s="441"/>
      <c r="AE943" s="441"/>
      <c r="AF943" s="441"/>
      <c r="AG943" s="441"/>
      <c r="AH943" s="441"/>
      <c r="AI943" s="443"/>
      <c r="AJ943" s="443"/>
      <c r="AK943" s="325"/>
      <c r="AL943" s="443"/>
      <c r="AM943" s="443"/>
    </row>
    <row r="944" spans="1:39" ht="24.75" customHeight="1">
      <c r="A944" s="440"/>
      <c r="B944" s="440"/>
      <c r="C944" s="440"/>
      <c r="D944" s="440"/>
      <c r="E944" s="442"/>
      <c r="F944" s="443"/>
      <c r="G944" s="441"/>
      <c r="H944" s="444"/>
      <c r="I944" s="445"/>
      <c r="J944" s="443"/>
      <c r="K944" s="443"/>
      <c r="L944" s="443"/>
      <c r="M944" s="443"/>
      <c r="N944" s="443"/>
      <c r="O944" s="443"/>
      <c r="P944" s="443"/>
      <c r="Q944" s="443"/>
      <c r="R944" s="443"/>
      <c r="S944" s="443"/>
      <c r="T944" s="443"/>
      <c r="U944" s="443"/>
      <c r="V944" s="443"/>
      <c r="W944" s="443"/>
      <c r="X944" s="443"/>
      <c r="Y944" s="443"/>
      <c r="Z944" s="443"/>
      <c r="AA944" s="443"/>
      <c r="AB944" s="443"/>
      <c r="AC944" s="441"/>
      <c r="AD944" s="441"/>
      <c r="AE944" s="441"/>
      <c r="AF944" s="441"/>
      <c r="AG944" s="441"/>
      <c r="AH944" s="441"/>
      <c r="AI944" s="443"/>
      <c r="AJ944" s="443"/>
      <c r="AK944" s="325"/>
      <c r="AL944" s="443"/>
      <c r="AM944" s="443"/>
    </row>
    <row r="945" spans="1:39" ht="24.75" customHeight="1">
      <c r="A945" s="440"/>
      <c r="B945" s="440"/>
      <c r="C945" s="440"/>
      <c r="D945" s="440"/>
      <c r="E945" s="442"/>
      <c r="F945" s="443"/>
      <c r="G945" s="441"/>
      <c r="H945" s="444"/>
      <c r="I945" s="445"/>
      <c r="J945" s="443"/>
      <c r="K945" s="443"/>
      <c r="L945" s="443"/>
      <c r="M945" s="443"/>
      <c r="N945" s="443"/>
      <c r="O945" s="443"/>
      <c r="P945" s="443"/>
      <c r="Q945" s="443"/>
      <c r="R945" s="443"/>
      <c r="S945" s="443"/>
      <c r="T945" s="443"/>
      <c r="U945" s="443"/>
      <c r="V945" s="443"/>
      <c r="W945" s="443"/>
      <c r="X945" s="443"/>
      <c r="Y945" s="443"/>
      <c r="Z945" s="443"/>
      <c r="AA945" s="443"/>
      <c r="AB945" s="443"/>
      <c r="AC945" s="441"/>
      <c r="AD945" s="441"/>
      <c r="AE945" s="441"/>
      <c r="AF945" s="441"/>
      <c r="AG945" s="441"/>
      <c r="AH945" s="441"/>
      <c r="AI945" s="443"/>
      <c r="AJ945" s="443"/>
      <c r="AK945" s="325"/>
      <c r="AL945" s="443"/>
      <c r="AM945" s="443"/>
    </row>
    <row r="946" spans="1:39" ht="24.75" customHeight="1">
      <c r="A946" s="440"/>
      <c r="B946" s="440"/>
      <c r="C946" s="440"/>
      <c r="D946" s="440"/>
      <c r="E946" s="442"/>
      <c r="F946" s="443"/>
      <c r="G946" s="441"/>
      <c r="H946" s="444"/>
      <c r="I946" s="445"/>
      <c r="J946" s="443"/>
      <c r="K946" s="443"/>
      <c r="L946" s="443"/>
      <c r="M946" s="443"/>
      <c r="N946" s="443"/>
      <c r="O946" s="443"/>
      <c r="P946" s="443"/>
      <c r="Q946" s="443"/>
      <c r="R946" s="443"/>
      <c r="S946" s="443"/>
      <c r="T946" s="443"/>
      <c r="U946" s="443"/>
      <c r="V946" s="443"/>
      <c r="W946" s="443"/>
      <c r="X946" s="443"/>
      <c r="Y946" s="443"/>
      <c r="Z946" s="443"/>
      <c r="AA946" s="443"/>
      <c r="AB946" s="443"/>
      <c r="AC946" s="441"/>
      <c r="AD946" s="441"/>
      <c r="AE946" s="441"/>
      <c r="AF946" s="441"/>
      <c r="AG946" s="441"/>
      <c r="AH946" s="441"/>
      <c r="AI946" s="443"/>
      <c r="AJ946" s="443"/>
      <c r="AK946" s="325"/>
      <c r="AL946" s="443"/>
      <c r="AM946" s="443"/>
    </row>
    <row r="947" spans="1:39" ht="24.75" customHeight="1">
      <c r="A947" s="440"/>
      <c r="B947" s="440"/>
      <c r="C947" s="440"/>
      <c r="D947" s="440"/>
      <c r="E947" s="442"/>
      <c r="F947" s="443"/>
      <c r="G947" s="441"/>
      <c r="H947" s="444"/>
      <c r="I947" s="445"/>
      <c r="J947" s="443"/>
      <c r="K947" s="443"/>
      <c r="L947" s="443"/>
      <c r="M947" s="443"/>
      <c r="N947" s="443"/>
      <c r="O947" s="443"/>
      <c r="P947" s="443"/>
      <c r="Q947" s="443"/>
      <c r="R947" s="443"/>
      <c r="S947" s="443"/>
      <c r="T947" s="443"/>
      <c r="U947" s="443"/>
      <c r="V947" s="443"/>
      <c r="W947" s="443"/>
      <c r="X947" s="443"/>
      <c r="Y947" s="443"/>
      <c r="Z947" s="443"/>
      <c r="AA947" s="443"/>
      <c r="AB947" s="443"/>
      <c r="AC947" s="441"/>
      <c r="AD947" s="441"/>
      <c r="AE947" s="441"/>
      <c r="AF947" s="441"/>
      <c r="AG947" s="441"/>
      <c r="AH947" s="441"/>
      <c r="AI947" s="443"/>
      <c r="AJ947" s="443"/>
      <c r="AK947" s="325"/>
      <c r="AL947" s="443"/>
      <c r="AM947" s="443"/>
    </row>
    <row r="948" spans="1:39" ht="24.75" customHeight="1">
      <c r="A948" s="440"/>
      <c r="B948" s="440"/>
      <c r="C948" s="440"/>
      <c r="D948" s="440"/>
      <c r="E948" s="442"/>
      <c r="F948" s="443"/>
      <c r="G948" s="441"/>
      <c r="H948" s="444"/>
      <c r="I948" s="445"/>
      <c r="J948" s="443"/>
      <c r="K948" s="443"/>
      <c r="L948" s="443"/>
      <c r="M948" s="443"/>
      <c r="N948" s="443"/>
      <c r="O948" s="443"/>
      <c r="P948" s="443"/>
      <c r="Q948" s="443"/>
      <c r="R948" s="443"/>
      <c r="S948" s="443"/>
      <c r="T948" s="443"/>
      <c r="U948" s="443"/>
      <c r="V948" s="443"/>
      <c r="W948" s="443"/>
      <c r="X948" s="443"/>
      <c r="Y948" s="443"/>
      <c r="Z948" s="443"/>
      <c r="AA948" s="443"/>
      <c r="AB948" s="443"/>
      <c r="AC948" s="441"/>
      <c r="AD948" s="441"/>
      <c r="AE948" s="441"/>
      <c r="AF948" s="441"/>
      <c r="AG948" s="441"/>
      <c r="AH948" s="441"/>
      <c r="AI948" s="443"/>
      <c r="AJ948" s="443"/>
      <c r="AK948" s="325"/>
      <c r="AL948" s="443"/>
      <c r="AM948" s="443"/>
    </row>
    <row r="949" spans="1:39" ht="24.75" customHeight="1">
      <c r="A949" s="440"/>
      <c r="B949" s="440"/>
      <c r="C949" s="440"/>
      <c r="D949" s="440"/>
      <c r="E949" s="442"/>
      <c r="F949" s="443"/>
      <c r="G949" s="441"/>
      <c r="H949" s="444"/>
      <c r="I949" s="445"/>
      <c r="J949" s="443"/>
      <c r="K949" s="443"/>
      <c r="L949" s="443"/>
      <c r="M949" s="443"/>
      <c r="N949" s="443"/>
      <c r="O949" s="443"/>
      <c r="P949" s="443"/>
      <c r="Q949" s="443"/>
      <c r="R949" s="443"/>
      <c r="S949" s="443"/>
      <c r="T949" s="443"/>
      <c r="U949" s="443"/>
      <c r="V949" s="443"/>
      <c r="W949" s="443"/>
      <c r="X949" s="443"/>
      <c r="Y949" s="443"/>
      <c r="Z949" s="443"/>
      <c r="AA949" s="443"/>
      <c r="AB949" s="443"/>
      <c r="AC949" s="441"/>
      <c r="AD949" s="441"/>
      <c r="AE949" s="441"/>
      <c r="AF949" s="441"/>
      <c r="AG949" s="441"/>
      <c r="AH949" s="441"/>
      <c r="AI949" s="443"/>
      <c r="AJ949" s="443"/>
      <c r="AK949" s="325"/>
      <c r="AL949" s="443"/>
      <c r="AM949" s="443"/>
    </row>
    <row r="950" spans="1:39" ht="24.75" customHeight="1">
      <c r="A950" s="440"/>
      <c r="B950" s="440"/>
      <c r="C950" s="440"/>
      <c r="D950" s="440"/>
      <c r="E950" s="442"/>
      <c r="F950" s="443"/>
      <c r="G950" s="441"/>
      <c r="H950" s="444"/>
      <c r="I950" s="445"/>
      <c r="J950" s="443"/>
      <c r="K950" s="443"/>
      <c r="L950" s="443"/>
      <c r="M950" s="443"/>
      <c r="N950" s="443"/>
      <c r="O950" s="443"/>
      <c r="P950" s="443"/>
      <c r="Q950" s="443"/>
      <c r="R950" s="443"/>
      <c r="S950" s="443"/>
      <c r="T950" s="443"/>
      <c r="U950" s="443"/>
      <c r="V950" s="443"/>
      <c r="W950" s="443"/>
      <c r="X950" s="443"/>
      <c r="Y950" s="443"/>
      <c r="Z950" s="443"/>
      <c r="AA950" s="443"/>
      <c r="AB950" s="443"/>
      <c r="AC950" s="441"/>
      <c r="AD950" s="441"/>
      <c r="AE950" s="441"/>
      <c r="AF950" s="441"/>
      <c r="AG950" s="441"/>
      <c r="AH950" s="441"/>
      <c r="AI950" s="443"/>
      <c r="AJ950" s="443"/>
      <c r="AK950" s="325"/>
      <c r="AL950" s="443"/>
      <c r="AM950" s="443"/>
    </row>
    <row r="951" spans="1:39" ht="24.75" customHeight="1">
      <c r="A951" s="440"/>
      <c r="B951" s="440"/>
      <c r="C951" s="440"/>
      <c r="D951" s="440"/>
      <c r="E951" s="442"/>
      <c r="F951" s="443"/>
      <c r="G951" s="441"/>
      <c r="H951" s="444"/>
      <c r="I951" s="445"/>
      <c r="J951" s="443"/>
      <c r="K951" s="443"/>
      <c r="L951" s="443"/>
      <c r="M951" s="443"/>
      <c r="N951" s="443"/>
      <c r="O951" s="443"/>
      <c r="P951" s="443"/>
      <c r="Q951" s="443"/>
      <c r="R951" s="443"/>
      <c r="S951" s="443"/>
      <c r="T951" s="443"/>
      <c r="U951" s="443"/>
      <c r="V951" s="443"/>
      <c r="W951" s="443"/>
      <c r="X951" s="443"/>
      <c r="Y951" s="443"/>
      <c r="Z951" s="443"/>
      <c r="AA951" s="443"/>
      <c r="AB951" s="443"/>
      <c r="AC951" s="441"/>
      <c r="AD951" s="441"/>
      <c r="AE951" s="441"/>
      <c r="AF951" s="441"/>
      <c r="AG951" s="441"/>
      <c r="AH951" s="441"/>
      <c r="AI951" s="443"/>
      <c r="AJ951" s="443"/>
      <c r="AK951" s="325"/>
      <c r="AL951" s="443"/>
      <c r="AM951" s="443"/>
    </row>
    <row r="952" spans="1:39" ht="24.75" customHeight="1">
      <c r="A952" s="440"/>
      <c r="B952" s="440"/>
      <c r="C952" s="440"/>
      <c r="D952" s="440"/>
      <c r="E952" s="442"/>
      <c r="F952" s="443"/>
      <c r="G952" s="441"/>
      <c r="H952" s="444"/>
      <c r="I952" s="445"/>
      <c r="J952" s="443"/>
      <c r="K952" s="443"/>
      <c r="L952" s="443"/>
      <c r="M952" s="443"/>
      <c r="N952" s="443"/>
      <c r="O952" s="443"/>
      <c r="P952" s="443"/>
      <c r="Q952" s="443"/>
      <c r="R952" s="443"/>
      <c r="S952" s="443"/>
      <c r="T952" s="443"/>
      <c r="U952" s="443"/>
      <c r="V952" s="443"/>
      <c r="W952" s="443"/>
      <c r="X952" s="443"/>
      <c r="Y952" s="443"/>
      <c r="Z952" s="443"/>
      <c r="AA952" s="443"/>
      <c r="AB952" s="443"/>
      <c r="AC952" s="441"/>
      <c r="AD952" s="441"/>
      <c r="AE952" s="441"/>
      <c r="AF952" s="441"/>
      <c r="AG952" s="441"/>
      <c r="AH952" s="441"/>
      <c r="AI952" s="443"/>
      <c r="AJ952" s="443"/>
      <c r="AK952" s="325"/>
      <c r="AL952" s="443"/>
      <c r="AM952" s="443"/>
    </row>
    <row r="953" spans="1:39" ht="24.75" customHeight="1">
      <c r="A953" s="440"/>
      <c r="B953" s="440"/>
      <c r="C953" s="440"/>
      <c r="D953" s="440"/>
      <c r="E953" s="442"/>
      <c r="F953" s="443"/>
      <c r="G953" s="441"/>
      <c r="H953" s="444"/>
      <c r="I953" s="445"/>
      <c r="J953" s="443"/>
      <c r="K953" s="443"/>
      <c r="L953" s="443"/>
      <c r="M953" s="443"/>
      <c r="N953" s="443"/>
      <c r="O953" s="443"/>
      <c r="P953" s="443"/>
      <c r="Q953" s="443"/>
      <c r="R953" s="443"/>
      <c r="S953" s="443"/>
      <c r="T953" s="443"/>
      <c r="U953" s="443"/>
      <c r="V953" s="443"/>
      <c r="W953" s="443"/>
      <c r="X953" s="443"/>
      <c r="Y953" s="443"/>
      <c r="Z953" s="443"/>
      <c r="AA953" s="443"/>
      <c r="AB953" s="443"/>
      <c r="AC953" s="441"/>
      <c r="AD953" s="441"/>
      <c r="AE953" s="441"/>
      <c r="AF953" s="441"/>
      <c r="AG953" s="441"/>
      <c r="AH953" s="441"/>
      <c r="AI953" s="443"/>
      <c r="AJ953" s="443"/>
      <c r="AK953" s="325"/>
      <c r="AL953" s="443"/>
      <c r="AM953" s="443"/>
    </row>
    <row r="954" spans="1:39" ht="24.75" customHeight="1">
      <c r="A954" s="440"/>
      <c r="B954" s="440"/>
      <c r="C954" s="440"/>
      <c r="D954" s="440"/>
      <c r="E954" s="442"/>
      <c r="F954" s="443"/>
      <c r="G954" s="441"/>
      <c r="H954" s="444"/>
      <c r="I954" s="445"/>
      <c r="J954" s="443"/>
      <c r="K954" s="443"/>
      <c r="L954" s="443"/>
      <c r="M954" s="443"/>
      <c r="N954" s="443"/>
      <c r="O954" s="443"/>
      <c r="P954" s="443"/>
      <c r="Q954" s="443"/>
      <c r="R954" s="443"/>
      <c r="S954" s="443"/>
      <c r="T954" s="443"/>
      <c r="U954" s="443"/>
      <c r="V954" s="443"/>
      <c r="W954" s="443"/>
      <c r="X954" s="443"/>
      <c r="Y954" s="443"/>
      <c r="Z954" s="443"/>
      <c r="AA954" s="443"/>
      <c r="AB954" s="443"/>
      <c r="AC954" s="441"/>
      <c r="AD954" s="441"/>
      <c r="AE954" s="441"/>
      <c r="AF954" s="441"/>
      <c r="AG954" s="441"/>
      <c r="AH954" s="441"/>
      <c r="AI954" s="443"/>
      <c r="AJ954" s="443"/>
      <c r="AK954" s="325"/>
      <c r="AL954" s="443"/>
      <c r="AM954" s="443"/>
    </row>
    <row r="955" spans="1:39" ht="24.75" customHeight="1">
      <c r="A955" s="440"/>
      <c r="B955" s="440"/>
      <c r="C955" s="440"/>
      <c r="D955" s="440"/>
      <c r="E955" s="442"/>
      <c r="F955" s="443"/>
      <c r="G955" s="441"/>
      <c r="H955" s="444"/>
      <c r="I955" s="445"/>
      <c r="J955" s="443"/>
      <c r="K955" s="443"/>
      <c r="L955" s="443"/>
      <c r="M955" s="443"/>
      <c r="N955" s="443"/>
      <c r="O955" s="443"/>
      <c r="P955" s="443"/>
      <c r="Q955" s="443"/>
      <c r="R955" s="443"/>
      <c r="S955" s="443"/>
      <c r="T955" s="443"/>
      <c r="U955" s="443"/>
      <c r="V955" s="443"/>
      <c r="W955" s="443"/>
      <c r="X955" s="443"/>
      <c r="Y955" s="443"/>
      <c r="Z955" s="443"/>
      <c r="AA955" s="443"/>
      <c r="AB955" s="443"/>
      <c r="AC955" s="441"/>
      <c r="AD955" s="441"/>
      <c r="AE955" s="441"/>
      <c r="AF955" s="441"/>
      <c r="AG955" s="441"/>
      <c r="AH955" s="441"/>
      <c r="AI955" s="443"/>
      <c r="AJ955" s="443"/>
      <c r="AK955" s="325"/>
      <c r="AL955" s="443"/>
      <c r="AM955" s="443"/>
    </row>
    <row r="956" spans="1:39" ht="24.75" customHeight="1">
      <c r="A956" s="440"/>
      <c r="B956" s="440"/>
      <c r="C956" s="440"/>
      <c r="D956" s="440"/>
      <c r="E956" s="442"/>
      <c r="F956" s="443"/>
      <c r="G956" s="441"/>
      <c r="H956" s="444"/>
      <c r="I956" s="445"/>
      <c r="J956" s="443"/>
      <c r="K956" s="443"/>
      <c r="L956" s="443"/>
      <c r="M956" s="443"/>
      <c r="N956" s="443"/>
      <c r="O956" s="443"/>
      <c r="P956" s="443"/>
      <c r="Q956" s="443"/>
      <c r="R956" s="443"/>
      <c r="S956" s="443"/>
      <c r="T956" s="443"/>
      <c r="U956" s="443"/>
      <c r="V956" s="443"/>
      <c r="W956" s="443"/>
      <c r="X956" s="443"/>
      <c r="Y956" s="443"/>
      <c r="Z956" s="443"/>
      <c r="AA956" s="443"/>
      <c r="AB956" s="443"/>
      <c r="AC956" s="441"/>
      <c r="AD956" s="441"/>
      <c r="AE956" s="441"/>
      <c r="AF956" s="441"/>
      <c r="AG956" s="441"/>
      <c r="AH956" s="441"/>
      <c r="AI956" s="443"/>
      <c r="AJ956" s="443"/>
      <c r="AK956" s="325"/>
      <c r="AL956" s="443"/>
      <c r="AM956" s="443"/>
    </row>
    <row r="957" spans="1:39" ht="24.75" customHeight="1">
      <c r="A957" s="440"/>
      <c r="B957" s="440"/>
      <c r="C957" s="440"/>
      <c r="D957" s="440"/>
      <c r="E957" s="442"/>
      <c r="F957" s="443"/>
      <c r="G957" s="441"/>
      <c r="H957" s="444"/>
      <c r="I957" s="445"/>
      <c r="J957" s="443"/>
      <c r="K957" s="443"/>
      <c r="L957" s="443"/>
      <c r="M957" s="443"/>
      <c r="N957" s="443"/>
      <c r="O957" s="443"/>
      <c r="P957" s="443"/>
      <c r="Q957" s="443"/>
      <c r="R957" s="443"/>
      <c r="S957" s="443"/>
      <c r="T957" s="443"/>
      <c r="U957" s="443"/>
      <c r="V957" s="443"/>
      <c r="W957" s="443"/>
      <c r="X957" s="443"/>
      <c r="Y957" s="443"/>
      <c r="Z957" s="443"/>
      <c r="AA957" s="443"/>
      <c r="AB957" s="443"/>
      <c r="AC957" s="441"/>
      <c r="AD957" s="441"/>
      <c r="AE957" s="441"/>
      <c r="AF957" s="441"/>
      <c r="AG957" s="441"/>
      <c r="AH957" s="441"/>
      <c r="AI957" s="443"/>
      <c r="AJ957" s="443"/>
      <c r="AK957" s="325"/>
      <c r="AL957" s="443"/>
      <c r="AM957" s="443"/>
    </row>
    <row r="958" spans="1:39" ht="24.75" customHeight="1">
      <c r="A958" s="440"/>
      <c r="B958" s="440"/>
      <c r="C958" s="440"/>
      <c r="D958" s="440"/>
      <c r="E958" s="442"/>
      <c r="F958" s="443"/>
      <c r="G958" s="441"/>
      <c r="H958" s="444"/>
      <c r="I958" s="445"/>
      <c r="J958" s="443"/>
      <c r="K958" s="443"/>
      <c r="L958" s="443"/>
      <c r="M958" s="443"/>
      <c r="N958" s="443"/>
      <c r="O958" s="443"/>
      <c r="P958" s="443"/>
      <c r="Q958" s="443"/>
      <c r="R958" s="443"/>
      <c r="S958" s="443"/>
      <c r="T958" s="443"/>
      <c r="U958" s="443"/>
      <c r="V958" s="443"/>
      <c r="W958" s="443"/>
      <c r="X958" s="443"/>
      <c r="Y958" s="443"/>
      <c r="Z958" s="443"/>
      <c r="AA958" s="443"/>
      <c r="AB958" s="443"/>
      <c r="AC958" s="441"/>
      <c r="AD958" s="441"/>
      <c r="AE958" s="441"/>
      <c r="AF958" s="441"/>
      <c r="AG958" s="441"/>
      <c r="AH958" s="441"/>
      <c r="AI958" s="443"/>
      <c r="AJ958" s="443"/>
      <c r="AK958" s="325"/>
      <c r="AL958" s="443"/>
      <c r="AM958" s="443"/>
    </row>
    <row r="959" spans="1:39" ht="24.75" customHeight="1">
      <c r="A959" s="440"/>
      <c r="B959" s="440"/>
      <c r="C959" s="440"/>
      <c r="D959" s="440"/>
      <c r="E959" s="442"/>
      <c r="F959" s="443"/>
      <c r="G959" s="441"/>
      <c r="H959" s="444"/>
      <c r="I959" s="445"/>
      <c r="J959" s="443"/>
      <c r="K959" s="443"/>
      <c r="L959" s="443"/>
      <c r="M959" s="443"/>
      <c r="N959" s="443"/>
      <c r="O959" s="443"/>
      <c r="P959" s="443"/>
      <c r="Q959" s="443"/>
      <c r="R959" s="443"/>
      <c r="S959" s="443"/>
      <c r="T959" s="443"/>
      <c r="U959" s="443"/>
      <c r="V959" s="443"/>
      <c r="W959" s="443"/>
      <c r="X959" s="443"/>
      <c r="Y959" s="443"/>
      <c r="Z959" s="443"/>
      <c r="AA959" s="443"/>
      <c r="AB959" s="443"/>
      <c r="AC959" s="441"/>
      <c r="AD959" s="441"/>
      <c r="AE959" s="441"/>
      <c r="AF959" s="441"/>
      <c r="AG959" s="441"/>
      <c r="AH959" s="441"/>
      <c r="AI959" s="443"/>
      <c r="AJ959" s="443"/>
      <c r="AK959" s="325"/>
      <c r="AL959" s="443"/>
      <c r="AM959" s="443"/>
    </row>
    <row r="960" spans="1:39" ht="24.75" customHeight="1">
      <c r="A960" s="440"/>
      <c r="B960" s="440"/>
      <c r="C960" s="440"/>
      <c r="D960" s="440"/>
      <c r="E960" s="442"/>
      <c r="F960" s="443"/>
      <c r="G960" s="441"/>
      <c r="H960" s="444"/>
      <c r="I960" s="445"/>
      <c r="J960" s="443"/>
      <c r="K960" s="443"/>
      <c r="L960" s="443"/>
      <c r="M960" s="443"/>
      <c r="N960" s="443"/>
      <c r="O960" s="443"/>
      <c r="P960" s="443"/>
      <c r="Q960" s="443"/>
      <c r="R960" s="443"/>
      <c r="S960" s="443"/>
      <c r="T960" s="443"/>
      <c r="U960" s="443"/>
      <c r="V960" s="443"/>
      <c r="W960" s="443"/>
      <c r="X960" s="443"/>
      <c r="Y960" s="443"/>
      <c r="Z960" s="443"/>
      <c r="AA960" s="443"/>
      <c r="AB960" s="443"/>
      <c r="AC960" s="441"/>
      <c r="AD960" s="441"/>
      <c r="AE960" s="441"/>
      <c r="AF960" s="441"/>
      <c r="AG960" s="441"/>
      <c r="AH960" s="441"/>
      <c r="AI960" s="443"/>
      <c r="AJ960" s="443"/>
      <c r="AK960" s="325"/>
      <c r="AL960" s="443"/>
      <c r="AM960" s="443"/>
    </row>
    <row r="961" spans="1:39" ht="24.75" customHeight="1">
      <c r="A961" s="440"/>
      <c r="B961" s="440"/>
      <c r="C961" s="440"/>
      <c r="D961" s="440"/>
      <c r="E961" s="442"/>
      <c r="F961" s="443"/>
      <c r="G961" s="441"/>
      <c r="H961" s="444"/>
      <c r="I961" s="445"/>
      <c r="J961" s="443"/>
      <c r="K961" s="443"/>
      <c r="L961" s="443"/>
      <c r="M961" s="443"/>
      <c r="N961" s="443"/>
      <c r="O961" s="443"/>
      <c r="P961" s="443"/>
      <c r="Q961" s="443"/>
      <c r="R961" s="443"/>
      <c r="S961" s="443"/>
      <c r="T961" s="443"/>
      <c r="U961" s="443"/>
      <c r="V961" s="443"/>
      <c r="W961" s="443"/>
      <c r="X961" s="443"/>
      <c r="Y961" s="443"/>
      <c r="Z961" s="443"/>
      <c r="AA961" s="443"/>
      <c r="AB961" s="443"/>
      <c r="AC961" s="441"/>
      <c r="AD961" s="441"/>
      <c r="AE961" s="441"/>
      <c r="AF961" s="441"/>
      <c r="AG961" s="441"/>
      <c r="AH961" s="441"/>
      <c r="AI961" s="443"/>
      <c r="AJ961" s="443"/>
      <c r="AK961" s="325"/>
      <c r="AL961" s="443"/>
      <c r="AM961" s="443"/>
    </row>
    <row r="962" spans="1:39" ht="24.75" customHeight="1">
      <c r="A962" s="440"/>
      <c r="B962" s="440"/>
      <c r="C962" s="440"/>
      <c r="D962" s="440"/>
      <c r="E962" s="442"/>
      <c r="F962" s="443"/>
      <c r="G962" s="441"/>
      <c r="H962" s="444"/>
      <c r="I962" s="445"/>
      <c r="J962" s="443"/>
      <c r="K962" s="443"/>
      <c r="L962" s="443"/>
      <c r="M962" s="443"/>
      <c r="N962" s="443"/>
      <c r="O962" s="443"/>
      <c r="P962" s="443"/>
      <c r="Q962" s="443"/>
      <c r="R962" s="443"/>
      <c r="S962" s="443"/>
      <c r="T962" s="443"/>
      <c r="U962" s="443"/>
      <c r="V962" s="443"/>
      <c r="W962" s="443"/>
      <c r="X962" s="443"/>
      <c r="Y962" s="443"/>
      <c r="Z962" s="443"/>
      <c r="AA962" s="443"/>
      <c r="AB962" s="443"/>
      <c r="AC962" s="441"/>
      <c r="AD962" s="441"/>
      <c r="AE962" s="441"/>
      <c r="AF962" s="441"/>
      <c r="AG962" s="441"/>
      <c r="AH962" s="441"/>
      <c r="AI962" s="443"/>
      <c r="AJ962" s="443"/>
      <c r="AK962" s="325"/>
      <c r="AL962" s="443"/>
      <c r="AM962" s="443"/>
    </row>
    <row r="963" spans="1:39" ht="24.75" customHeight="1">
      <c r="A963" s="440"/>
      <c r="B963" s="440"/>
      <c r="C963" s="440"/>
      <c r="D963" s="440"/>
      <c r="E963" s="442"/>
      <c r="F963" s="443"/>
      <c r="G963" s="441"/>
      <c r="H963" s="444"/>
      <c r="I963" s="445"/>
      <c r="J963" s="443"/>
      <c r="K963" s="443"/>
      <c r="L963" s="443"/>
      <c r="M963" s="443"/>
      <c r="N963" s="443"/>
      <c r="O963" s="443"/>
      <c r="P963" s="443"/>
      <c r="Q963" s="443"/>
      <c r="R963" s="443"/>
      <c r="S963" s="443"/>
      <c r="T963" s="443"/>
      <c r="U963" s="443"/>
      <c r="V963" s="443"/>
      <c r="W963" s="443"/>
      <c r="X963" s="443"/>
      <c r="Y963" s="443"/>
      <c r="Z963" s="443"/>
      <c r="AA963" s="443"/>
      <c r="AB963" s="443"/>
      <c r="AC963" s="441"/>
      <c r="AD963" s="441"/>
      <c r="AE963" s="441"/>
      <c r="AF963" s="441"/>
      <c r="AG963" s="441"/>
      <c r="AH963" s="441"/>
      <c r="AI963" s="443"/>
      <c r="AJ963" s="443"/>
      <c r="AK963" s="325"/>
      <c r="AL963" s="443"/>
      <c r="AM963" s="443"/>
    </row>
    <row r="964" spans="1:39" ht="24.75" customHeight="1">
      <c r="A964" s="440"/>
      <c r="B964" s="440"/>
      <c r="C964" s="440"/>
      <c r="D964" s="440"/>
      <c r="E964" s="442"/>
      <c r="F964" s="443"/>
      <c r="G964" s="441"/>
      <c r="H964" s="444"/>
      <c r="I964" s="445"/>
      <c r="J964" s="443"/>
      <c r="K964" s="443"/>
      <c r="L964" s="443"/>
      <c r="M964" s="443"/>
      <c r="N964" s="443"/>
      <c r="O964" s="443"/>
      <c r="P964" s="443"/>
      <c r="Q964" s="443"/>
      <c r="R964" s="443"/>
      <c r="S964" s="443"/>
      <c r="T964" s="443"/>
      <c r="U964" s="443"/>
      <c r="V964" s="443"/>
      <c r="W964" s="443"/>
      <c r="X964" s="443"/>
      <c r="Y964" s="443"/>
      <c r="Z964" s="443"/>
      <c r="AA964" s="443"/>
      <c r="AB964" s="443"/>
      <c r="AC964" s="441"/>
      <c r="AD964" s="441"/>
      <c r="AE964" s="441"/>
      <c r="AF964" s="441"/>
      <c r="AG964" s="441"/>
      <c r="AH964" s="441"/>
      <c r="AI964" s="443"/>
      <c r="AJ964" s="443"/>
      <c r="AK964" s="325"/>
      <c r="AL964" s="443"/>
      <c r="AM964" s="443"/>
    </row>
    <row r="965" spans="1:39" ht="24.75" customHeight="1">
      <c r="A965" s="440"/>
      <c r="B965" s="440"/>
      <c r="C965" s="440"/>
      <c r="D965" s="440"/>
      <c r="E965" s="442"/>
      <c r="F965" s="443"/>
      <c r="G965" s="441"/>
      <c r="H965" s="444"/>
      <c r="I965" s="445"/>
      <c r="J965" s="443"/>
      <c r="K965" s="443"/>
      <c r="L965" s="443"/>
      <c r="M965" s="443"/>
      <c r="N965" s="443"/>
      <c r="O965" s="443"/>
      <c r="P965" s="443"/>
      <c r="Q965" s="443"/>
      <c r="R965" s="443"/>
      <c r="S965" s="443"/>
      <c r="T965" s="443"/>
      <c r="U965" s="443"/>
      <c r="V965" s="443"/>
      <c r="W965" s="443"/>
      <c r="X965" s="443"/>
      <c r="Y965" s="443"/>
      <c r="Z965" s="443"/>
      <c r="AA965" s="443"/>
      <c r="AB965" s="443"/>
      <c r="AC965" s="441"/>
      <c r="AD965" s="441"/>
      <c r="AE965" s="441"/>
      <c r="AF965" s="441"/>
      <c r="AG965" s="441"/>
      <c r="AH965" s="441"/>
      <c r="AI965" s="443"/>
      <c r="AJ965" s="443"/>
      <c r="AK965" s="325"/>
      <c r="AL965" s="443"/>
      <c r="AM965" s="443"/>
    </row>
    <row r="966" spans="1:39" ht="24.75" customHeight="1">
      <c r="A966" s="440"/>
      <c r="B966" s="440"/>
      <c r="C966" s="440"/>
      <c r="D966" s="440"/>
      <c r="E966" s="442"/>
      <c r="F966" s="443"/>
      <c r="G966" s="441"/>
      <c r="H966" s="444"/>
      <c r="I966" s="445"/>
      <c r="J966" s="443"/>
      <c r="K966" s="443"/>
      <c r="L966" s="443"/>
      <c r="M966" s="443"/>
      <c r="N966" s="443"/>
      <c r="O966" s="443"/>
      <c r="P966" s="443"/>
      <c r="Q966" s="443"/>
      <c r="R966" s="443"/>
      <c r="S966" s="443"/>
      <c r="T966" s="443"/>
      <c r="U966" s="443"/>
      <c r="V966" s="443"/>
      <c r="W966" s="443"/>
      <c r="X966" s="443"/>
      <c r="Y966" s="443"/>
      <c r="Z966" s="443"/>
      <c r="AA966" s="443"/>
      <c r="AB966" s="443"/>
      <c r="AC966" s="441"/>
      <c r="AD966" s="441"/>
      <c r="AE966" s="441"/>
      <c r="AF966" s="441"/>
      <c r="AG966" s="441"/>
      <c r="AH966" s="441"/>
      <c r="AI966" s="443"/>
      <c r="AJ966" s="443"/>
      <c r="AK966" s="325"/>
      <c r="AL966" s="443"/>
      <c r="AM966" s="443"/>
    </row>
    <row r="967" spans="1:39" ht="24.75" customHeight="1">
      <c r="A967" s="440"/>
      <c r="B967" s="440"/>
      <c r="C967" s="440"/>
      <c r="D967" s="440"/>
      <c r="E967" s="442"/>
      <c r="F967" s="443"/>
      <c r="G967" s="441"/>
      <c r="H967" s="444"/>
      <c r="I967" s="445"/>
      <c r="J967" s="443"/>
      <c r="K967" s="443"/>
      <c r="L967" s="443"/>
      <c r="M967" s="443"/>
      <c r="N967" s="443"/>
      <c r="O967" s="443"/>
      <c r="P967" s="443"/>
      <c r="Q967" s="443"/>
      <c r="R967" s="443"/>
      <c r="S967" s="443"/>
      <c r="T967" s="443"/>
      <c r="U967" s="443"/>
      <c r="V967" s="443"/>
      <c r="W967" s="443"/>
      <c r="X967" s="443"/>
      <c r="Y967" s="443"/>
      <c r="Z967" s="443"/>
      <c r="AA967" s="443"/>
      <c r="AB967" s="443"/>
      <c r="AC967" s="441"/>
      <c r="AD967" s="441"/>
      <c r="AE967" s="441"/>
      <c r="AF967" s="441"/>
      <c r="AG967" s="441"/>
      <c r="AH967" s="441"/>
      <c r="AI967" s="443"/>
      <c r="AJ967" s="443"/>
      <c r="AK967" s="325"/>
      <c r="AL967" s="443"/>
      <c r="AM967" s="443"/>
    </row>
    <row r="968" spans="1:39" ht="24.75" customHeight="1">
      <c r="A968" s="440"/>
      <c r="B968" s="440"/>
      <c r="C968" s="440"/>
      <c r="D968" s="440"/>
      <c r="E968" s="442"/>
      <c r="F968" s="443"/>
      <c r="G968" s="441"/>
      <c r="H968" s="444"/>
      <c r="I968" s="445"/>
      <c r="J968" s="443"/>
      <c r="K968" s="443"/>
      <c r="L968" s="443"/>
      <c r="M968" s="443"/>
      <c r="N968" s="443"/>
      <c r="O968" s="443"/>
      <c r="P968" s="443"/>
      <c r="Q968" s="443"/>
      <c r="R968" s="443"/>
      <c r="S968" s="443"/>
      <c r="T968" s="443"/>
      <c r="U968" s="443"/>
      <c r="V968" s="443"/>
      <c r="W968" s="443"/>
      <c r="X968" s="443"/>
      <c r="Y968" s="443"/>
      <c r="Z968" s="443"/>
      <c r="AA968" s="443"/>
      <c r="AB968" s="443"/>
      <c r="AC968" s="441"/>
      <c r="AD968" s="441"/>
      <c r="AE968" s="441"/>
      <c r="AF968" s="441"/>
      <c r="AG968" s="441"/>
      <c r="AH968" s="441"/>
      <c r="AI968" s="443"/>
      <c r="AJ968" s="443"/>
      <c r="AK968" s="325"/>
      <c r="AL968" s="443"/>
      <c r="AM968" s="443"/>
    </row>
    <row r="969" spans="1:39" ht="24.75" customHeight="1">
      <c r="A969" s="440"/>
      <c r="B969" s="440"/>
      <c r="C969" s="440"/>
      <c r="D969" s="440"/>
      <c r="E969" s="442"/>
      <c r="F969" s="443"/>
      <c r="G969" s="441"/>
      <c r="H969" s="444"/>
      <c r="I969" s="445"/>
      <c r="J969" s="443"/>
      <c r="K969" s="443"/>
      <c r="L969" s="443"/>
      <c r="M969" s="443"/>
      <c r="N969" s="443"/>
      <c r="O969" s="443"/>
      <c r="P969" s="443"/>
      <c r="Q969" s="443"/>
      <c r="R969" s="443"/>
      <c r="S969" s="443"/>
      <c r="T969" s="443"/>
      <c r="U969" s="443"/>
      <c r="V969" s="443"/>
      <c r="W969" s="443"/>
      <c r="X969" s="443"/>
      <c r="Y969" s="443"/>
      <c r="Z969" s="443"/>
      <c r="AA969" s="443"/>
      <c r="AB969" s="443"/>
      <c r="AC969" s="441"/>
      <c r="AD969" s="441"/>
      <c r="AE969" s="441"/>
      <c r="AF969" s="441"/>
      <c r="AG969" s="441"/>
      <c r="AH969" s="441"/>
      <c r="AI969" s="443"/>
      <c r="AJ969" s="443"/>
      <c r="AK969" s="325"/>
      <c r="AL969" s="443"/>
      <c r="AM969" s="443"/>
    </row>
    <row r="970" spans="1:39" ht="24.75" customHeight="1">
      <c r="A970" s="440"/>
      <c r="B970" s="440"/>
      <c r="C970" s="440"/>
      <c r="D970" s="440"/>
      <c r="E970" s="442"/>
      <c r="F970" s="443"/>
      <c r="G970" s="441"/>
      <c r="H970" s="444"/>
      <c r="I970" s="445"/>
      <c r="J970" s="443"/>
      <c r="K970" s="443"/>
      <c r="L970" s="443"/>
      <c r="M970" s="443"/>
      <c r="N970" s="443"/>
      <c r="O970" s="443"/>
      <c r="P970" s="443"/>
      <c r="Q970" s="443"/>
      <c r="R970" s="443"/>
      <c r="S970" s="443"/>
      <c r="T970" s="443"/>
      <c r="U970" s="443"/>
      <c r="V970" s="443"/>
      <c r="W970" s="443"/>
      <c r="X970" s="443"/>
      <c r="Y970" s="443"/>
      <c r="Z970" s="443"/>
      <c r="AA970" s="443"/>
      <c r="AB970" s="443"/>
      <c r="AC970" s="441"/>
      <c r="AD970" s="441"/>
      <c r="AE970" s="441"/>
      <c r="AF970" s="441"/>
      <c r="AG970" s="441"/>
      <c r="AH970" s="441"/>
      <c r="AI970" s="443"/>
      <c r="AJ970" s="443"/>
      <c r="AK970" s="325"/>
      <c r="AL970" s="443"/>
      <c r="AM970" s="443"/>
    </row>
    <row r="971" spans="1:39" ht="24.75" customHeight="1">
      <c r="A971" s="440"/>
      <c r="B971" s="440"/>
      <c r="C971" s="440"/>
      <c r="D971" s="440"/>
      <c r="E971" s="442"/>
      <c r="F971" s="443"/>
      <c r="G971" s="441"/>
      <c r="H971" s="444"/>
      <c r="I971" s="445"/>
      <c r="J971" s="443"/>
      <c r="K971" s="443"/>
      <c r="L971" s="443"/>
      <c r="M971" s="443"/>
      <c r="N971" s="443"/>
      <c r="O971" s="443"/>
      <c r="P971" s="443"/>
      <c r="Q971" s="443"/>
      <c r="R971" s="443"/>
      <c r="S971" s="443"/>
      <c r="T971" s="443"/>
      <c r="U971" s="443"/>
      <c r="V971" s="443"/>
      <c r="W971" s="443"/>
      <c r="X971" s="443"/>
      <c r="Y971" s="443"/>
      <c r="Z971" s="443"/>
      <c r="AA971" s="443"/>
      <c r="AB971" s="443"/>
      <c r="AC971" s="441"/>
      <c r="AD971" s="441"/>
      <c r="AE971" s="441"/>
      <c r="AF971" s="441"/>
      <c r="AG971" s="441"/>
      <c r="AH971" s="441"/>
      <c r="AI971" s="443"/>
      <c r="AJ971" s="443"/>
      <c r="AK971" s="325"/>
      <c r="AL971" s="443"/>
      <c r="AM971" s="443"/>
    </row>
    <row r="972" spans="1:39" ht="24.75" customHeight="1">
      <c r="A972" s="440"/>
      <c r="B972" s="440"/>
      <c r="C972" s="440"/>
      <c r="D972" s="440"/>
      <c r="E972" s="442"/>
      <c r="F972" s="443"/>
      <c r="G972" s="441"/>
      <c r="H972" s="444"/>
      <c r="I972" s="445"/>
      <c r="J972" s="443"/>
      <c r="K972" s="443"/>
      <c r="L972" s="443"/>
      <c r="M972" s="443"/>
      <c r="N972" s="443"/>
      <c r="O972" s="443"/>
      <c r="P972" s="443"/>
      <c r="Q972" s="443"/>
      <c r="R972" s="443"/>
      <c r="S972" s="443"/>
      <c r="T972" s="443"/>
      <c r="U972" s="443"/>
      <c r="V972" s="443"/>
      <c r="W972" s="443"/>
      <c r="X972" s="443"/>
      <c r="Y972" s="443"/>
      <c r="Z972" s="443"/>
      <c r="AA972" s="443"/>
      <c r="AB972" s="443"/>
      <c r="AC972" s="441"/>
      <c r="AD972" s="441"/>
      <c r="AE972" s="441"/>
      <c r="AF972" s="441"/>
      <c r="AG972" s="441"/>
      <c r="AH972" s="441"/>
      <c r="AI972" s="443"/>
      <c r="AJ972" s="443"/>
      <c r="AK972" s="325"/>
      <c r="AL972" s="443"/>
      <c r="AM972" s="443"/>
    </row>
    <row r="973" spans="1:39" ht="24.75" customHeight="1">
      <c r="A973" s="440"/>
      <c r="B973" s="440"/>
      <c r="C973" s="440"/>
      <c r="D973" s="440"/>
      <c r="E973" s="442"/>
      <c r="F973" s="443"/>
      <c r="G973" s="441"/>
      <c r="H973" s="444"/>
      <c r="I973" s="445"/>
      <c r="J973" s="443"/>
      <c r="K973" s="443"/>
      <c r="L973" s="443"/>
      <c r="M973" s="443"/>
      <c r="N973" s="443"/>
      <c r="O973" s="443"/>
      <c r="P973" s="443"/>
      <c r="Q973" s="443"/>
      <c r="R973" s="443"/>
      <c r="S973" s="443"/>
      <c r="T973" s="443"/>
      <c r="U973" s="443"/>
      <c r="V973" s="443"/>
      <c r="W973" s="443"/>
      <c r="X973" s="443"/>
      <c r="Y973" s="443"/>
      <c r="Z973" s="443"/>
      <c r="AA973" s="443"/>
      <c r="AB973" s="443"/>
      <c r="AC973" s="441"/>
      <c r="AD973" s="441"/>
      <c r="AE973" s="441"/>
      <c r="AF973" s="441"/>
      <c r="AG973" s="441"/>
      <c r="AH973" s="441"/>
      <c r="AI973" s="443"/>
      <c r="AJ973" s="443"/>
      <c r="AK973" s="325"/>
      <c r="AL973" s="443"/>
      <c r="AM973" s="443"/>
    </row>
    <row r="974" spans="1:39" ht="24.75" customHeight="1">
      <c r="A974" s="440"/>
      <c r="B974" s="440"/>
      <c r="C974" s="440"/>
      <c r="D974" s="440"/>
      <c r="E974" s="442"/>
      <c r="F974" s="443"/>
      <c r="G974" s="441"/>
      <c r="H974" s="444"/>
      <c r="I974" s="445"/>
      <c r="J974" s="443"/>
      <c r="K974" s="443"/>
      <c r="L974" s="443"/>
      <c r="M974" s="443"/>
      <c r="N974" s="443"/>
      <c r="O974" s="443"/>
      <c r="P974" s="443"/>
      <c r="Q974" s="443"/>
      <c r="R974" s="443"/>
      <c r="S974" s="443"/>
      <c r="T974" s="443"/>
      <c r="U974" s="443"/>
      <c r="V974" s="443"/>
      <c r="W974" s="443"/>
      <c r="X974" s="443"/>
      <c r="Y974" s="443"/>
      <c r="Z974" s="443"/>
      <c r="AA974" s="443"/>
      <c r="AB974" s="443"/>
      <c r="AC974" s="441"/>
      <c r="AD974" s="441"/>
      <c r="AE974" s="441"/>
      <c r="AF974" s="441"/>
      <c r="AG974" s="441"/>
      <c r="AH974" s="441"/>
      <c r="AI974" s="443"/>
      <c r="AJ974" s="443"/>
      <c r="AK974" s="325"/>
      <c r="AL974" s="443"/>
      <c r="AM974" s="443"/>
    </row>
    <row r="975" spans="1:39" ht="24.75" customHeight="1">
      <c r="A975" s="440"/>
      <c r="B975" s="440"/>
      <c r="C975" s="440"/>
      <c r="D975" s="440"/>
      <c r="E975" s="442"/>
      <c r="F975" s="443"/>
      <c r="G975" s="441"/>
      <c r="H975" s="444"/>
      <c r="I975" s="445"/>
      <c r="J975" s="443"/>
      <c r="K975" s="443"/>
      <c r="L975" s="443"/>
      <c r="M975" s="443"/>
      <c r="N975" s="443"/>
      <c r="O975" s="443"/>
      <c r="P975" s="443"/>
      <c r="Q975" s="443"/>
      <c r="R975" s="443"/>
      <c r="S975" s="443"/>
      <c r="T975" s="443"/>
      <c r="U975" s="443"/>
      <c r="V975" s="443"/>
      <c r="W975" s="443"/>
      <c r="X975" s="443"/>
      <c r="Y975" s="443"/>
      <c r="Z975" s="443"/>
      <c r="AA975" s="443"/>
      <c r="AB975" s="443"/>
      <c r="AC975" s="441"/>
      <c r="AD975" s="441"/>
      <c r="AE975" s="441"/>
      <c r="AF975" s="441"/>
      <c r="AG975" s="441"/>
      <c r="AH975" s="441"/>
      <c r="AI975" s="443"/>
      <c r="AJ975" s="443"/>
      <c r="AK975" s="325"/>
      <c r="AL975" s="443"/>
      <c r="AM975" s="443"/>
    </row>
    <row r="976" spans="1:39" ht="24.75" customHeight="1">
      <c r="A976" s="440"/>
      <c r="B976" s="440"/>
      <c r="C976" s="440"/>
      <c r="D976" s="440"/>
      <c r="E976" s="442"/>
      <c r="F976" s="443"/>
      <c r="G976" s="441"/>
      <c r="H976" s="444"/>
      <c r="I976" s="445"/>
      <c r="J976" s="443"/>
      <c r="K976" s="443"/>
      <c r="L976" s="443"/>
      <c r="M976" s="443"/>
      <c r="N976" s="443"/>
      <c r="O976" s="443"/>
      <c r="P976" s="443"/>
      <c r="Q976" s="443"/>
      <c r="R976" s="443"/>
      <c r="S976" s="443"/>
      <c r="T976" s="443"/>
      <c r="U976" s="443"/>
      <c r="V976" s="443"/>
      <c r="W976" s="443"/>
      <c r="X976" s="443"/>
      <c r="Y976" s="443"/>
      <c r="Z976" s="443"/>
      <c r="AA976" s="443"/>
      <c r="AB976" s="443"/>
      <c r="AC976" s="441"/>
      <c r="AD976" s="441"/>
      <c r="AE976" s="441"/>
      <c r="AF976" s="441"/>
      <c r="AG976" s="441"/>
      <c r="AH976" s="441"/>
      <c r="AI976" s="443"/>
      <c r="AJ976" s="443"/>
      <c r="AK976" s="325"/>
      <c r="AL976" s="443"/>
      <c r="AM976" s="443"/>
    </row>
    <row r="977" spans="1:39" ht="24.75" customHeight="1">
      <c r="A977" s="440"/>
      <c r="B977" s="440"/>
      <c r="C977" s="440"/>
      <c r="D977" s="440"/>
      <c r="E977" s="442"/>
      <c r="F977" s="443"/>
      <c r="G977" s="441"/>
      <c r="H977" s="444"/>
      <c r="I977" s="445"/>
      <c r="J977" s="443"/>
      <c r="K977" s="443"/>
      <c r="L977" s="443"/>
      <c r="M977" s="443"/>
      <c r="N977" s="443"/>
      <c r="O977" s="443"/>
      <c r="P977" s="443"/>
      <c r="Q977" s="443"/>
      <c r="R977" s="443"/>
      <c r="S977" s="443"/>
      <c r="T977" s="443"/>
      <c r="U977" s="443"/>
      <c r="V977" s="443"/>
      <c r="W977" s="443"/>
      <c r="X977" s="443"/>
      <c r="Y977" s="443"/>
      <c r="Z977" s="443"/>
      <c r="AA977" s="443"/>
      <c r="AB977" s="443"/>
      <c r="AC977" s="441"/>
      <c r="AD977" s="441"/>
      <c r="AE977" s="441"/>
      <c r="AF977" s="441"/>
      <c r="AG977" s="441"/>
      <c r="AH977" s="441"/>
      <c r="AI977" s="443"/>
      <c r="AJ977" s="443"/>
      <c r="AK977" s="325"/>
      <c r="AL977" s="443"/>
      <c r="AM977" s="443"/>
    </row>
    <row r="978" spans="1:39" ht="24.75" customHeight="1">
      <c r="A978" s="440"/>
      <c r="B978" s="440"/>
      <c r="C978" s="440"/>
      <c r="D978" s="440"/>
      <c r="E978" s="442"/>
      <c r="F978" s="443"/>
      <c r="G978" s="441"/>
      <c r="H978" s="444"/>
      <c r="I978" s="445"/>
      <c r="J978" s="443"/>
      <c r="K978" s="443"/>
      <c r="L978" s="443"/>
      <c r="M978" s="443"/>
      <c r="N978" s="443"/>
      <c r="O978" s="443"/>
      <c r="P978" s="443"/>
      <c r="Q978" s="443"/>
      <c r="R978" s="443"/>
      <c r="S978" s="443"/>
      <c r="T978" s="443"/>
      <c r="U978" s="443"/>
      <c r="V978" s="443"/>
      <c r="W978" s="443"/>
      <c r="X978" s="443"/>
      <c r="Y978" s="443"/>
      <c r="Z978" s="443"/>
      <c r="AA978" s="443"/>
      <c r="AB978" s="443"/>
      <c r="AC978" s="441"/>
      <c r="AD978" s="441"/>
      <c r="AE978" s="441"/>
      <c r="AF978" s="441"/>
      <c r="AG978" s="441"/>
      <c r="AH978" s="441"/>
      <c r="AI978" s="443"/>
      <c r="AJ978" s="443"/>
      <c r="AK978" s="325"/>
      <c r="AL978" s="443"/>
      <c r="AM978" s="443"/>
    </row>
    <row r="979" spans="1:39" ht="24.75" customHeight="1">
      <c r="A979" s="440"/>
      <c r="B979" s="440"/>
      <c r="C979" s="440"/>
      <c r="D979" s="440"/>
      <c r="E979" s="442"/>
      <c r="F979" s="443"/>
      <c r="G979" s="441"/>
      <c r="H979" s="444"/>
      <c r="I979" s="445"/>
      <c r="J979" s="443"/>
      <c r="K979" s="443"/>
      <c r="L979" s="443"/>
      <c r="M979" s="443"/>
      <c r="N979" s="443"/>
      <c r="O979" s="443"/>
      <c r="P979" s="443"/>
      <c r="Q979" s="443"/>
      <c r="R979" s="443"/>
      <c r="S979" s="443"/>
      <c r="T979" s="443"/>
      <c r="U979" s="443"/>
      <c r="V979" s="443"/>
      <c r="W979" s="443"/>
      <c r="X979" s="443"/>
      <c r="Y979" s="443"/>
      <c r="Z979" s="443"/>
      <c r="AA979" s="443"/>
      <c r="AB979" s="443"/>
      <c r="AC979" s="441"/>
      <c r="AD979" s="441"/>
      <c r="AE979" s="441"/>
      <c r="AF979" s="441"/>
      <c r="AG979" s="441"/>
      <c r="AH979" s="441"/>
      <c r="AI979" s="443"/>
      <c r="AJ979" s="443"/>
      <c r="AK979" s="325"/>
      <c r="AL979" s="443"/>
      <c r="AM979" s="443"/>
    </row>
    <row r="980" spans="1:39" ht="24.75" customHeight="1">
      <c r="A980" s="440"/>
      <c r="B980" s="440"/>
      <c r="C980" s="440"/>
      <c r="D980" s="440"/>
      <c r="E980" s="442"/>
      <c r="F980" s="443"/>
      <c r="G980" s="441"/>
      <c r="H980" s="444"/>
      <c r="I980" s="445"/>
      <c r="J980" s="443"/>
      <c r="K980" s="443"/>
      <c r="L980" s="443"/>
      <c r="M980" s="443"/>
      <c r="N980" s="443"/>
      <c r="O980" s="443"/>
      <c r="P980" s="443"/>
      <c r="Q980" s="443"/>
      <c r="R980" s="443"/>
      <c r="S980" s="443"/>
      <c r="T980" s="443"/>
      <c r="U980" s="443"/>
      <c r="V980" s="443"/>
      <c r="W980" s="443"/>
      <c r="X980" s="443"/>
      <c r="Y980" s="443"/>
      <c r="Z980" s="443"/>
      <c r="AA980" s="443"/>
      <c r="AB980" s="443"/>
      <c r="AC980" s="441"/>
      <c r="AD980" s="441"/>
      <c r="AE980" s="441"/>
      <c r="AF980" s="441"/>
      <c r="AG980" s="441"/>
      <c r="AH980" s="441"/>
      <c r="AI980" s="443"/>
      <c r="AJ980" s="443"/>
      <c r="AK980" s="325"/>
      <c r="AL980" s="443"/>
      <c r="AM980" s="443"/>
    </row>
    <row r="981" spans="1:39" ht="24.75" customHeight="1">
      <c r="A981" s="440"/>
      <c r="B981" s="440"/>
      <c r="C981" s="440"/>
      <c r="D981" s="440"/>
      <c r="E981" s="442"/>
      <c r="F981" s="443"/>
      <c r="G981" s="441"/>
      <c r="H981" s="444"/>
      <c r="I981" s="445"/>
      <c r="J981" s="443"/>
      <c r="K981" s="443"/>
      <c r="L981" s="443"/>
      <c r="M981" s="443"/>
      <c r="N981" s="443"/>
      <c r="O981" s="443"/>
      <c r="P981" s="443"/>
      <c r="Q981" s="443"/>
      <c r="R981" s="443"/>
      <c r="S981" s="443"/>
      <c r="T981" s="443"/>
      <c r="U981" s="443"/>
      <c r="V981" s="443"/>
      <c r="W981" s="443"/>
      <c r="X981" s="443"/>
      <c r="Y981" s="443"/>
      <c r="Z981" s="443"/>
      <c r="AA981" s="443"/>
      <c r="AB981" s="443"/>
      <c r="AC981" s="441"/>
      <c r="AD981" s="441"/>
      <c r="AE981" s="441"/>
      <c r="AF981" s="441"/>
      <c r="AG981" s="441"/>
      <c r="AH981" s="441"/>
      <c r="AI981" s="443"/>
      <c r="AJ981" s="443"/>
      <c r="AK981" s="325"/>
      <c r="AL981" s="443"/>
      <c r="AM981" s="443"/>
    </row>
    <row r="982" spans="1:39" ht="24.75" customHeight="1">
      <c r="A982" s="440"/>
      <c r="B982" s="440"/>
      <c r="C982" s="440"/>
      <c r="D982" s="440"/>
      <c r="E982" s="442"/>
      <c r="F982" s="443"/>
      <c r="G982" s="441"/>
      <c r="H982" s="444"/>
      <c r="I982" s="445"/>
      <c r="J982" s="443"/>
      <c r="K982" s="443"/>
      <c r="L982" s="443"/>
      <c r="M982" s="443"/>
      <c r="N982" s="443"/>
      <c r="O982" s="443"/>
      <c r="P982" s="443"/>
      <c r="Q982" s="443"/>
      <c r="R982" s="443"/>
      <c r="S982" s="443"/>
      <c r="T982" s="443"/>
      <c r="U982" s="443"/>
      <c r="V982" s="443"/>
      <c r="W982" s="443"/>
      <c r="X982" s="443"/>
      <c r="Y982" s="443"/>
      <c r="Z982" s="443"/>
      <c r="AA982" s="443"/>
      <c r="AB982" s="443"/>
      <c r="AC982" s="441"/>
      <c r="AD982" s="441"/>
      <c r="AE982" s="441"/>
      <c r="AF982" s="441"/>
      <c r="AG982" s="441"/>
      <c r="AH982" s="441"/>
      <c r="AI982" s="443"/>
      <c r="AJ982" s="443"/>
      <c r="AK982" s="325"/>
      <c r="AL982" s="443"/>
      <c r="AM982" s="443"/>
    </row>
    <row r="983" spans="1:39" ht="24.75" customHeight="1">
      <c r="A983" s="440"/>
      <c r="B983" s="440"/>
      <c r="C983" s="440"/>
      <c r="D983" s="440"/>
      <c r="E983" s="442"/>
      <c r="F983" s="443"/>
      <c r="G983" s="441"/>
      <c r="H983" s="444"/>
      <c r="I983" s="445"/>
      <c r="J983" s="443"/>
      <c r="K983" s="443"/>
      <c r="L983" s="443"/>
      <c r="M983" s="443"/>
      <c r="N983" s="443"/>
      <c r="O983" s="443"/>
      <c r="P983" s="443"/>
      <c r="Q983" s="443"/>
      <c r="R983" s="443"/>
      <c r="S983" s="443"/>
      <c r="T983" s="443"/>
      <c r="U983" s="443"/>
      <c r="V983" s="443"/>
      <c r="W983" s="443"/>
      <c r="X983" s="443"/>
      <c r="Y983" s="443"/>
      <c r="Z983" s="443"/>
      <c r="AA983" s="443"/>
      <c r="AB983" s="443"/>
      <c r="AC983" s="441"/>
      <c r="AD983" s="441"/>
      <c r="AE983" s="441"/>
      <c r="AF983" s="441"/>
      <c r="AG983" s="441"/>
      <c r="AH983" s="441"/>
      <c r="AI983" s="443"/>
      <c r="AJ983" s="443"/>
      <c r="AK983" s="325"/>
      <c r="AL983" s="443"/>
      <c r="AM983" s="443"/>
    </row>
    <row r="984" spans="1:39" ht="24.75" customHeight="1">
      <c r="A984" s="440"/>
      <c r="B984" s="440"/>
      <c r="C984" s="440"/>
      <c r="D984" s="440"/>
      <c r="E984" s="442"/>
      <c r="F984" s="443"/>
      <c r="G984" s="441"/>
      <c r="H984" s="444"/>
      <c r="I984" s="445"/>
      <c r="J984" s="443"/>
      <c r="K984" s="443"/>
      <c r="L984" s="443"/>
      <c r="M984" s="443"/>
      <c r="N984" s="443"/>
      <c r="O984" s="443"/>
      <c r="P984" s="443"/>
      <c r="Q984" s="443"/>
      <c r="R984" s="443"/>
      <c r="S984" s="443"/>
      <c r="T984" s="443"/>
      <c r="U984" s="443"/>
      <c r="V984" s="443"/>
      <c r="W984" s="443"/>
      <c r="X984" s="443"/>
      <c r="Y984" s="443"/>
      <c r="Z984" s="443"/>
      <c r="AA984" s="443"/>
      <c r="AB984" s="443"/>
      <c r="AC984" s="441"/>
      <c r="AD984" s="441"/>
      <c r="AE984" s="441"/>
      <c r="AF984" s="441"/>
      <c r="AG984" s="441"/>
      <c r="AH984" s="441"/>
      <c r="AI984" s="443"/>
      <c r="AJ984" s="443"/>
      <c r="AK984" s="325"/>
      <c r="AL984" s="443"/>
      <c r="AM984" s="443"/>
    </row>
    <row r="985" spans="1:39" ht="24.75" customHeight="1">
      <c r="A985" s="440"/>
      <c r="B985" s="440"/>
      <c r="C985" s="440"/>
      <c r="D985" s="440"/>
      <c r="E985" s="442"/>
      <c r="F985" s="443"/>
      <c r="G985" s="441"/>
      <c r="H985" s="444"/>
      <c r="I985" s="445"/>
      <c r="J985" s="443"/>
      <c r="K985" s="443"/>
      <c r="L985" s="443"/>
      <c r="M985" s="443"/>
      <c r="N985" s="443"/>
      <c r="O985" s="443"/>
      <c r="P985" s="443"/>
      <c r="Q985" s="443"/>
      <c r="R985" s="443"/>
      <c r="S985" s="443"/>
      <c r="T985" s="443"/>
      <c r="U985" s="443"/>
      <c r="V985" s="443"/>
      <c r="W985" s="443"/>
      <c r="X985" s="443"/>
      <c r="Y985" s="443"/>
      <c r="Z985" s="443"/>
      <c r="AA985" s="443"/>
      <c r="AB985" s="443"/>
      <c r="AC985" s="441"/>
      <c r="AD985" s="441"/>
      <c r="AE985" s="441"/>
      <c r="AF985" s="441"/>
      <c r="AG985" s="441"/>
      <c r="AH985" s="441"/>
      <c r="AI985" s="443"/>
      <c r="AJ985" s="443"/>
      <c r="AK985" s="325"/>
      <c r="AL985" s="443"/>
      <c r="AM985" s="443"/>
    </row>
    <row r="986" spans="1:39" ht="24.75" customHeight="1">
      <c r="A986" s="440"/>
      <c r="B986" s="440"/>
      <c r="C986" s="440"/>
      <c r="D986" s="440"/>
      <c r="E986" s="442"/>
      <c r="F986" s="443"/>
      <c r="G986" s="441"/>
      <c r="H986" s="444"/>
      <c r="I986" s="445"/>
      <c r="J986" s="443"/>
      <c r="K986" s="443"/>
      <c r="L986" s="443"/>
      <c r="M986" s="443"/>
      <c r="N986" s="443"/>
      <c r="O986" s="443"/>
      <c r="P986" s="443"/>
      <c r="Q986" s="443"/>
      <c r="R986" s="443"/>
      <c r="S986" s="443"/>
      <c r="T986" s="443"/>
      <c r="U986" s="443"/>
      <c r="V986" s="443"/>
      <c r="W986" s="443"/>
      <c r="X986" s="443"/>
      <c r="Y986" s="443"/>
      <c r="Z986" s="443"/>
      <c r="AA986" s="443"/>
      <c r="AB986" s="443"/>
      <c r="AC986" s="441"/>
      <c r="AD986" s="441"/>
      <c r="AE986" s="441"/>
      <c r="AF986" s="441"/>
      <c r="AG986" s="441"/>
      <c r="AH986" s="441"/>
      <c r="AI986" s="443"/>
      <c r="AJ986" s="443"/>
      <c r="AK986" s="325"/>
      <c r="AL986" s="443"/>
      <c r="AM986" s="443"/>
    </row>
    <row r="987" spans="1:39" ht="24.75" customHeight="1">
      <c r="A987" s="440"/>
      <c r="B987" s="440"/>
      <c r="C987" s="440"/>
      <c r="D987" s="440"/>
      <c r="E987" s="442"/>
      <c r="F987" s="443"/>
      <c r="G987" s="441"/>
      <c r="H987" s="444"/>
      <c r="I987" s="445"/>
      <c r="J987" s="443"/>
      <c r="K987" s="443"/>
      <c r="L987" s="443"/>
      <c r="M987" s="443"/>
      <c r="N987" s="443"/>
      <c r="O987" s="443"/>
      <c r="P987" s="443"/>
      <c r="Q987" s="443"/>
      <c r="R987" s="443"/>
      <c r="S987" s="443"/>
      <c r="T987" s="443"/>
      <c r="U987" s="443"/>
      <c r="V987" s="443"/>
      <c r="W987" s="443"/>
      <c r="X987" s="443"/>
      <c r="Y987" s="443"/>
      <c r="Z987" s="443"/>
      <c r="AA987" s="443"/>
      <c r="AB987" s="443"/>
      <c r="AC987" s="441"/>
      <c r="AD987" s="441"/>
      <c r="AE987" s="441"/>
      <c r="AF987" s="441"/>
      <c r="AG987" s="441"/>
      <c r="AH987" s="441"/>
      <c r="AI987" s="443"/>
      <c r="AJ987" s="443"/>
      <c r="AK987" s="325"/>
      <c r="AL987" s="443"/>
      <c r="AM987" s="443"/>
    </row>
    <row r="988" spans="1:39" ht="24.75" customHeight="1">
      <c r="A988" s="440"/>
      <c r="B988" s="440"/>
      <c r="C988" s="440"/>
      <c r="D988" s="440"/>
      <c r="E988" s="442"/>
      <c r="F988" s="443"/>
      <c r="G988" s="441"/>
      <c r="H988" s="444"/>
      <c r="I988" s="445"/>
      <c r="J988" s="443"/>
      <c r="K988" s="443"/>
      <c r="L988" s="443"/>
      <c r="M988" s="443"/>
      <c r="N988" s="443"/>
      <c r="O988" s="443"/>
      <c r="P988" s="443"/>
      <c r="Q988" s="443"/>
      <c r="R988" s="443"/>
      <c r="S988" s="443"/>
      <c r="T988" s="443"/>
      <c r="U988" s="443"/>
      <c r="V988" s="443"/>
      <c r="W988" s="443"/>
      <c r="X988" s="443"/>
      <c r="Y988" s="443"/>
      <c r="Z988" s="443"/>
      <c r="AA988" s="443"/>
      <c r="AB988" s="443"/>
      <c r="AC988" s="441"/>
      <c r="AD988" s="441"/>
      <c r="AE988" s="441"/>
      <c r="AF988" s="441"/>
      <c r="AG988" s="441"/>
      <c r="AH988" s="441"/>
      <c r="AI988" s="443"/>
      <c r="AJ988" s="443"/>
      <c r="AK988" s="325"/>
      <c r="AL988" s="443"/>
      <c r="AM988" s="443"/>
    </row>
    <row r="989" spans="1:39" ht="24.75" customHeight="1">
      <c r="A989" s="440"/>
      <c r="B989" s="440"/>
      <c r="C989" s="440"/>
      <c r="D989" s="440"/>
      <c r="E989" s="442"/>
      <c r="F989" s="443"/>
      <c r="G989" s="441"/>
      <c r="H989" s="444"/>
      <c r="I989" s="445"/>
      <c r="J989" s="443"/>
      <c r="K989" s="443"/>
      <c r="L989" s="443"/>
      <c r="M989" s="443"/>
      <c r="N989" s="443"/>
      <c r="O989" s="443"/>
      <c r="P989" s="443"/>
      <c r="Q989" s="443"/>
      <c r="R989" s="443"/>
      <c r="S989" s="443"/>
      <c r="T989" s="443"/>
      <c r="U989" s="443"/>
      <c r="V989" s="443"/>
      <c r="W989" s="443"/>
      <c r="X989" s="443"/>
      <c r="Y989" s="443"/>
      <c r="Z989" s="443"/>
      <c r="AA989" s="443"/>
      <c r="AB989" s="443"/>
      <c r="AC989" s="441"/>
      <c r="AD989" s="441"/>
      <c r="AE989" s="441"/>
      <c r="AF989" s="441"/>
      <c r="AG989" s="441"/>
      <c r="AH989" s="441"/>
      <c r="AI989" s="443"/>
      <c r="AJ989" s="443"/>
      <c r="AK989" s="325"/>
      <c r="AL989" s="443"/>
      <c r="AM989" s="443"/>
    </row>
    <row r="990" spans="1:39" ht="24.75" customHeight="1">
      <c r="A990" s="440"/>
      <c r="B990" s="440"/>
      <c r="C990" s="440"/>
      <c r="D990" s="440"/>
      <c r="E990" s="442"/>
      <c r="F990" s="443"/>
      <c r="G990" s="441"/>
      <c r="H990" s="444"/>
      <c r="I990" s="445"/>
      <c r="J990" s="443"/>
      <c r="K990" s="443"/>
      <c r="L990" s="443"/>
      <c r="M990" s="443"/>
      <c r="N990" s="443"/>
      <c r="O990" s="443"/>
      <c r="P990" s="443"/>
      <c r="Q990" s="443"/>
      <c r="R990" s="443"/>
      <c r="S990" s="443"/>
      <c r="T990" s="443"/>
      <c r="U990" s="443"/>
      <c r="V990" s="443"/>
      <c r="W990" s="443"/>
      <c r="X990" s="443"/>
      <c r="Y990" s="443"/>
      <c r="Z990" s="443"/>
      <c r="AA990" s="443"/>
      <c r="AB990" s="443"/>
      <c r="AC990" s="441"/>
      <c r="AD990" s="441"/>
      <c r="AE990" s="441"/>
      <c r="AF990" s="441"/>
      <c r="AG990" s="441"/>
      <c r="AH990" s="441"/>
      <c r="AI990" s="443"/>
      <c r="AJ990" s="443"/>
      <c r="AK990" s="325"/>
      <c r="AL990" s="443"/>
      <c r="AM990" s="443"/>
    </row>
    <row r="991" spans="1:39" ht="24.75" customHeight="1">
      <c r="A991" s="440"/>
      <c r="B991" s="440"/>
      <c r="C991" s="440"/>
      <c r="D991" s="440"/>
      <c r="E991" s="442"/>
      <c r="F991" s="443"/>
      <c r="G991" s="441"/>
      <c r="H991" s="444"/>
      <c r="I991" s="445"/>
      <c r="J991" s="443"/>
      <c r="K991" s="443"/>
      <c r="L991" s="443"/>
      <c r="M991" s="443"/>
      <c r="N991" s="443"/>
      <c r="O991" s="443"/>
      <c r="P991" s="443"/>
      <c r="Q991" s="443"/>
      <c r="R991" s="443"/>
      <c r="S991" s="443"/>
      <c r="T991" s="443"/>
      <c r="U991" s="443"/>
      <c r="V991" s="443"/>
      <c r="W991" s="443"/>
      <c r="X991" s="443"/>
      <c r="Y991" s="443"/>
      <c r="Z991" s="443"/>
      <c r="AA991" s="443"/>
      <c r="AB991" s="443"/>
      <c r="AC991" s="441"/>
      <c r="AD991" s="441"/>
      <c r="AE991" s="441"/>
      <c r="AF991" s="441"/>
      <c r="AG991" s="441"/>
      <c r="AH991" s="441"/>
      <c r="AI991" s="443"/>
      <c r="AJ991" s="443"/>
      <c r="AK991" s="325"/>
      <c r="AL991" s="443"/>
      <c r="AM991" s="443"/>
    </row>
    <row r="992" spans="1:39" ht="24.75" customHeight="1">
      <c r="A992" s="440"/>
      <c r="B992" s="440"/>
      <c r="C992" s="440"/>
      <c r="D992" s="440"/>
      <c r="E992" s="442"/>
      <c r="F992" s="443"/>
      <c r="G992" s="441"/>
      <c r="H992" s="444"/>
      <c r="I992" s="445"/>
      <c r="J992" s="443"/>
      <c r="K992" s="443"/>
      <c r="L992" s="443"/>
      <c r="M992" s="443"/>
      <c r="N992" s="443"/>
      <c r="O992" s="443"/>
      <c r="P992" s="443"/>
      <c r="Q992" s="443"/>
      <c r="R992" s="443"/>
      <c r="S992" s="443"/>
      <c r="T992" s="443"/>
      <c r="U992" s="443"/>
      <c r="V992" s="443"/>
      <c r="W992" s="443"/>
      <c r="X992" s="443"/>
      <c r="Y992" s="443"/>
      <c r="Z992" s="443"/>
      <c r="AA992" s="443"/>
      <c r="AB992" s="443"/>
      <c r="AC992" s="441"/>
      <c r="AD992" s="441"/>
      <c r="AE992" s="441"/>
      <c r="AF992" s="441"/>
      <c r="AG992" s="441"/>
      <c r="AH992" s="441"/>
      <c r="AI992" s="443"/>
      <c r="AJ992" s="443"/>
      <c r="AK992" s="325"/>
      <c r="AL992" s="443"/>
      <c r="AM992" s="443"/>
    </row>
    <row r="993" spans="1:39" ht="24.75" customHeight="1">
      <c r="A993" s="440"/>
      <c r="B993" s="440"/>
      <c r="C993" s="440"/>
      <c r="D993" s="440"/>
      <c r="E993" s="442"/>
      <c r="F993" s="443"/>
      <c r="G993" s="441"/>
      <c r="H993" s="444"/>
      <c r="I993" s="445"/>
      <c r="J993" s="443"/>
      <c r="K993" s="443"/>
      <c r="L993" s="443"/>
      <c r="M993" s="443"/>
      <c r="N993" s="443"/>
      <c r="O993" s="443"/>
      <c r="P993" s="443"/>
      <c r="Q993" s="443"/>
      <c r="R993" s="443"/>
      <c r="S993" s="443"/>
      <c r="T993" s="443"/>
      <c r="U993" s="443"/>
      <c r="V993" s="443"/>
      <c r="W993" s="443"/>
      <c r="X993" s="443"/>
      <c r="Y993" s="443"/>
      <c r="Z993" s="443"/>
      <c r="AA993" s="443"/>
      <c r="AB993" s="443"/>
      <c r="AC993" s="441"/>
      <c r="AD993" s="441"/>
      <c r="AE993" s="441"/>
      <c r="AF993" s="441"/>
      <c r="AG993" s="441"/>
      <c r="AH993" s="441"/>
      <c r="AI993" s="443"/>
      <c r="AJ993" s="443"/>
      <c r="AK993" s="325"/>
      <c r="AL993" s="443"/>
      <c r="AM993" s="443"/>
    </row>
    <row r="994" spans="1:39" ht="24.75" customHeight="1">
      <c r="A994" s="440"/>
      <c r="B994" s="440"/>
      <c r="C994" s="440"/>
      <c r="D994" s="440"/>
      <c r="E994" s="442"/>
      <c r="F994" s="443"/>
      <c r="G994" s="441"/>
      <c r="H994" s="444"/>
      <c r="I994" s="445"/>
      <c r="J994" s="443"/>
      <c r="K994" s="443"/>
      <c r="L994" s="443"/>
      <c r="M994" s="443"/>
      <c r="N994" s="443"/>
      <c r="O994" s="443"/>
      <c r="P994" s="443"/>
      <c r="Q994" s="443"/>
      <c r="R994" s="443"/>
      <c r="S994" s="443"/>
      <c r="T994" s="443"/>
      <c r="U994" s="443"/>
      <c r="V994" s="443"/>
      <c r="W994" s="443"/>
      <c r="X994" s="443"/>
      <c r="Y994" s="443"/>
      <c r="Z994" s="443"/>
      <c r="AA994" s="443"/>
      <c r="AB994" s="443"/>
      <c r="AC994" s="441"/>
      <c r="AD994" s="441"/>
      <c r="AE994" s="441"/>
      <c r="AF994" s="441"/>
      <c r="AG994" s="441"/>
      <c r="AH994" s="441"/>
      <c r="AI994" s="443"/>
      <c r="AJ994" s="443"/>
      <c r="AK994" s="325"/>
      <c r="AL994" s="443"/>
      <c r="AM994" s="443"/>
    </row>
    <row r="995" spans="1:39" ht="24.75" customHeight="1">
      <c r="A995" s="440"/>
      <c r="B995" s="440"/>
      <c r="C995" s="440"/>
      <c r="D995" s="440"/>
      <c r="E995" s="442"/>
      <c r="F995" s="443"/>
      <c r="G995" s="441"/>
      <c r="H995" s="444"/>
      <c r="I995" s="445"/>
      <c r="J995" s="443"/>
      <c r="K995" s="443"/>
      <c r="L995" s="443"/>
      <c r="M995" s="443"/>
      <c r="N995" s="443"/>
      <c r="O995" s="443"/>
      <c r="P995" s="443"/>
      <c r="Q995" s="443"/>
      <c r="R995" s="443"/>
      <c r="S995" s="443"/>
      <c r="T995" s="443"/>
      <c r="U995" s="443"/>
      <c r="V995" s="443"/>
      <c r="W995" s="443"/>
      <c r="X995" s="443"/>
      <c r="Y995" s="443"/>
      <c r="Z995" s="443"/>
      <c r="AA995" s="443"/>
      <c r="AB995" s="443"/>
      <c r="AC995" s="441"/>
      <c r="AD995" s="441"/>
      <c r="AE995" s="441"/>
      <c r="AF995" s="441"/>
      <c r="AG995" s="441"/>
      <c r="AH995" s="441"/>
      <c r="AI995" s="443"/>
      <c r="AJ995" s="443"/>
      <c r="AK995" s="325"/>
      <c r="AL995" s="443"/>
      <c r="AM995" s="443"/>
    </row>
    <row r="996" spans="1:39" ht="24.75" customHeight="1">
      <c r="A996" s="440"/>
      <c r="B996" s="440"/>
      <c r="C996" s="440"/>
      <c r="D996" s="440"/>
      <c r="E996" s="442"/>
      <c r="F996" s="443"/>
      <c r="G996" s="441"/>
      <c r="H996" s="444"/>
      <c r="I996" s="445"/>
      <c r="J996" s="443"/>
      <c r="K996" s="443"/>
      <c r="L996" s="443"/>
      <c r="M996" s="443"/>
      <c r="N996" s="443"/>
      <c r="O996" s="443"/>
      <c r="P996" s="443"/>
      <c r="Q996" s="443"/>
      <c r="R996" s="443"/>
      <c r="S996" s="443"/>
      <c r="T996" s="443"/>
      <c r="U996" s="443"/>
      <c r="V996" s="443"/>
      <c r="W996" s="443"/>
      <c r="X996" s="443"/>
      <c r="Y996" s="443"/>
      <c r="Z996" s="443"/>
      <c r="AA996" s="443"/>
      <c r="AB996" s="443"/>
      <c r="AC996" s="441"/>
      <c r="AD996" s="441"/>
      <c r="AE996" s="441"/>
      <c r="AF996" s="441"/>
      <c r="AG996" s="441"/>
      <c r="AH996" s="441"/>
      <c r="AI996" s="443"/>
      <c r="AJ996" s="443"/>
      <c r="AK996" s="325"/>
      <c r="AL996" s="443"/>
      <c r="AM996" s="443"/>
    </row>
    <row r="997" spans="1:39" ht="24.75" customHeight="1">
      <c r="A997" s="440"/>
      <c r="B997" s="440"/>
      <c r="C997" s="440"/>
      <c r="D997" s="440"/>
      <c r="E997" s="442"/>
      <c r="F997" s="443"/>
      <c r="G997" s="441"/>
      <c r="H997" s="444"/>
      <c r="I997" s="445"/>
      <c r="J997" s="443"/>
      <c r="K997" s="443"/>
      <c r="L997" s="443"/>
      <c r="M997" s="443"/>
      <c r="N997" s="443"/>
      <c r="O997" s="443"/>
      <c r="P997" s="443"/>
      <c r="Q997" s="443"/>
      <c r="R997" s="443"/>
      <c r="S997" s="443"/>
      <c r="T997" s="443"/>
      <c r="U997" s="443"/>
      <c r="V997" s="443"/>
      <c r="W997" s="443"/>
      <c r="X997" s="443"/>
      <c r="Y997" s="443"/>
      <c r="Z997" s="443"/>
      <c r="AA997" s="443"/>
      <c r="AB997" s="443"/>
      <c r="AC997" s="441"/>
      <c r="AD997" s="441"/>
      <c r="AE997" s="441"/>
      <c r="AF997" s="441"/>
      <c r="AG997" s="441"/>
      <c r="AH997" s="441"/>
      <c r="AI997" s="443"/>
      <c r="AJ997" s="443"/>
      <c r="AK997" s="325"/>
      <c r="AL997" s="443"/>
      <c r="AM997" s="443"/>
    </row>
    <row r="998" spans="1:39" ht="24.75" customHeight="1">
      <c r="A998" s="440"/>
      <c r="B998" s="440"/>
      <c r="C998" s="440"/>
      <c r="D998" s="440"/>
      <c r="E998" s="442"/>
      <c r="F998" s="443"/>
      <c r="G998" s="441"/>
      <c r="H998" s="444"/>
      <c r="I998" s="445"/>
      <c r="J998" s="443"/>
      <c r="K998" s="443"/>
      <c r="L998" s="443"/>
      <c r="M998" s="443"/>
      <c r="N998" s="443"/>
      <c r="O998" s="443"/>
      <c r="P998" s="443"/>
      <c r="Q998" s="443"/>
      <c r="R998" s="443"/>
      <c r="S998" s="443"/>
      <c r="T998" s="443"/>
      <c r="U998" s="443"/>
      <c r="V998" s="443"/>
      <c r="W998" s="443"/>
      <c r="X998" s="443"/>
      <c r="Y998" s="443"/>
      <c r="Z998" s="443"/>
      <c r="AA998" s="443"/>
      <c r="AB998" s="443"/>
      <c r="AC998" s="441"/>
      <c r="AD998" s="441"/>
      <c r="AE998" s="441"/>
      <c r="AF998" s="441"/>
      <c r="AG998" s="441"/>
      <c r="AH998" s="441"/>
      <c r="AI998" s="443"/>
      <c r="AJ998" s="443"/>
      <c r="AK998" s="325"/>
      <c r="AL998" s="443"/>
      <c r="AM998" s="443"/>
    </row>
    <row r="999" spans="1:39" ht="24.75" customHeight="1">
      <c r="A999" s="440"/>
      <c r="B999" s="440"/>
      <c r="C999" s="440"/>
      <c r="D999" s="440"/>
      <c r="E999" s="442"/>
      <c r="F999" s="443"/>
      <c r="G999" s="441"/>
      <c r="H999" s="444"/>
      <c r="I999" s="445"/>
      <c r="J999" s="443"/>
      <c r="K999" s="443"/>
      <c r="L999" s="443"/>
      <c r="M999" s="443"/>
      <c r="N999" s="443"/>
      <c r="O999" s="443"/>
      <c r="P999" s="443"/>
      <c r="Q999" s="443"/>
      <c r="R999" s="443"/>
      <c r="S999" s="443"/>
      <c r="T999" s="443"/>
      <c r="U999" s="443"/>
      <c r="V999" s="443"/>
      <c r="W999" s="443"/>
      <c r="X999" s="443"/>
      <c r="Y999" s="443"/>
      <c r="Z999" s="443"/>
      <c r="AA999" s="443"/>
      <c r="AB999" s="443"/>
      <c r="AC999" s="441"/>
      <c r="AD999" s="441"/>
      <c r="AE999" s="441"/>
      <c r="AF999" s="441"/>
      <c r="AG999" s="441"/>
      <c r="AH999" s="441"/>
      <c r="AI999" s="443"/>
      <c r="AJ999" s="443"/>
      <c r="AK999" s="325"/>
      <c r="AL999" s="443"/>
      <c r="AM999" s="443"/>
    </row>
    <row r="1000" spans="1:39" ht="24.75" customHeight="1">
      <c r="A1000" s="440"/>
      <c r="B1000" s="440"/>
      <c r="C1000" s="440"/>
      <c r="D1000" s="440"/>
      <c r="E1000" s="442"/>
      <c r="F1000" s="443"/>
      <c r="G1000" s="441"/>
      <c r="H1000" s="444"/>
      <c r="I1000" s="445"/>
      <c r="J1000" s="443"/>
      <c r="K1000" s="443"/>
      <c r="L1000" s="443"/>
      <c r="M1000" s="443"/>
      <c r="N1000" s="443"/>
      <c r="O1000" s="443"/>
      <c r="P1000" s="443"/>
      <c r="Q1000" s="443"/>
      <c r="R1000" s="443"/>
      <c r="S1000" s="443"/>
      <c r="T1000" s="443"/>
      <c r="U1000" s="443"/>
      <c r="V1000" s="443"/>
      <c r="W1000" s="443"/>
      <c r="X1000" s="443"/>
      <c r="Y1000" s="443"/>
      <c r="Z1000" s="443"/>
      <c r="AA1000" s="443"/>
      <c r="AB1000" s="443"/>
      <c r="AC1000" s="441"/>
      <c r="AD1000" s="441"/>
      <c r="AE1000" s="441"/>
      <c r="AF1000" s="441"/>
      <c r="AG1000" s="441"/>
      <c r="AH1000" s="441"/>
      <c r="AI1000" s="443"/>
      <c r="AJ1000" s="443"/>
      <c r="AK1000" s="325"/>
      <c r="AL1000" s="443"/>
      <c r="AM1000" s="443"/>
    </row>
    <row r="1001" spans="1:39" ht="24.75" customHeight="1">
      <c r="A1001" s="440"/>
      <c r="B1001" s="440"/>
      <c r="C1001" s="440"/>
      <c r="D1001" s="440"/>
      <c r="E1001" s="442"/>
      <c r="F1001" s="443"/>
      <c r="G1001" s="441"/>
      <c r="H1001" s="444"/>
      <c r="I1001" s="445"/>
      <c r="J1001" s="443"/>
      <c r="K1001" s="443"/>
      <c r="L1001" s="443"/>
      <c r="M1001" s="443"/>
      <c r="N1001" s="443"/>
      <c r="O1001" s="443"/>
      <c r="P1001" s="443"/>
      <c r="Q1001" s="443"/>
      <c r="R1001" s="443"/>
      <c r="S1001" s="443"/>
      <c r="T1001" s="443"/>
      <c r="U1001" s="443"/>
      <c r="V1001" s="443"/>
      <c r="W1001" s="443"/>
      <c r="X1001" s="443"/>
      <c r="Y1001" s="443"/>
      <c r="Z1001" s="443"/>
      <c r="AA1001" s="443"/>
      <c r="AB1001" s="443"/>
      <c r="AC1001" s="441"/>
      <c r="AD1001" s="441"/>
      <c r="AE1001" s="441"/>
      <c r="AF1001" s="441"/>
      <c r="AG1001" s="441"/>
      <c r="AH1001" s="441"/>
      <c r="AI1001" s="443"/>
      <c r="AJ1001" s="443"/>
      <c r="AK1001" s="325"/>
      <c r="AL1001" s="443"/>
      <c r="AM1001" s="443"/>
    </row>
    <row r="1002" spans="1:39" ht="24.75" customHeight="1">
      <c r="A1002" s="440"/>
      <c r="B1002" s="440"/>
      <c r="C1002" s="440"/>
      <c r="D1002" s="440"/>
      <c r="E1002" s="442"/>
      <c r="F1002" s="443"/>
      <c r="G1002" s="441"/>
      <c r="H1002" s="444"/>
      <c r="I1002" s="445"/>
      <c r="J1002" s="443"/>
      <c r="K1002" s="443"/>
      <c r="L1002" s="443"/>
      <c r="M1002" s="443"/>
      <c r="N1002" s="443"/>
      <c r="O1002" s="443"/>
      <c r="P1002" s="443"/>
      <c r="Q1002" s="443"/>
      <c r="R1002" s="443"/>
      <c r="S1002" s="443"/>
      <c r="T1002" s="443"/>
      <c r="U1002" s="443"/>
      <c r="V1002" s="443"/>
      <c r="W1002" s="443"/>
      <c r="X1002" s="443"/>
      <c r="Y1002" s="443"/>
      <c r="Z1002" s="443"/>
      <c r="AA1002" s="443"/>
      <c r="AB1002" s="443"/>
      <c r="AC1002" s="441"/>
      <c r="AD1002" s="441"/>
      <c r="AE1002" s="441"/>
      <c r="AF1002" s="441"/>
      <c r="AG1002" s="441"/>
      <c r="AH1002" s="441"/>
      <c r="AI1002" s="443"/>
      <c r="AJ1002" s="443"/>
      <c r="AK1002" s="325"/>
      <c r="AL1002" s="443"/>
      <c r="AM1002" s="443"/>
    </row>
    <row r="1003" spans="1:39" ht="24.75" customHeight="1">
      <c r="A1003" s="440"/>
      <c r="B1003" s="440"/>
      <c r="C1003" s="440"/>
      <c r="D1003" s="440"/>
      <c r="E1003" s="442"/>
      <c r="F1003" s="443"/>
      <c r="G1003" s="441"/>
      <c r="H1003" s="444"/>
      <c r="I1003" s="445"/>
      <c r="J1003" s="443"/>
      <c r="K1003" s="443"/>
      <c r="L1003" s="443"/>
      <c r="M1003" s="443"/>
      <c r="N1003" s="443"/>
      <c r="O1003" s="443"/>
      <c r="P1003" s="443"/>
      <c r="Q1003" s="443"/>
      <c r="R1003" s="443"/>
      <c r="S1003" s="443"/>
      <c r="T1003" s="443"/>
      <c r="U1003" s="443"/>
      <c r="V1003" s="443"/>
      <c r="W1003" s="443"/>
      <c r="X1003" s="443"/>
      <c r="Y1003" s="443"/>
      <c r="Z1003" s="443"/>
      <c r="AA1003" s="443"/>
      <c r="AB1003" s="443"/>
      <c r="AC1003" s="441"/>
      <c r="AD1003" s="441"/>
      <c r="AE1003" s="441"/>
      <c r="AF1003" s="441"/>
      <c r="AG1003" s="441"/>
      <c r="AH1003" s="441"/>
      <c r="AI1003" s="443"/>
      <c r="AJ1003" s="443"/>
      <c r="AK1003" s="325"/>
      <c r="AL1003" s="443"/>
      <c r="AM1003" s="443"/>
    </row>
    <row r="1004" spans="1:39" ht="24.75" customHeight="1">
      <c r="A1004" s="440"/>
      <c r="B1004" s="440"/>
      <c r="C1004" s="440"/>
      <c r="D1004" s="440"/>
      <c r="E1004" s="442"/>
      <c r="F1004" s="443"/>
      <c r="G1004" s="441"/>
      <c r="H1004" s="444"/>
      <c r="I1004" s="445"/>
      <c r="J1004" s="443"/>
      <c r="K1004" s="443"/>
      <c r="L1004" s="443"/>
      <c r="M1004" s="443"/>
      <c r="N1004" s="443"/>
      <c r="O1004" s="443"/>
      <c r="P1004" s="443"/>
      <c r="Q1004" s="443"/>
      <c r="R1004" s="443"/>
      <c r="S1004" s="443"/>
      <c r="T1004" s="443"/>
      <c r="U1004" s="443"/>
      <c r="V1004" s="443"/>
      <c r="W1004" s="443"/>
      <c r="X1004" s="443"/>
      <c r="Y1004" s="443"/>
      <c r="Z1004" s="443"/>
      <c r="AA1004" s="443"/>
      <c r="AB1004" s="443"/>
      <c r="AC1004" s="441"/>
      <c r="AD1004" s="441"/>
      <c r="AE1004" s="441"/>
      <c r="AF1004" s="441"/>
      <c r="AG1004" s="441"/>
      <c r="AH1004" s="441"/>
      <c r="AI1004" s="443"/>
      <c r="AJ1004" s="443"/>
      <c r="AK1004" s="325"/>
      <c r="AL1004" s="443"/>
      <c r="AM1004" s="443"/>
    </row>
    <row r="1005" spans="1:39" ht="24.75" customHeight="1">
      <c r="A1005" s="440"/>
      <c r="B1005" s="440"/>
      <c r="C1005" s="440"/>
      <c r="D1005" s="440"/>
      <c r="E1005" s="442"/>
      <c r="F1005" s="443"/>
      <c r="G1005" s="441"/>
      <c r="H1005" s="444"/>
      <c r="I1005" s="445"/>
      <c r="J1005" s="443"/>
      <c r="K1005" s="443"/>
      <c r="L1005" s="443"/>
      <c r="M1005" s="443"/>
      <c r="N1005" s="443"/>
      <c r="O1005" s="443"/>
      <c r="P1005" s="443"/>
      <c r="Q1005" s="443"/>
      <c r="R1005" s="443"/>
      <c r="S1005" s="443"/>
      <c r="T1005" s="443"/>
      <c r="U1005" s="443"/>
      <c r="V1005" s="443"/>
      <c r="W1005" s="443"/>
      <c r="X1005" s="443"/>
      <c r="Y1005" s="443"/>
      <c r="Z1005" s="443"/>
      <c r="AA1005" s="443"/>
      <c r="AB1005" s="443"/>
      <c r="AC1005" s="441"/>
      <c r="AD1005" s="441"/>
      <c r="AE1005" s="441"/>
      <c r="AF1005" s="441"/>
      <c r="AG1005" s="441"/>
      <c r="AH1005" s="441"/>
      <c r="AI1005" s="443"/>
      <c r="AJ1005" s="443"/>
      <c r="AK1005" s="325"/>
      <c r="AL1005" s="443"/>
      <c r="AM1005" s="443"/>
    </row>
    <row r="1006" spans="1:39" ht="24.75" customHeight="1">
      <c r="A1006" s="440"/>
      <c r="B1006" s="440"/>
      <c r="C1006" s="440"/>
      <c r="D1006" s="440"/>
      <c r="E1006" s="442"/>
      <c r="F1006" s="443"/>
      <c r="G1006" s="441"/>
      <c r="H1006" s="444"/>
      <c r="I1006" s="445"/>
      <c r="J1006" s="443"/>
      <c r="K1006" s="443"/>
      <c r="L1006" s="443"/>
      <c r="M1006" s="443"/>
      <c r="N1006" s="443"/>
      <c r="O1006" s="443"/>
      <c r="P1006" s="443"/>
      <c r="Q1006" s="443"/>
      <c r="R1006" s="443"/>
      <c r="S1006" s="443"/>
      <c r="T1006" s="443"/>
      <c r="U1006" s="443"/>
      <c r="V1006" s="443"/>
      <c r="W1006" s="443"/>
      <c r="X1006" s="443"/>
      <c r="Y1006" s="443"/>
      <c r="Z1006" s="443"/>
      <c r="AA1006" s="443"/>
      <c r="AB1006" s="443"/>
      <c r="AC1006" s="441"/>
      <c r="AD1006" s="441"/>
      <c r="AE1006" s="441"/>
      <c r="AF1006" s="441"/>
      <c r="AG1006" s="441"/>
      <c r="AH1006" s="441"/>
      <c r="AI1006" s="443"/>
      <c r="AJ1006" s="443"/>
      <c r="AK1006" s="325"/>
      <c r="AL1006" s="443"/>
      <c r="AM1006" s="443"/>
    </row>
    <row r="1007" spans="1:39" ht="24.75" customHeight="1">
      <c r="A1007" s="440"/>
      <c r="B1007" s="440"/>
      <c r="C1007" s="440"/>
      <c r="D1007" s="440"/>
      <c r="E1007" s="442"/>
      <c r="F1007" s="443"/>
      <c r="G1007" s="441"/>
      <c r="H1007" s="444"/>
      <c r="I1007" s="445"/>
      <c r="J1007" s="443"/>
      <c r="K1007" s="443"/>
      <c r="L1007" s="443"/>
      <c r="M1007" s="443"/>
      <c r="N1007" s="443"/>
      <c r="O1007" s="443"/>
      <c r="P1007" s="443"/>
      <c r="Q1007" s="443"/>
      <c r="R1007" s="443"/>
      <c r="S1007" s="443"/>
      <c r="T1007" s="443"/>
      <c r="U1007" s="443"/>
      <c r="V1007" s="443"/>
      <c r="W1007" s="443"/>
      <c r="X1007" s="443"/>
      <c r="Y1007" s="443"/>
      <c r="Z1007" s="443"/>
      <c r="AA1007" s="443"/>
      <c r="AB1007" s="443"/>
      <c r="AC1007" s="441"/>
      <c r="AD1007" s="441"/>
      <c r="AE1007" s="441"/>
      <c r="AF1007" s="441"/>
      <c r="AG1007" s="441"/>
      <c r="AH1007" s="441"/>
      <c r="AI1007" s="443"/>
      <c r="AJ1007" s="443"/>
      <c r="AK1007" s="325"/>
      <c r="AL1007" s="443"/>
      <c r="AM1007" s="443"/>
    </row>
    <row r="1008" spans="1:39" ht="24.75" customHeight="1">
      <c r="A1008" s="440"/>
      <c r="B1008" s="440"/>
      <c r="C1008" s="440"/>
      <c r="D1008" s="440"/>
      <c r="E1008" s="442"/>
      <c r="F1008" s="443"/>
      <c r="G1008" s="441"/>
      <c r="H1008" s="444"/>
      <c r="I1008" s="445"/>
      <c r="J1008" s="443"/>
      <c r="K1008" s="443"/>
      <c r="L1008" s="443"/>
      <c r="M1008" s="443"/>
      <c r="N1008" s="443"/>
      <c r="O1008" s="443"/>
      <c r="P1008" s="443"/>
      <c r="Q1008" s="443"/>
      <c r="R1008" s="443"/>
      <c r="S1008" s="443"/>
      <c r="T1008" s="443"/>
      <c r="U1008" s="443"/>
      <c r="V1008" s="443"/>
      <c r="W1008" s="443"/>
      <c r="X1008" s="443"/>
      <c r="Y1008" s="443"/>
      <c r="Z1008" s="443"/>
      <c r="AA1008" s="443"/>
      <c r="AB1008" s="443"/>
      <c r="AC1008" s="441"/>
      <c r="AD1008" s="441"/>
      <c r="AE1008" s="441"/>
      <c r="AF1008" s="441"/>
      <c r="AG1008" s="441"/>
      <c r="AH1008" s="441"/>
      <c r="AI1008" s="443"/>
      <c r="AJ1008" s="443"/>
      <c r="AK1008" s="325"/>
      <c r="AL1008" s="443"/>
      <c r="AM1008" s="443"/>
    </row>
    <row r="1009" spans="1:39" ht="24.75" customHeight="1">
      <c r="A1009" s="440"/>
      <c r="B1009" s="440"/>
      <c r="C1009" s="440"/>
      <c r="D1009" s="440"/>
      <c r="E1009" s="442"/>
      <c r="F1009" s="443"/>
      <c r="G1009" s="441"/>
      <c r="H1009" s="444"/>
      <c r="I1009" s="445"/>
      <c r="J1009" s="443"/>
      <c r="K1009" s="443"/>
      <c r="L1009" s="443"/>
      <c r="M1009" s="443"/>
      <c r="N1009" s="443"/>
      <c r="O1009" s="443"/>
      <c r="P1009" s="443"/>
      <c r="Q1009" s="443"/>
      <c r="R1009" s="443"/>
      <c r="S1009" s="443"/>
      <c r="T1009" s="443"/>
      <c r="U1009" s="443"/>
      <c r="V1009" s="443"/>
      <c r="W1009" s="443"/>
      <c r="X1009" s="443"/>
      <c r="Y1009" s="443"/>
      <c r="Z1009" s="443"/>
      <c r="AA1009" s="443"/>
      <c r="AB1009" s="443"/>
      <c r="AC1009" s="441"/>
      <c r="AD1009" s="441"/>
      <c r="AE1009" s="441"/>
      <c r="AF1009" s="441"/>
      <c r="AG1009" s="441"/>
      <c r="AH1009" s="441"/>
      <c r="AI1009" s="443"/>
      <c r="AJ1009" s="443"/>
      <c r="AK1009" s="325"/>
      <c r="AL1009" s="443"/>
      <c r="AM1009" s="443"/>
    </row>
    <row r="1010" spans="1:39" ht="24.75" customHeight="1">
      <c r="A1010" s="440"/>
      <c r="B1010" s="440"/>
      <c r="C1010" s="440"/>
      <c r="D1010" s="440"/>
      <c r="E1010" s="442"/>
      <c r="F1010" s="443"/>
      <c r="G1010" s="441"/>
      <c r="H1010" s="444"/>
      <c r="I1010" s="445"/>
      <c r="J1010" s="443"/>
      <c r="K1010" s="443"/>
      <c r="L1010" s="443"/>
      <c r="M1010" s="443"/>
      <c r="N1010" s="443"/>
      <c r="O1010" s="443"/>
      <c r="P1010" s="443"/>
      <c r="Q1010" s="443"/>
      <c r="R1010" s="443"/>
      <c r="S1010" s="443"/>
      <c r="T1010" s="443"/>
      <c r="U1010" s="443"/>
      <c r="V1010" s="443"/>
      <c r="W1010" s="443"/>
      <c r="X1010" s="443"/>
      <c r="Y1010" s="443"/>
      <c r="Z1010" s="443"/>
      <c r="AA1010" s="443"/>
      <c r="AB1010" s="443"/>
      <c r="AC1010" s="441"/>
      <c r="AD1010" s="441"/>
      <c r="AE1010" s="441"/>
      <c r="AF1010" s="441"/>
      <c r="AG1010" s="441"/>
      <c r="AH1010" s="441"/>
      <c r="AI1010" s="443"/>
      <c r="AJ1010" s="443"/>
      <c r="AK1010" s="325"/>
      <c r="AL1010" s="443"/>
      <c r="AM1010" s="443"/>
    </row>
    <row r="1011" spans="1:39" ht="24.75" customHeight="1">
      <c r="A1011" s="440"/>
      <c r="B1011" s="440"/>
      <c r="C1011" s="440"/>
      <c r="D1011" s="440"/>
      <c r="E1011" s="442"/>
      <c r="F1011" s="443"/>
      <c r="G1011" s="441"/>
      <c r="H1011" s="444"/>
      <c r="I1011" s="445"/>
      <c r="J1011" s="443"/>
      <c r="K1011" s="443"/>
      <c r="L1011" s="443"/>
      <c r="M1011" s="443"/>
      <c r="N1011" s="443"/>
      <c r="O1011" s="443"/>
      <c r="P1011" s="443"/>
      <c r="Q1011" s="443"/>
      <c r="R1011" s="443"/>
      <c r="S1011" s="443"/>
      <c r="T1011" s="443"/>
      <c r="U1011" s="443"/>
      <c r="V1011" s="443"/>
      <c r="W1011" s="443"/>
      <c r="X1011" s="443"/>
      <c r="Y1011" s="443"/>
      <c r="Z1011" s="443"/>
      <c r="AA1011" s="443"/>
      <c r="AB1011" s="443"/>
      <c r="AC1011" s="441"/>
      <c r="AD1011" s="441"/>
      <c r="AE1011" s="441"/>
      <c r="AF1011" s="441"/>
      <c r="AG1011" s="441"/>
      <c r="AH1011" s="441"/>
      <c r="AI1011" s="443"/>
      <c r="AJ1011" s="443"/>
      <c r="AK1011" s="325"/>
      <c r="AL1011" s="443"/>
      <c r="AM1011" s="443"/>
    </row>
    <row r="1012" spans="1:39" ht="24.75" customHeight="1">
      <c r="A1012" s="440"/>
      <c r="B1012" s="440"/>
      <c r="C1012" s="440"/>
      <c r="D1012" s="440"/>
      <c r="E1012" s="442"/>
      <c r="F1012" s="443"/>
      <c r="G1012" s="441"/>
      <c r="H1012" s="444"/>
      <c r="I1012" s="445"/>
      <c r="J1012" s="443"/>
      <c r="K1012" s="443"/>
      <c r="L1012" s="443"/>
      <c r="M1012" s="443"/>
      <c r="N1012" s="443"/>
      <c r="O1012" s="443"/>
      <c r="P1012" s="443"/>
      <c r="Q1012" s="443"/>
      <c r="R1012" s="443"/>
      <c r="S1012" s="443"/>
      <c r="T1012" s="443"/>
      <c r="U1012" s="443"/>
      <c r="V1012" s="443"/>
      <c r="W1012" s="443"/>
      <c r="X1012" s="443"/>
      <c r="Y1012" s="443"/>
      <c r="Z1012" s="443"/>
      <c r="AA1012" s="443"/>
      <c r="AB1012" s="443"/>
      <c r="AC1012" s="441"/>
      <c r="AD1012" s="441"/>
      <c r="AE1012" s="441"/>
      <c r="AF1012" s="441"/>
      <c r="AG1012" s="441"/>
      <c r="AH1012" s="441"/>
      <c r="AI1012" s="443"/>
      <c r="AJ1012" s="443"/>
      <c r="AK1012" s="325"/>
      <c r="AL1012" s="443"/>
      <c r="AM1012" s="443"/>
    </row>
    <row r="1013" spans="1:39" ht="24.75" customHeight="1">
      <c r="A1013" s="440"/>
      <c r="B1013" s="440"/>
      <c r="C1013" s="440"/>
      <c r="D1013" s="440"/>
      <c r="E1013" s="442"/>
      <c r="F1013" s="443"/>
      <c r="G1013" s="441"/>
      <c r="H1013" s="444"/>
      <c r="I1013" s="445"/>
      <c r="J1013" s="443"/>
      <c r="K1013" s="443"/>
      <c r="L1013" s="443"/>
      <c r="M1013" s="443"/>
      <c r="N1013" s="443"/>
      <c r="O1013" s="443"/>
      <c r="P1013" s="443"/>
      <c r="Q1013" s="443"/>
      <c r="R1013" s="443"/>
      <c r="S1013" s="443"/>
      <c r="T1013" s="443"/>
      <c r="U1013" s="443"/>
      <c r="V1013" s="443"/>
      <c r="W1013" s="443"/>
      <c r="X1013" s="443"/>
      <c r="Y1013" s="443"/>
      <c r="Z1013" s="443"/>
      <c r="AA1013" s="443"/>
      <c r="AB1013" s="443"/>
      <c r="AC1013" s="441"/>
      <c r="AD1013" s="441"/>
      <c r="AE1013" s="441"/>
      <c r="AF1013" s="441"/>
      <c r="AG1013" s="441"/>
      <c r="AH1013" s="441"/>
      <c r="AI1013" s="443"/>
      <c r="AJ1013" s="443"/>
      <c r="AK1013" s="325"/>
      <c r="AL1013" s="443"/>
      <c r="AM1013" s="443"/>
    </row>
    <row r="1014" spans="1:39" ht="24.75" customHeight="1">
      <c r="A1014" s="440"/>
      <c r="B1014" s="440"/>
      <c r="C1014" s="440"/>
      <c r="D1014" s="440"/>
      <c r="E1014" s="442"/>
      <c r="F1014" s="443"/>
      <c r="G1014" s="441"/>
      <c r="H1014" s="444"/>
      <c r="I1014" s="445"/>
      <c r="J1014" s="443"/>
      <c r="K1014" s="443"/>
      <c r="L1014" s="443"/>
      <c r="M1014" s="443"/>
      <c r="N1014" s="443"/>
      <c r="O1014" s="443"/>
      <c r="P1014" s="443"/>
      <c r="Q1014" s="443"/>
      <c r="R1014" s="443"/>
      <c r="S1014" s="443"/>
      <c r="T1014" s="443"/>
      <c r="U1014" s="443"/>
      <c r="V1014" s="443"/>
      <c r="W1014" s="443"/>
      <c r="X1014" s="443"/>
      <c r="Y1014" s="443"/>
      <c r="Z1014" s="443"/>
      <c r="AA1014" s="443"/>
      <c r="AB1014" s="443"/>
      <c r="AC1014" s="441"/>
      <c r="AD1014" s="441"/>
      <c r="AE1014" s="441"/>
      <c r="AF1014" s="441"/>
      <c r="AG1014" s="441"/>
      <c r="AH1014" s="441"/>
      <c r="AI1014" s="443"/>
      <c r="AJ1014" s="443"/>
      <c r="AK1014" s="325"/>
      <c r="AL1014" s="443"/>
      <c r="AM1014" s="443"/>
    </row>
    <row r="1015" spans="1:39" ht="24.75" customHeight="1">
      <c r="A1015" s="440"/>
      <c r="B1015" s="440"/>
      <c r="C1015" s="440"/>
      <c r="D1015" s="440"/>
      <c r="E1015" s="442"/>
      <c r="F1015" s="443"/>
      <c r="G1015" s="441"/>
      <c r="H1015" s="444"/>
      <c r="I1015" s="445"/>
      <c r="J1015" s="443"/>
      <c r="K1015" s="443"/>
      <c r="L1015" s="443"/>
      <c r="M1015" s="443"/>
      <c r="N1015" s="443"/>
      <c r="O1015" s="443"/>
      <c r="P1015" s="443"/>
      <c r="Q1015" s="443"/>
      <c r="R1015" s="443"/>
      <c r="S1015" s="443"/>
      <c r="T1015" s="443"/>
      <c r="U1015" s="443"/>
      <c r="V1015" s="443"/>
      <c r="W1015" s="443"/>
      <c r="X1015" s="443"/>
      <c r="Y1015" s="443"/>
      <c r="Z1015" s="443"/>
      <c r="AA1015" s="443"/>
      <c r="AB1015" s="443"/>
      <c r="AC1015" s="441"/>
      <c r="AD1015" s="441"/>
      <c r="AE1015" s="441"/>
      <c r="AF1015" s="441"/>
      <c r="AG1015" s="441"/>
      <c r="AH1015" s="441"/>
      <c r="AI1015" s="443"/>
      <c r="AJ1015" s="443"/>
      <c r="AK1015" s="325"/>
      <c r="AL1015" s="443"/>
      <c r="AM1015" s="443"/>
    </row>
    <row r="1016" spans="1:39" ht="24.75" customHeight="1">
      <c r="A1016" s="440"/>
      <c r="B1016" s="440"/>
      <c r="C1016" s="440"/>
      <c r="D1016" s="440"/>
      <c r="E1016" s="442"/>
      <c r="F1016" s="443"/>
      <c r="G1016" s="441"/>
      <c r="H1016" s="444"/>
      <c r="I1016" s="445"/>
      <c r="J1016" s="443"/>
      <c r="K1016" s="443"/>
      <c r="L1016" s="443"/>
      <c r="M1016" s="443"/>
      <c r="N1016" s="443"/>
      <c r="O1016" s="443"/>
      <c r="P1016" s="443"/>
      <c r="Q1016" s="443"/>
      <c r="R1016" s="443"/>
      <c r="S1016" s="443"/>
      <c r="T1016" s="443"/>
      <c r="U1016" s="443"/>
      <c r="V1016" s="443"/>
      <c r="W1016" s="443"/>
      <c r="X1016" s="443"/>
      <c r="Y1016" s="443"/>
      <c r="Z1016" s="443"/>
      <c r="AA1016" s="443"/>
      <c r="AB1016" s="443"/>
      <c r="AC1016" s="441"/>
      <c r="AD1016" s="441"/>
      <c r="AE1016" s="441"/>
      <c r="AF1016" s="441"/>
      <c r="AG1016" s="441"/>
      <c r="AH1016" s="441"/>
      <c r="AI1016" s="443"/>
      <c r="AJ1016" s="443"/>
      <c r="AK1016" s="325"/>
      <c r="AL1016" s="443"/>
      <c r="AM1016" s="443"/>
    </row>
    <row r="1017" spans="1:39" ht="24.75" customHeight="1">
      <c r="A1017" s="440"/>
      <c r="B1017" s="440"/>
      <c r="C1017" s="440"/>
      <c r="D1017" s="440"/>
      <c r="E1017" s="442"/>
      <c r="F1017" s="443"/>
      <c r="G1017" s="441"/>
      <c r="H1017" s="444"/>
      <c r="I1017" s="445"/>
      <c r="J1017" s="443"/>
      <c r="K1017" s="443"/>
      <c r="L1017" s="443"/>
      <c r="M1017" s="443"/>
      <c r="N1017" s="443"/>
      <c r="O1017" s="443"/>
      <c r="P1017" s="443"/>
      <c r="Q1017" s="443"/>
      <c r="R1017" s="443"/>
      <c r="S1017" s="443"/>
      <c r="T1017" s="443"/>
      <c r="U1017" s="443"/>
      <c r="V1017" s="443"/>
      <c r="W1017" s="443"/>
      <c r="X1017" s="443"/>
      <c r="Y1017" s="443"/>
      <c r="Z1017" s="443"/>
      <c r="AA1017" s="443"/>
      <c r="AB1017" s="443"/>
      <c r="AC1017" s="441"/>
      <c r="AD1017" s="441"/>
      <c r="AE1017" s="441"/>
      <c r="AF1017" s="441"/>
      <c r="AG1017" s="441"/>
      <c r="AH1017" s="441"/>
      <c r="AI1017" s="443"/>
      <c r="AJ1017" s="443"/>
      <c r="AK1017" s="325"/>
      <c r="AL1017" s="443"/>
      <c r="AM1017" s="443"/>
    </row>
    <row r="1018" spans="1:39" ht="24.75" customHeight="1">
      <c r="A1018" s="440"/>
      <c r="B1018" s="440"/>
      <c r="C1018" s="440"/>
      <c r="D1018" s="440"/>
      <c r="E1018" s="442"/>
      <c r="F1018" s="443"/>
      <c r="G1018" s="441"/>
      <c r="H1018" s="444"/>
      <c r="I1018" s="445"/>
      <c r="J1018" s="443"/>
      <c r="K1018" s="443"/>
      <c r="L1018" s="443"/>
      <c r="M1018" s="443"/>
      <c r="N1018" s="443"/>
      <c r="O1018" s="443"/>
      <c r="P1018" s="443"/>
      <c r="Q1018" s="443"/>
      <c r="R1018" s="443"/>
      <c r="S1018" s="443"/>
      <c r="T1018" s="443"/>
      <c r="U1018" s="443"/>
      <c r="V1018" s="443"/>
      <c r="W1018" s="443"/>
      <c r="X1018" s="443"/>
      <c r="Y1018" s="443"/>
      <c r="Z1018" s="443"/>
      <c r="AA1018" s="443"/>
      <c r="AB1018" s="443"/>
      <c r="AC1018" s="441"/>
      <c r="AD1018" s="441"/>
      <c r="AE1018" s="441"/>
      <c r="AF1018" s="441"/>
      <c r="AG1018" s="441"/>
      <c r="AH1018" s="441"/>
      <c r="AI1018" s="443"/>
      <c r="AJ1018" s="443"/>
      <c r="AK1018" s="325"/>
      <c r="AL1018" s="443"/>
      <c r="AM1018" s="443"/>
    </row>
    <row r="1019" spans="1:39" ht="24.75" customHeight="1">
      <c r="A1019" s="440"/>
      <c r="B1019" s="440"/>
      <c r="C1019" s="440"/>
      <c r="D1019" s="440"/>
      <c r="E1019" s="442"/>
      <c r="F1019" s="443"/>
      <c r="G1019" s="441"/>
      <c r="H1019" s="444"/>
      <c r="I1019" s="445"/>
      <c r="J1019" s="443"/>
      <c r="K1019" s="443"/>
      <c r="L1019" s="443"/>
      <c r="M1019" s="443"/>
      <c r="N1019" s="443"/>
      <c r="O1019" s="443"/>
      <c r="P1019" s="443"/>
      <c r="Q1019" s="443"/>
      <c r="R1019" s="443"/>
      <c r="S1019" s="443"/>
      <c r="T1019" s="443"/>
      <c r="U1019" s="443"/>
      <c r="V1019" s="443"/>
      <c r="W1019" s="443"/>
      <c r="X1019" s="443"/>
      <c r="Y1019" s="443"/>
      <c r="Z1019" s="443"/>
      <c r="AA1019" s="443"/>
      <c r="AB1019" s="443"/>
      <c r="AC1019" s="441"/>
      <c r="AD1019" s="441"/>
      <c r="AE1019" s="441"/>
      <c r="AF1019" s="441"/>
      <c r="AG1019" s="441"/>
      <c r="AH1019" s="441"/>
      <c r="AI1019" s="443"/>
      <c r="AJ1019" s="443"/>
      <c r="AK1019" s="325"/>
      <c r="AL1019" s="443"/>
      <c r="AM1019" s="443"/>
    </row>
    <row r="1020" spans="1:39" ht="24.75" customHeight="1">
      <c r="A1020" s="440"/>
      <c r="B1020" s="440"/>
      <c r="C1020" s="440"/>
      <c r="D1020" s="440"/>
      <c r="E1020" s="442"/>
      <c r="F1020" s="443"/>
      <c r="G1020" s="441"/>
      <c r="H1020" s="444"/>
      <c r="I1020" s="445"/>
      <c r="J1020" s="443"/>
      <c r="K1020" s="443"/>
      <c r="L1020" s="443"/>
      <c r="M1020" s="443"/>
      <c r="N1020" s="443"/>
      <c r="O1020" s="443"/>
      <c r="P1020" s="443"/>
      <c r="Q1020" s="443"/>
      <c r="R1020" s="443"/>
      <c r="S1020" s="443"/>
      <c r="T1020" s="443"/>
      <c r="U1020" s="443"/>
      <c r="V1020" s="443"/>
      <c r="W1020" s="443"/>
      <c r="X1020" s="443"/>
      <c r="Y1020" s="443"/>
      <c r="Z1020" s="443"/>
      <c r="AA1020" s="443"/>
      <c r="AB1020" s="443"/>
      <c r="AC1020" s="441"/>
      <c r="AD1020" s="441"/>
      <c r="AE1020" s="441"/>
      <c r="AF1020" s="441"/>
      <c r="AG1020" s="441"/>
      <c r="AH1020" s="441"/>
      <c r="AI1020" s="443"/>
      <c r="AJ1020" s="443"/>
      <c r="AK1020" s="325"/>
      <c r="AL1020" s="443"/>
      <c r="AM1020" s="443"/>
    </row>
    <row r="1021" spans="1:39" ht="24.75" customHeight="1">
      <c r="A1021" s="440"/>
      <c r="B1021" s="440"/>
      <c r="C1021" s="440"/>
      <c r="D1021" s="440"/>
      <c r="E1021" s="442"/>
      <c r="F1021" s="443"/>
      <c r="G1021" s="441"/>
      <c r="H1021" s="444"/>
      <c r="I1021" s="445"/>
      <c r="J1021" s="443"/>
      <c r="K1021" s="443"/>
      <c r="L1021" s="443"/>
      <c r="M1021" s="443"/>
      <c r="N1021" s="443"/>
      <c r="O1021" s="443"/>
      <c r="P1021" s="443"/>
      <c r="Q1021" s="443"/>
      <c r="R1021" s="443"/>
      <c r="S1021" s="443"/>
      <c r="T1021" s="443"/>
      <c r="U1021" s="443"/>
      <c r="V1021" s="443"/>
      <c r="W1021" s="443"/>
      <c r="X1021" s="443"/>
      <c r="Y1021" s="443"/>
      <c r="Z1021" s="443"/>
      <c r="AA1021" s="443"/>
      <c r="AB1021" s="443"/>
      <c r="AC1021" s="441"/>
      <c r="AD1021" s="441"/>
      <c r="AE1021" s="441"/>
      <c r="AF1021" s="441"/>
      <c r="AG1021" s="441"/>
      <c r="AH1021" s="441"/>
      <c r="AI1021" s="443"/>
      <c r="AJ1021" s="443"/>
      <c r="AK1021" s="325"/>
      <c r="AL1021" s="443"/>
      <c r="AM1021" s="443"/>
    </row>
    <row r="1022" spans="1:39" ht="24.75" customHeight="1">
      <c r="A1022" s="440"/>
      <c r="B1022" s="440"/>
      <c r="C1022" s="440"/>
      <c r="D1022" s="440"/>
      <c r="E1022" s="442"/>
      <c r="F1022" s="443"/>
      <c r="G1022" s="441"/>
      <c r="H1022" s="444"/>
      <c r="I1022" s="445"/>
      <c r="J1022" s="443"/>
      <c r="K1022" s="443"/>
      <c r="L1022" s="443"/>
      <c r="M1022" s="443"/>
      <c r="N1022" s="443"/>
      <c r="O1022" s="443"/>
      <c r="P1022" s="443"/>
      <c r="Q1022" s="443"/>
      <c r="R1022" s="443"/>
      <c r="S1022" s="443"/>
      <c r="T1022" s="443"/>
      <c r="U1022" s="443"/>
      <c r="V1022" s="443"/>
      <c r="W1022" s="443"/>
      <c r="X1022" s="443"/>
      <c r="Y1022" s="443"/>
      <c r="Z1022" s="443"/>
      <c r="AA1022" s="443"/>
      <c r="AB1022" s="443"/>
      <c r="AC1022" s="441"/>
      <c r="AD1022" s="441"/>
      <c r="AE1022" s="441"/>
      <c r="AF1022" s="441"/>
      <c r="AG1022" s="441"/>
      <c r="AH1022" s="441"/>
      <c r="AI1022" s="443"/>
      <c r="AJ1022" s="443"/>
      <c r="AK1022" s="325"/>
      <c r="AL1022" s="443"/>
      <c r="AM1022" s="443"/>
    </row>
    <row r="1023" spans="1:39" ht="24.75" customHeight="1">
      <c r="A1023" s="440"/>
      <c r="B1023" s="440"/>
      <c r="C1023" s="440"/>
      <c r="D1023" s="440"/>
      <c r="E1023" s="442"/>
      <c r="F1023" s="443"/>
      <c r="G1023" s="441"/>
      <c r="H1023" s="444"/>
      <c r="I1023" s="445"/>
      <c r="J1023" s="443"/>
      <c r="K1023" s="443"/>
      <c r="L1023" s="443"/>
      <c r="M1023" s="443"/>
      <c r="N1023" s="443"/>
      <c r="O1023" s="443"/>
      <c r="P1023" s="443"/>
      <c r="Q1023" s="443"/>
      <c r="R1023" s="443"/>
      <c r="S1023" s="443"/>
      <c r="T1023" s="443"/>
      <c r="U1023" s="443"/>
      <c r="V1023" s="443"/>
      <c r="W1023" s="443"/>
      <c r="X1023" s="443"/>
      <c r="Y1023" s="443"/>
      <c r="Z1023" s="443"/>
      <c r="AA1023" s="443"/>
      <c r="AB1023" s="443"/>
      <c r="AC1023" s="441"/>
      <c r="AD1023" s="441"/>
      <c r="AE1023" s="441"/>
      <c r="AF1023" s="441"/>
      <c r="AG1023" s="441"/>
      <c r="AH1023" s="441"/>
      <c r="AI1023" s="443"/>
      <c r="AJ1023" s="443"/>
      <c r="AK1023" s="325"/>
      <c r="AL1023" s="443"/>
      <c r="AM1023" s="443"/>
    </row>
    <row r="1024" spans="1:39" ht="24.75" customHeight="1">
      <c r="A1024" s="440"/>
      <c r="B1024" s="440"/>
      <c r="C1024" s="440"/>
      <c r="D1024" s="440"/>
      <c r="E1024" s="442"/>
      <c r="F1024" s="443"/>
      <c r="G1024" s="441"/>
      <c r="H1024" s="444"/>
      <c r="I1024" s="445"/>
      <c r="J1024" s="443"/>
      <c r="K1024" s="443"/>
      <c r="L1024" s="443"/>
      <c r="M1024" s="443"/>
      <c r="N1024" s="443"/>
      <c r="O1024" s="443"/>
      <c r="P1024" s="443"/>
      <c r="Q1024" s="443"/>
      <c r="R1024" s="443"/>
      <c r="S1024" s="443"/>
      <c r="T1024" s="443"/>
      <c r="U1024" s="443"/>
      <c r="V1024" s="443"/>
      <c r="W1024" s="443"/>
      <c r="X1024" s="443"/>
      <c r="Y1024" s="443"/>
      <c r="Z1024" s="443"/>
      <c r="AA1024" s="443"/>
      <c r="AB1024" s="443"/>
      <c r="AC1024" s="441"/>
      <c r="AD1024" s="441"/>
      <c r="AE1024" s="441"/>
      <c r="AF1024" s="441"/>
      <c r="AG1024" s="441"/>
      <c r="AH1024" s="441"/>
      <c r="AI1024" s="443"/>
      <c r="AJ1024" s="443"/>
      <c r="AK1024" s="325"/>
      <c r="AL1024" s="443"/>
      <c r="AM1024" s="443"/>
    </row>
    <row r="1025" spans="1:39" ht="24.75" customHeight="1">
      <c r="A1025" s="440"/>
      <c r="B1025" s="440"/>
      <c r="C1025" s="440"/>
      <c r="D1025" s="440"/>
      <c r="E1025" s="442"/>
      <c r="F1025" s="443"/>
      <c r="G1025" s="441"/>
      <c r="H1025" s="444"/>
      <c r="I1025" s="445"/>
      <c r="J1025" s="443"/>
      <c r="K1025" s="443"/>
      <c r="L1025" s="443"/>
      <c r="M1025" s="443"/>
      <c r="N1025" s="443"/>
      <c r="O1025" s="443"/>
      <c r="P1025" s="443"/>
      <c r="Q1025" s="443"/>
      <c r="R1025" s="443"/>
      <c r="S1025" s="443"/>
      <c r="T1025" s="443"/>
      <c r="U1025" s="443"/>
      <c r="V1025" s="443"/>
      <c r="W1025" s="443"/>
      <c r="X1025" s="443"/>
      <c r="Y1025" s="443"/>
      <c r="Z1025" s="443"/>
      <c r="AA1025" s="443"/>
      <c r="AB1025" s="443"/>
      <c r="AC1025" s="441"/>
      <c r="AD1025" s="441"/>
      <c r="AE1025" s="441"/>
      <c r="AF1025" s="441"/>
      <c r="AG1025" s="441"/>
      <c r="AH1025" s="441"/>
      <c r="AI1025" s="443"/>
      <c r="AJ1025" s="443"/>
      <c r="AK1025" s="325"/>
      <c r="AL1025" s="443"/>
      <c r="AM1025" s="443"/>
    </row>
    <row r="1026" spans="1:39" ht="24.75" customHeight="1">
      <c r="A1026" s="440"/>
      <c r="B1026" s="440"/>
      <c r="C1026" s="440"/>
      <c r="D1026" s="440"/>
      <c r="E1026" s="442"/>
      <c r="F1026" s="443"/>
      <c r="G1026" s="441"/>
      <c r="H1026" s="444"/>
      <c r="I1026" s="445"/>
      <c r="J1026" s="443"/>
      <c r="K1026" s="443"/>
      <c r="L1026" s="443"/>
      <c r="M1026" s="443"/>
      <c r="N1026" s="443"/>
      <c r="O1026" s="443"/>
      <c r="P1026" s="443"/>
      <c r="Q1026" s="443"/>
      <c r="R1026" s="443"/>
      <c r="S1026" s="443"/>
      <c r="T1026" s="443"/>
      <c r="U1026" s="443"/>
      <c r="V1026" s="443"/>
      <c r="W1026" s="443"/>
      <c r="X1026" s="443"/>
      <c r="Y1026" s="443"/>
      <c r="Z1026" s="443"/>
      <c r="AA1026" s="443"/>
      <c r="AB1026" s="443"/>
      <c r="AC1026" s="441"/>
      <c r="AD1026" s="441"/>
      <c r="AE1026" s="441"/>
      <c r="AF1026" s="441"/>
      <c r="AG1026" s="441"/>
      <c r="AH1026" s="441"/>
      <c r="AI1026" s="443"/>
      <c r="AJ1026" s="443"/>
      <c r="AK1026" s="325"/>
      <c r="AL1026" s="443"/>
      <c r="AM1026" s="443"/>
    </row>
    <row r="1027" spans="1:39" ht="24.75" customHeight="1">
      <c r="A1027" s="440"/>
      <c r="B1027" s="440"/>
      <c r="C1027" s="440"/>
      <c r="D1027" s="440"/>
      <c r="E1027" s="442"/>
      <c r="F1027" s="443"/>
      <c r="G1027" s="441"/>
      <c r="H1027" s="444"/>
      <c r="I1027" s="445"/>
      <c r="J1027" s="443"/>
      <c r="K1027" s="443"/>
      <c r="L1027" s="443"/>
      <c r="M1027" s="443"/>
      <c r="N1027" s="443"/>
      <c r="O1027" s="443"/>
      <c r="P1027" s="443"/>
      <c r="Q1027" s="443"/>
      <c r="R1027" s="443"/>
      <c r="S1027" s="443"/>
      <c r="T1027" s="443"/>
      <c r="U1027" s="443"/>
      <c r="V1027" s="443"/>
      <c r="W1027" s="443"/>
      <c r="X1027" s="443"/>
      <c r="Y1027" s="443"/>
      <c r="Z1027" s="443"/>
      <c r="AA1027" s="443"/>
      <c r="AB1027" s="443"/>
      <c r="AC1027" s="441"/>
      <c r="AD1027" s="441"/>
      <c r="AE1027" s="441"/>
      <c r="AF1027" s="441"/>
      <c r="AG1027" s="441"/>
      <c r="AH1027" s="441"/>
      <c r="AI1027" s="443"/>
      <c r="AJ1027" s="443"/>
      <c r="AK1027" s="325"/>
      <c r="AL1027" s="443"/>
      <c r="AM1027" s="443"/>
    </row>
    <row r="1028" spans="1:39" ht="24.75" customHeight="1">
      <c r="A1028" s="440"/>
      <c r="B1028" s="440"/>
      <c r="C1028" s="440"/>
      <c r="D1028" s="440"/>
      <c r="E1028" s="442"/>
      <c r="F1028" s="443"/>
      <c r="G1028" s="441"/>
      <c r="H1028" s="444"/>
      <c r="I1028" s="445"/>
      <c r="J1028" s="443"/>
      <c r="K1028" s="443"/>
      <c r="L1028" s="443"/>
      <c r="M1028" s="443"/>
      <c r="N1028" s="443"/>
      <c r="O1028" s="443"/>
      <c r="P1028" s="443"/>
      <c r="Q1028" s="443"/>
      <c r="R1028" s="443"/>
      <c r="S1028" s="443"/>
      <c r="T1028" s="443"/>
      <c r="U1028" s="443"/>
      <c r="V1028" s="443"/>
      <c r="W1028" s="443"/>
      <c r="X1028" s="443"/>
      <c r="Y1028" s="443"/>
      <c r="Z1028" s="443"/>
      <c r="AA1028" s="443"/>
      <c r="AB1028" s="443"/>
      <c r="AC1028" s="441"/>
      <c r="AD1028" s="441"/>
      <c r="AE1028" s="441"/>
      <c r="AF1028" s="441"/>
      <c r="AG1028" s="441"/>
      <c r="AH1028" s="441"/>
      <c r="AI1028" s="443"/>
      <c r="AJ1028" s="443"/>
      <c r="AK1028" s="325"/>
      <c r="AL1028" s="443"/>
      <c r="AM1028" s="443"/>
    </row>
    <row r="1029" spans="1:39" ht="24.75" customHeight="1">
      <c r="A1029" s="440"/>
      <c r="B1029" s="440"/>
      <c r="C1029" s="440"/>
      <c r="D1029" s="440"/>
      <c r="E1029" s="442"/>
      <c r="F1029" s="443"/>
      <c r="G1029" s="441"/>
      <c r="H1029" s="444"/>
      <c r="I1029" s="445"/>
      <c r="J1029" s="443"/>
      <c r="K1029" s="443"/>
      <c r="L1029" s="443"/>
      <c r="M1029" s="443"/>
      <c r="N1029" s="443"/>
      <c r="O1029" s="443"/>
      <c r="P1029" s="443"/>
      <c r="Q1029" s="443"/>
      <c r="R1029" s="443"/>
      <c r="S1029" s="443"/>
      <c r="T1029" s="443"/>
      <c r="U1029" s="443"/>
      <c r="V1029" s="443"/>
      <c r="W1029" s="443"/>
      <c r="X1029" s="443"/>
      <c r="Y1029" s="443"/>
      <c r="Z1029" s="443"/>
      <c r="AA1029" s="443"/>
      <c r="AB1029" s="443"/>
      <c r="AC1029" s="441"/>
      <c r="AD1029" s="441"/>
      <c r="AE1029" s="441"/>
      <c r="AF1029" s="441"/>
      <c r="AG1029" s="441"/>
      <c r="AH1029" s="441"/>
      <c r="AI1029" s="443"/>
      <c r="AJ1029" s="443"/>
      <c r="AK1029" s="325"/>
      <c r="AL1029" s="443"/>
      <c r="AM1029" s="443"/>
    </row>
    <row r="1030" spans="1:39" ht="24.75" customHeight="1">
      <c r="A1030" s="440"/>
      <c r="B1030" s="440"/>
      <c r="C1030" s="440"/>
      <c r="D1030" s="440"/>
      <c r="E1030" s="442"/>
      <c r="F1030" s="443"/>
      <c r="G1030" s="441"/>
      <c r="H1030" s="444"/>
      <c r="I1030" s="445"/>
      <c r="J1030" s="443"/>
      <c r="K1030" s="443"/>
      <c r="L1030" s="443"/>
      <c r="M1030" s="443"/>
      <c r="N1030" s="443"/>
      <c r="O1030" s="443"/>
      <c r="P1030" s="443"/>
      <c r="Q1030" s="443"/>
      <c r="R1030" s="443"/>
      <c r="S1030" s="443"/>
      <c r="T1030" s="443"/>
      <c r="U1030" s="443"/>
      <c r="V1030" s="443"/>
      <c r="W1030" s="443"/>
      <c r="X1030" s="443"/>
      <c r="Y1030" s="443"/>
      <c r="Z1030" s="443"/>
      <c r="AA1030" s="443"/>
      <c r="AB1030" s="443"/>
      <c r="AC1030" s="441"/>
      <c r="AD1030" s="441"/>
      <c r="AE1030" s="441"/>
      <c r="AF1030" s="441"/>
      <c r="AG1030" s="441"/>
      <c r="AH1030" s="441"/>
      <c r="AI1030" s="443"/>
      <c r="AJ1030" s="443"/>
      <c r="AK1030" s="325"/>
      <c r="AL1030" s="443"/>
      <c r="AM1030" s="443"/>
    </row>
    <row r="1031" spans="1:39" ht="24.75" customHeight="1">
      <c r="A1031" s="440"/>
      <c r="B1031" s="440"/>
      <c r="C1031" s="440"/>
      <c r="D1031" s="440"/>
      <c r="E1031" s="442"/>
      <c r="F1031" s="443"/>
      <c r="G1031" s="441"/>
      <c r="H1031" s="444"/>
      <c r="I1031" s="445"/>
      <c r="J1031" s="443"/>
      <c r="K1031" s="443"/>
      <c r="L1031" s="443"/>
      <c r="M1031" s="443"/>
      <c r="N1031" s="443"/>
      <c r="O1031" s="443"/>
      <c r="P1031" s="443"/>
      <c r="Q1031" s="443"/>
      <c r="R1031" s="443"/>
      <c r="S1031" s="443"/>
      <c r="T1031" s="443"/>
      <c r="U1031" s="443"/>
      <c r="V1031" s="443"/>
      <c r="W1031" s="443"/>
      <c r="X1031" s="443"/>
      <c r="Y1031" s="443"/>
      <c r="Z1031" s="443"/>
      <c r="AA1031" s="443"/>
      <c r="AB1031" s="443"/>
      <c r="AC1031" s="441"/>
      <c r="AD1031" s="441"/>
      <c r="AE1031" s="441"/>
      <c r="AF1031" s="441"/>
      <c r="AG1031" s="441"/>
      <c r="AH1031" s="441"/>
      <c r="AI1031" s="443"/>
      <c r="AJ1031" s="443"/>
      <c r="AK1031" s="325"/>
      <c r="AL1031" s="443"/>
      <c r="AM1031" s="443"/>
    </row>
    <row r="1032" spans="1:39" ht="24.75" customHeight="1">
      <c r="A1032" s="440"/>
      <c r="B1032" s="440"/>
      <c r="C1032" s="440"/>
      <c r="D1032" s="440"/>
      <c r="E1032" s="442"/>
      <c r="F1032" s="443"/>
      <c r="G1032" s="441"/>
      <c r="H1032" s="444"/>
      <c r="I1032" s="445"/>
      <c r="J1032" s="443"/>
      <c r="K1032" s="443"/>
      <c r="L1032" s="443"/>
      <c r="M1032" s="443"/>
      <c r="N1032" s="443"/>
      <c r="O1032" s="443"/>
      <c r="P1032" s="443"/>
      <c r="Q1032" s="443"/>
      <c r="R1032" s="443"/>
      <c r="S1032" s="443"/>
      <c r="T1032" s="443"/>
      <c r="U1032" s="443"/>
      <c r="V1032" s="443"/>
      <c r="W1032" s="443"/>
      <c r="X1032" s="443"/>
      <c r="Y1032" s="443"/>
      <c r="Z1032" s="443"/>
      <c r="AA1032" s="443"/>
      <c r="AB1032" s="443"/>
      <c r="AC1032" s="441"/>
      <c r="AD1032" s="441"/>
      <c r="AE1032" s="441"/>
      <c r="AF1032" s="441"/>
      <c r="AG1032" s="441"/>
      <c r="AH1032" s="441"/>
      <c r="AI1032" s="443"/>
      <c r="AJ1032" s="443"/>
      <c r="AK1032" s="325"/>
      <c r="AL1032" s="443"/>
      <c r="AM1032" s="443"/>
    </row>
    <row r="1033" spans="1:39" ht="24.75" customHeight="1">
      <c r="A1033" s="440"/>
      <c r="B1033" s="440"/>
      <c r="C1033" s="440"/>
      <c r="D1033" s="440"/>
      <c r="E1033" s="442"/>
      <c r="F1033" s="443"/>
      <c r="G1033" s="441"/>
      <c r="H1033" s="444"/>
      <c r="I1033" s="445"/>
      <c r="J1033" s="443"/>
      <c r="K1033" s="443"/>
      <c r="L1033" s="443"/>
      <c r="M1033" s="443"/>
      <c r="N1033" s="443"/>
      <c r="O1033" s="443"/>
      <c r="P1033" s="443"/>
      <c r="Q1033" s="443"/>
      <c r="R1033" s="443"/>
      <c r="S1033" s="443"/>
      <c r="T1033" s="443"/>
      <c r="U1033" s="443"/>
      <c r="V1033" s="443"/>
      <c r="W1033" s="443"/>
      <c r="X1033" s="443"/>
      <c r="Y1033" s="443"/>
      <c r="Z1033" s="443"/>
      <c r="AA1033" s="443"/>
      <c r="AB1033" s="443"/>
      <c r="AC1033" s="441"/>
      <c r="AD1033" s="441"/>
      <c r="AE1033" s="441"/>
      <c r="AF1033" s="441"/>
      <c r="AG1033" s="441"/>
      <c r="AH1033" s="441"/>
      <c r="AI1033" s="443"/>
      <c r="AJ1033" s="443"/>
      <c r="AK1033" s="325"/>
      <c r="AL1033" s="443"/>
      <c r="AM1033" s="443"/>
    </row>
    <row r="1034" spans="1:39" ht="24.75" customHeight="1">
      <c r="A1034" s="440"/>
      <c r="B1034" s="440"/>
      <c r="C1034" s="440"/>
      <c r="D1034" s="440"/>
      <c r="E1034" s="442"/>
      <c r="F1034" s="443"/>
      <c r="G1034" s="441"/>
      <c r="H1034" s="444"/>
      <c r="I1034" s="445"/>
      <c r="J1034" s="443"/>
      <c r="K1034" s="443"/>
      <c r="L1034" s="443"/>
      <c r="M1034" s="443"/>
      <c r="N1034" s="443"/>
      <c r="O1034" s="443"/>
      <c r="P1034" s="443"/>
      <c r="Q1034" s="443"/>
      <c r="R1034" s="443"/>
      <c r="S1034" s="443"/>
      <c r="T1034" s="443"/>
      <c r="U1034" s="443"/>
      <c r="V1034" s="443"/>
      <c r="W1034" s="443"/>
      <c r="X1034" s="443"/>
      <c r="Y1034" s="443"/>
      <c r="Z1034" s="443"/>
      <c r="AA1034" s="443"/>
      <c r="AB1034" s="443"/>
      <c r="AC1034" s="441"/>
      <c r="AD1034" s="441"/>
      <c r="AE1034" s="441"/>
      <c r="AF1034" s="441"/>
      <c r="AG1034" s="441"/>
      <c r="AH1034" s="441"/>
      <c r="AI1034" s="443"/>
      <c r="AJ1034" s="443"/>
      <c r="AK1034" s="325"/>
      <c r="AL1034" s="443"/>
      <c r="AM1034" s="443"/>
    </row>
    <row r="1035" spans="1:39" ht="24.75" customHeight="1">
      <c r="A1035" s="440"/>
      <c r="B1035" s="440"/>
      <c r="C1035" s="440"/>
      <c r="D1035" s="440"/>
      <c r="E1035" s="442"/>
      <c r="F1035" s="443"/>
      <c r="G1035" s="441"/>
      <c r="H1035" s="444"/>
      <c r="I1035" s="445"/>
      <c r="J1035" s="443"/>
      <c r="K1035" s="443"/>
      <c r="L1035" s="443"/>
      <c r="M1035" s="443"/>
      <c r="N1035" s="443"/>
      <c r="O1035" s="443"/>
      <c r="P1035" s="443"/>
      <c r="Q1035" s="443"/>
      <c r="R1035" s="443"/>
      <c r="S1035" s="443"/>
      <c r="T1035" s="443"/>
      <c r="U1035" s="443"/>
      <c r="V1035" s="443"/>
      <c r="W1035" s="443"/>
      <c r="X1035" s="443"/>
      <c r="Y1035" s="443"/>
      <c r="Z1035" s="443"/>
      <c r="AA1035" s="443"/>
      <c r="AB1035" s="443"/>
      <c r="AC1035" s="441"/>
      <c r="AD1035" s="441"/>
      <c r="AE1035" s="441"/>
      <c r="AF1035" s="441"/>
      <c r="AG1035" s="441"/>
      <c r="AH1035" s="441"/>
      <c r="AI1035" s="443"/>
      <c r="AJ1035" s="443"/>
      <c r="AK1035" s="325"/>
      <c r="AL1035" s="443"/>
      <c r="AM1035" s="443"/>
    </row>
    <row r="1036" spans="1:39" ht="24.75" customHeight="1">
      <c r="A1036" s="440"/>
      <c r="B1036" s="440"/>
      <c r="C1036" s="440"/>
      <c r="D1036" s="440"/>
      <c r="E1036" s="442"/>
      <c r="F1036" s="443"/>
      <c r="G1036" s="441"/>
      <c r="H1036" s="444"/>
      <c r="I1036" s="445"/>
      <c r="J1036" s="443"/>
      <c r="K1036" s="443"/>
      <c r="L1036" s="443"/>
      <c r="M1036" s="443"/>
      <c r="N1036" s="443"/>
      <c r="O1036" s="443"/>
      <c r="P1036" s="443"/>
      <c r="Q1036" s="443"/>
      <c r="R1036" s="443"/>
      <c r="S1036" s="443"/>
      <c r="T1036" s="443"/>
      <c r="U1036" s="443"/>
      <c r="V1036" s="443"/>
      <c r="W1036" s="443"/>
      <c r="X1036" s="443"/>
      <c r="Y1036" s="443"/>
      <c r="Z1036" s="443"/>
      <c r="AA1036" s="443"/>
      <c r="AB1036" s="443"/>
      <c r="AC1036" s="441"/>
      <c r="AD1036" s="441"/>
      <c r="AE1036" s="441"/>
      <c r="AF1036" s="441"/>
      <c r="AG1036" s="441"/>
      <c r="AH1036" s="441"/>
      <c r="AI1036" s="443"/>
      <c r="AJ1036" s="443"/>
      <c r="AK1036" s="325"/>
      <c r="AL1036" s="443"/>
      <c r="AM1036" s="443"/>
    </row>
    <row r="1037" spans="1:39" ht="24.75" customHeight="1">
      <c r="A1037" s="440"/>
      <c r="B1037" s="440"/>
      <c r="C1037" s="440"/>
      <c r="D1037" s="440"/>
      <c r="E1037" s="442"/>
      <c r="F1037" s="443"/>
      <c r="G1037" s="441"/>
      <c r="H1037" s="444"/>
      <c r="I1037" s="445"/>
      <c r="J1037" s="443"/>
      <c r="K1037" s="443"/>
      <c r="L1037" s="443"/>
      <c r="M1037" s="443"/>
      <c r="N1037" s="443"/>
      <c r="O1037" s="443"/>
      <c r="P1037" s="443"/>
      <c r="Q1037" s="443"/>
      <c r="R1037" s="443"/>
      <c r="S1037" s="443"/>
      <c r="T1037" s="443"/>
      <c r="U1037" s="443"/>
      <c r="V1037" s="443"/>
      <c r="W1037" s="443"/>
      <c r="X1037" s="443"/>
      <c r="Y1037" s="443"/>
      <c r="Z1037" s="443"/>
      <c r="AA1037" s="443"/>
      <c r="AB1037" s="443"/>
      <c r="AC1037" s="441"/>
      <c r="AD1037" s="441"/>
      <c r="AE1037" s="441"/>
      <c r="AF1037" s="441"/>
      <c r="AG1037" s="441"/>
      <c r="AH1037" s="441"/>
      <c r="AI1037" s="443"/>
      <c r="AJ1037" s="443"/>
      <c r="AK1037" s="325"/>
      <c r="AL1037" s="443"/>
      <c r="AM1037" s="443"/>
    </row>
    <row r="1038" spans="1:39" ht="24.75" customHeight="1">
      <c r="A1038" s="440"/>
      <c r="B1038" s="440"/>
      <c r="C1038" s="440"/>
      <c r="D1038" s="440"/>
      <c r="E1038" s="442"/>
      <c r="F1038" s="443"/>
      <c r="G1038" s="441"/>
      <c r="H1038" s="444"/>
      <c r="I1038" s="445"/>
      <c r="J1038" s="443"/>
      <c r="K1038" s="443"/>
      <c r="L1038" s="443"/>
      <c r="M1038" s="443"/>
      <c r="N1038" s="443"/>
      <c r="O1038" s="443"/>
      <c r="P1038" s="443"/>
      <c r="Q1038" s="443"/>
      <c r="R1038" s="443"/>
      <c r="S1038" s="443"/>
      <c r="T1038" s="443"/>
      <c r="U1038" s="443"/>
      <c r="V1038" s="443"/>
      <c r="W1038" s="443"/>
      <c r="X1038" s="443"/>
      <c r="Y1038" s="443"/>
      <c r="Z1038" s="443"/>
      <c r="AA1038" s="443"/>
      <c r="AB1038" s="443"/>
      <c r="AC1038" s="441"/>
      <c r="AD1038" s="441"/>
      <c r="AE1038" s="441"/>
      <c r="AF1038" s="441"/>
      <c r="AG1038" s="441"/>
      <c r="AH1038" s="441"/>
      <c r="AI1038" s="443"/>
      <c r="AJ1038" s="443"/>
      <c r="AK1038" s="325"/>
      <c r="AL1038" s="443"/>
      <c r="AM1038" s="443"/>
    </row>
    <row r="1039" spans="1:39" ht="24.75" customHeight="1">
      <c r="A1039" s="440"/>
      <c r="B1039" s="440"/>
      <c r="C1039" s="440"/>
      <c r="D1039" s="440"/>
      <c r="E1039" s="442"/>
      <c r="F1039" s="443"/>
      <c r="G1039" s="441"/>
      <c r="H1039" s="444"/>
      <c r="I1039" s="445"/>
      <c r="J1039" s="443"/>
      <c r="K1039" s="443"/>
      <c r="L1039" s="443"/>
      <c r="M1039" s="443"/>
      <c r="N1039" s="443"/>
      <c r="O1039" s="443"/>
      <c r="P1039" s="443"/>
      <c r="Q1039" s="443"/>
      <c r="R1039" s="443"/>
      <c r="S1039" s="443"/>
      <c r="T1039" s="443"/>
      <c r="U1039" s="443"/>
      <c r="V1039" s="443"/>
      <c r="W1039" s="443"/>
      <c r="X1039" s="443"/>
      <c r="Y1039" s="443"/>
      <c r="Z1039" s="443"/>
      <c r="AA1039" s="443"/>
      <c r="AB1039" s="443"/>
      <c r="AC1039" s="441"/>
      <c r="AD1039" s="441"/>
      <c r="AE1039" s="441"/>
      <c r="AF1039" s="441"/>
      <c r="AG1039" s="441"/>
      <c r="AH1039" s="441"/>
      <c r="AI1039" s="443"/>
      <c r="AJ1039" s="443"/>
      <c r="AK1039" s="325"/>
      <c r="AL1039" s="443"/>
      <c r="AM1039" s="443"/>
    </row>
    <row r="1040" spans="1:39" ht="24.75" customHeight="1">
      <c r="A1040" s="440"/>
      <c r="B1040" s="440"/>
      <c r="C1040" s="440"/>
      <c r="D1040" s="440"/>
      <c r="E1040" s="442"/>
      <c r="F1040" s="443"/>
      <c r="G1040" s="441"/>
      <c r="H1040" s="444"/>
      <c r="I1040" s="445"/>
      <c r="J1040" s="443"/>
      <c r="K1040" s="443"/>
      <c r="L1040" s="443"/>
      <c r="M1040" s="443"/>
      <c r="N1040" s="443"/>
      <c r="O1040" s="443"/>
      <c r="P1040" s="443"/>
      <c r="Q1040" s="443"/>
      <c r="R1040" s="443"/>
      <c r="S1040" s="443"/>
      <c r="T1040" s="443"/>
      <c r="U1040" s="443"/>
      <c r="V1040" s="443"/>
      <c r="W1040" s="443"/>
      <c r="X1040" s="443"/>
      <c r="Y1040" s="443"/>
      <c r="Z1040" s="443"/>
      <c r="AA1040" s="443"/>
      <c r="AB1040" s="443"/>
      <c r="AC1040" s="441"/>
      <c r="AD1040" s="441"/>
      <c r="AE1040" s="441"/>
      <c r="AF1040" s="441"/>
      <c r="AG1040" s="441"/>
      <c r="AH1040" s="441"/>
      <c r="AI1040" s="443"/>
      <c r="AJ1040" s="443"/>
      <c r="AK1040" s="325"/>
      <c r="AL1040" s="443"/>
      <c r="AM1040" s="443"/>
    </row>
    <row r="1041" spans="1:39" ht="24.75" customHeight="1">
      <c r="A1041" s="440"/>
      <c r="B1041" s="440"/>
      <c r="C1041" s="440"/>
      <c r="D1041" s="440"/>
      <c r="E1041" s="442"/>
      <c r="F1041" s="443"/>
      <c r="G1041" s="441"/>
      <c r="H1041" s="444"/>
      <c r="I1041" s="445"/>
      <c r="J1041" s="443"/>
      <c r="K1041" s="443"/>
      <c r="L1041" s="443"/>
      <c r="M1041" s="443"/>
      <c r="N1041" s="443"/>
      <c r="O1041" s="443"/>
      <c r="P1041" s="443"/>
      <c r="Q1041" s="443"/>
      <c r="R1041" s="443"/>
      <c r="S1041" s="443"/>
      <c r="T1041" s="443"/>
      <c r="U1041" s="443"/>
      <c r="V1041" s="443"/>
      <c r="W1041" s="443"/>
      <c r="X1041" s="443"/>
      <c r="Y1041" s="443"/>
      <c r="Z1041" s="443"/>
      <c r="AA1041" s="443"/>
      <c r="AB1041" s="443"/>
      <c r="AC1041" s="441"/>
      <c r="AD1041" s="441"/>
      <c r="AE1041" s="441"/>
      <c r="AF1041" s="441"/>
      <c r="AG1041" s="441"/>
      <c r="AH1041" s="441"/>
      <c r="AI1041" s="443"/>
      <c r="AJ1041" s="443"/>
      <c r="AK1041" s="325"/>
      <c r="AL1041" s="443"/>
      <c r="AM1041" s="443"/>
    </row>
    <row r="1042" spans="1:39" ht="24.75" customHeight="1">
      <c r="A1042" s="440"/>
      <c r="B1042" s="440"/>
      <c r="C1042" s="440"/>
      <c r="D1042" s="440"/>
      <c r="E1042" s="442"/>
      <c r="F1042" s="443"/>
      <c r="G1042" s="441"/>
      <c r="H1042" s="444"/>
      <c r="I1042" s="445"/>
      <c r="J1042" s="443"/>
      <c r="K1042" s="443"/>
      <c r="L1042" s="443"/>
      <c r="M1042" s="443"/>
      <c r="N1042" s="443"/>
      <c r="O1042" s="443"/>
      <c r="P1042" s="443"/>
      <c r="Q1042" s="443"/>
      <c r="R1042" s="443"/>
      <c r="S1042" s="443"/>
      <c r="T1042" s="443"/>
      <c r="U1042" s="443"/>
      <c r="V1042" s="443"/>
      <c r="W1042" s="443"/>
      <c r="X1042" s="443"/>
      <c r="Y1042" s="443"/>
      <c r="Z1042" s="443"/>
      <c r="AA1042" s="443"/>
      <c r="AB1042" s="443"/>
      <c r="AC1042" s="441"/>
      <c r="AD1042" s="441"/>
      <c r="AE1042" s="441"/>
      <c r="AF1042" s="441"/>
      <c r="AG1042" s="441"/>
      <c r="AH1042" s="441"/>
      <c r="AI1042" s="443"/>
      <c r="AJ1042" s="443"/>
      <c r="AK1042" s="325"/>
      <c r="AL1042" s="443"/>
      <c r="AM1042" s="443"/>
    </row>
    <row r="1043" spans="1:39" ht="24.75" customHeight="1">
      <c r="A1043" s="440"/>
      <c r="B1043" s="440"/>
      <c r="C1043" s="440"/>
      <c r="D1043" s="440"/>
      <c r="E1043" s="442"/>
      <c r="F1043" s="443"/>
      <c r="G1043" s="441"/>
      <c r="H1043" s="444"/>
      <c r="I1043" s="445"/>
      <c r="J1043" s="443"/>
      <c r="K1043" s="443"/>
      <c r="L1043" s="443"/>
      <c r="M1043" s="443"/>
      <c r="N1043" s="443"/>
      <c r="O1043" s="443"/>
      <c r="P1043" s="443"/>
      <c r="Q1043" s="443"/>
      <c r="R1043" s="443"/>
      <c r="S1043" s="443"/>
      <c r="T1043" s="443"/>
      <c r="U1043" s="443"/>
      <c r="V1043" s="443"/>
      <c r="W1043" s="443"/>
      <c r="X1043" s="443"/>
      <c r="Y1043" s="443"/>
      <c r="Z1043" s="443"/>
      <c r="AA1043" s="443"/>
      <c r="AB1043" s="443"/>
      <c r="AC1043" s="441"/>
      <c r="AD1043" s="441"/>
      <c r="AE1043" s="441"/>
      <c r="AF1043" s="441"/>
      <c r="AG1043" s="441"/>
      <c r="AH1043" s="441"/>
      <c r="AI1043" s="443"/>
      <c r="AJ1043" s="443"/>
      <c r="AK1043" s="325"/>
      <c r="AL1043" s="443"/>
      <c r="AM1043" s="443"/>
    </row>
    <row r="1044" spans="1:39" ht="24.75" customHeight="1">
      <c r="A1044" s="440"/>
      <c r="B1044" s="440"/>
      <c r="C1044" s="440"/>
      <c r="D1044" s="440"/>
      <c r="E1044" s="442"/>
      <c r="F1044" s="443"/>
      <c r="G1044" s="441"/>
      <c r="H1044" s="444"/>
      <c r="I1044" s="445"/>
      <c r="J1044" s="443"/>
      <c r="K1044" s="443"/>
      <c r="L1044" s="443"/>
      <c r="M1044" s="443"/>
      <c r="N1044" s="443"/>
      <c r="O1044" s="443"/>
      <c r="P1044" s="443"/>
      <c r="Q1044" s="443"/>
      <c r="R1044" s="443"/>
      <c r="S1044" s="443"/>
      <c r="T1044" s="443"/>
      <c r="U1044" s="443"/>
      <c r="V1044" s="443"/>
      <c r="W1044" s="443"/>
      <c r="X1044" s="443"/>
      <c r="Y1044" s="443"/>
      <c r="Z1044" s="443"/>
      <c r="AA1044" s="443"/>
      <c r="AB1044" s="443"/>
      <c r="AC1044" s="441"/>
      <c r="AD1044" s="441"/>
      <c r="AE1044" s="441"/>
      <c r="AF1044" s="441"/>
      <c r="AG1044" s="441"/>
      <c r="AH1044" s="441"/>
      <c r="AI1044" s="443"/>
      <c r="AJ1044" s="443"/>
      <c r="AK1044" s="325"/>
      <c r="AL1044" s="443"/>
      <c r="AM1044" s="443"/>
    </row>
    <row r="1045" spans="1:39" ht="24.75" customHeight="1">
      <c r="A1045" s="440"/>
      <c r="B1045" s="440"/>
      <c r="C1045" s="440"/>
      <c r="D1045" s="440"/>
      <c r="E1045" s="442"/>
      <c r="F1045" s="443"/>
      <c r="G1045" s="441"/>
      <c r="H1045" s="444"/>
      <c r="I1045" s="445"/>
      <c r="J1045" s="443"/>
      <c r="K1045" s="443"/>
      <c r="L1045" s="443"/>
      <c r="M1045" s="443"/>
      <c r="N1045" s="443"/>
      <c r="O1045" s="443"/>
      <c r="P1045" s="443"/>
      <c r="Q1045" s="443"/>
      <c r="R1045" s="443"/>
      <c r="S1045" s="443"/>
      <c r="T1045" s="443"/>
      <c r="U1045" s="443"/>
      <c r="V1045" s="443"/>
      <c r="W1045" s="443"/>
      <c r="X1045" s="443"/>
      <c r="Y1045" s="443"/>
      <c r="Z1045" s="443"/>
      <c r="AA1045" s="443"/>
      <c r="AB1045" s="443"/>
      <c r="AC1045" s="441"/>
      <c r="AD1045" s="441"/>
      <c r="AE1045" s="441"/>
      <c r="AF1045" s="441"/>
      <c r="AG1045" s="441"/>
      <c r="AH1045" s="441"/>
      <c r="AI1045" s="443"/>
      <c r="AJ1045" s="443"/>
      <c r="AK1045" s="325"/>
      <c r="AL1045" s="443"/>
      <c r="AM1045" s="443"/>
    </row>
    <row r="1046" spans="1:39" ht="24.75" customHeight="1">
      <c r="A1046" s="440"/>
      <c r="B1046" s="440"/>
      <c r="C1046" s="440"/>
      <c r="D1046" s="440"/>
      <c r="E1046" s="442"/>
      <c r="F1046" s="443"/>
      <c r="G1046" s="441"/>
      <c r="H1046" s="444"/>
      <c r="I1046" s="445"/>
      <c r="J1046" s="443"/>
      <c r="K1046" s="443"/>
      <c r="L1046" s="443"/>
      <c r="M1046" s="443"/>
      <c r="N1046" s="443"/>
      <c r="O1046" s="443"/>
      <c r="P1046" s="443"/>
      <c r="Q1046" s="443"/>
      <c r="R1046" s="443"/>
      <c r="S1046" s="443"/>
      <c r="T1046" s="443"/>
      <c r="U1046" s="443"/>
      <c r="V1046" s="443"/>
      <c r="W1046" s="443"/>
      <c r="X1046" s="443"/>
      <c r="Y1046" s="443"/>
      <c r="Z1046" s="443"/>
      <c r="AA1046" s="443"/>
      <c r="AB1046" s="443"/>
      <c r="AC1046" s="441"/>
      <c r="AD1046" s="441"/>
      <c r="AE1046" s="441"/>
      <c r="AF1046" s="441"/>
      <c r="AG1046" s="441"/>
      <c r="AH1046" s="441"/>
      <c r="AI1046" s="443"/>
      <c r="AJ1046" s="443"/>
      <c r="AK1046" s="325"/>
      <c r="AL1046" s="443"/>
      <c r="AM1046" s="443"/>
    </row>
    <row r="1047" spans="1:39" ht="24.75" customHeight="1">
      <c r="A1047" s="440"/>
      <c r="B1047" s="440"/>
      <c r="C1047" s="440"/>
      <c r="D1047" s="440"/>
      <c r="E1047" s="442"/>
      <c r="F1047" s="443"/>
      <c r="G1047" s="441"/>
      <c r="H1047" s="444"/>
      <c r="I1047" s="445"/>
      <c r="J1047" s="443"/>
      <c r="K1047" s="443"/>
      <c r="L1047" s="443"/>
      <c r="M1047" s="443"/>
      <c r="N1047" s="443"/>
      <c r="O1047" s="443"/>
      <c r="P1047" s="443"/>
      <c r="Q1047" s="443"/>
      <c r="R1047" s="443"/>
      <c r="S1047" s="443"/>
      <c r="T1047" s="443"/>
      <c r="U1047" s="443"/>
      <c r="V1047" s="443"/>
      <c r="W1047" s="443"/>
      <c r="X1047" s="443"/>
      <c r="Y1047" s="443"/>
      <c r="Z1047" s="443"/>
      <c r="AA1047" s="443"/>
      <c r="AB1047" s="443"/>
      <c r="AC1047" s="441"/>
      <c r="AD1047" s="441"/>
      <c r="AE1047" s="441"/>
      <c r="AF1047" s="441"/>
      <c r="AG1047" s="441"/>
      <c r="AH1047" s="441"/>
      <c r="AI1047" s="443"/>
      <c r="AJ1047" s="443"/>
      <c r="AK1047" s="325"/>
      <c r="AL1047" s="443"/>
      <c r="AM1047" s="443"/>
    </row>
    <row r="1048" spans="1:39" ht="24.75" customHeight="1">
      <c r="A1048" s="440"/>
      <c r="B1048" s="440"/>
      <c r="C1048" s="440"/>
      <c r="D1048" s="440"/>
      <c r="E1048" s="442"/>
      <c r="F1048" s="443"/>
      <c r="G1048" s="441"/>
      <c r="H1048" s="444"/>
      <c r="I1048" s="445"/>
      <c r="J1048" s="443"/>
      <c r="K1048" s="443"/>
      <c r="L1048" s="443"/>
      <c r="M1048" s="443"/>
      <c r="N1048" s="443"/>
      <c r="O1048" s="443"/>
      <c r="P1048" s="443"/>
      <c r="Q1048" s="443"/>
      <c r="R1048" s="443"/>
      <c r="S1048" s="443"/>
      <c r="T1048" s="443"/>
      <c r="U1048" s="443"/>
      <c r="V1048" s="443"/>
      <c r="W1048" s="443"/>
      <c r="X1048" s="443"/>
      <c r="Y1048" s="443"/>
      <c r="Z1048" s="443"/>
      <c r="AA1048" s="443"/>
      <c r="AB1048" s="443"/>
      <c r="AC1048" s="441"/>
      <c r="AD1048" s="441"/>
      <c r="AE1048" s="441"/>
      <c r="AF1048" s="441"/>
      <c r="AG1048" s="441"/>
      <c r="AH1048" s="441"/>
      <c r="AI1048" s="443"/>
      <c r="AJ1048" s="443"/>
      <c r="AK1048" s="325"/>
      <c r="AL1048" s="443"/>
      <c r="AM1048" s="443"/>
    </row>
    <row r="1049" spans="1:39" ht="24.75" customHeight="1">
      <c r="A1049" s="440"/>
      <c r="B1049" s="440"/>
      <c r="C1049" s="440"/>
      <c r="D1049" s="440"/>
      <c r="E1049" s="442"/>
      <c r="F1049" s="443"/>
      <c r="G1049" s="441"/>
      <c r="H1049" s="444"/>
      <c r="I1049" s="445"/>
      <c r="J1049" s="443"/>
      <c r="K1049" s="443"/>
      <c r="L1049" s="443"/>
      <c r="M1049" s="443"/>
      <c r="N1049" s="443"/>
      <c r="O1049" s="443"/>
      <c r="P1049" s="443"/>
      <c r="Q1049" s="443"/>
      <c r="R1049" s="443"/>
      <c r="S1049" s="443"/>
      <c r="T1049" s="443"/>
      <c r="U1049" s="443"/>
      <c r="V1049" s="443"/>
      <c r="W1049" s="443"/>
      <c r="X1049" s="443"/>
      <c r="Y1049" s="443"/>
      <c r="Z1049" s="443"/>
      <c r="AA1049" s="443"/>
      <c r="AB1049" s="443"/>
      <c r="AC1049" s="441"/>
      <c r="AD1049" s="441"/>
      <c r="AE1049" s="441"/>
      <c r="AF1049" s="441"/>
      <c r="AG1049" s="441"/>
      <c r="AH1049" s="441"/>
      <c r="AI1049" s="443"/>
      <c r="AJ1049" s="443"/>
      <c r="AK1049" s="325"/>
      <c r="AL1049" s="443"/>
      <c r="AM1049" s="443"/>
    </row>
    <row r="1050" spans="1:39" ht="24.75" customHeight="1">
      <c r="A1050" s="440"/>
      <c r="B1050" s="440"/>
      <c r="C1050" s="440"/>
      <c r="D1050" s="440"/>
      <c r="E1050" s="442"/>
      <c r="F1050" s="443"/>
      <c r="G1050" s="441"/>
      <c r="H1050" s="444"/>
      <c r="I1050" s="445"/>
      <c r="J1050" s="443"/>
      <c r="K1050" s="443"/>
      <c r="L1050" s="443"/>
      <c r="M1050" s="443"/>
      <c r="N1050" s="443"/>
      <c r="O1050" s="443"/>
      <c r="P1050" s="443"/>
      <c r="Q1050" s="443"/>
      <c r="R1050" s="443"/>
      <c r="S1050" s="443"/>
      <c r="T1050" s="443"/>
      <c r="U1050" s="443"/>
      <c r="V1050" s="443"/>
      <c r="W1050" s="443"/>
      <c r="X1050" s="443"/>
      <c r="Y1050" s="443"/>
      <c r="Z1050" s="443"/>
      <c r="AA1050" s="443"/>
      <c r="AB1050" s="443"/>
      <c r="AC1050" s="441"/>
      <c r="AD1050" s="441"/>
      <c r="AE1050" s="441"/>
      <c r="AF1050" s="441"/>
      <c r="AG1050" s="441"/>
      <c r="AH1050" s="441"/>
      <c r="AI1050" s="443"/>
      <c r="AJ1050" s="443"/>
      <c r="AK1050" s="325"/>
      <c r="AL1050" s="443"/>
      <c r="AM1050" s="443"/>
    </row>
    <row r="1051" spans="1:39" ht="24.75" customHeight="1">
      <c r="A1051" s="440"/>
      <c r="B1051" s="440"/>
      <c r="C1051" s="440"/>
      <c r="D1051" s="440"/>
      <c r="E1051" s="442"/>
      <c r="F1051" s="443"/>
      <c r="G1051" s="441"/>
      <c r="H1051" s="444"/>
      <c r="I1051" s="445"/>
      <c r="J1051" s="443"/>
      <c r="K1051" s="443"/>
      <c r="L1051" s="443"/>
      <c r="M1051" s="443"/>
      <c r="N1051" s="443"/>
      <c r="O1051" s="443"/>
      <c r="P1051" s="443"/>
      <c r="Q1051" s="443"/>
      <c r="R1051" s="443"/>
      <c r="S1051" s="443"/>
      <c r="T1051" s="443"/>
      <c r="U1051" s="443"/>
      <c r="V1051" s="443"/>
      <c r="W1051" s="443"/>
      <c r="X1051" s="443"/>
      <c r="Y1051" s="443"/>
      <c r="Z1051" s="443"/>
      <c r="AA1051" s="443"/>
      <c r="AB1051" s="443"/>
      <c r="AC1051" s="441"/>
      <c r="AD1051" s="441"/>
      <c r="AE1051" s="441"/>
      <c r="AF1051" s="441"/>
      <c r="AG1051" s="441"/>
      <c r="AH1051" s="441"/>
      <c r="AI1051" s="443"/>
      <c r="AJ1051" s="443"/>
      <c r="AK1051" s="325"/>
      <c r="AL1051" s="443"/>
      <c r="AM1051" s="443"/>
    </row>
    <row r="1052" spans="1:39" ht="24.75" customHeight="1">
      <c r="A1052" s="440"/>
      <c r="B1052" s="440"/>
      <c r="C1052" s="440"/>
      <c r="D1052" s="440"/>
      <c r="E1052" s="442"/>
      <c r="F1052" s="443"/>
      <c r="G1052" s="441"/>
      <c r="H1052" s="444"/>
      <c r="I1052" s="445"/>
      <c r="J1052" s="443"/>
      <c r="K1052" s="443"/>
      <c r="L1052" s="443"/>
      <c r="M1052" s="443"/>
      <c r="N1052" s="443"/>
      <c r="O1052" s="443"/>
      <c r="P1052" s="443"/>
      <c r="Q1052" s="443"/>
      <c r="R1052" s="443"/>
      <c r="S1052" s="443"/>
      <c r="T1052" s="443"/>
      <c r="U1052" s="443"/>
      <c r="V1052" s="443"/>
      <c r="W1052" s="443"/>
      <c r="X1052" s="443"/>
      <c r="Y1052" s="443"/>
      <c r="Z1052" s="443"/>
      <c r="AA1052" s="443"/>
      <c r="AB1052" s="443"/>
      <c r="AC1052" s="441"/>
      <c r="AD1052" s="441"/>
      <c r="AE1052" s="441"/>
      <c r="AF1052" s="441"/>
      <c r="AG1052" s="441"/>
      <c r="AH1052" s="441"/>
      <c r="AI1052" s="443"/>
      <c r="AJ1052" s="443"/>
      <c r="AK1052" s="325"/>
      <c r="AL1052" s="443"/>
      <c r="AM1052" s="443"/>
    </row>
    <row r="1053" spans="1:39" ht="24.75" customHeight="1">
      <c r="A1053" s="440"/>
      <c r="B1053" s="440"/>
      <c r="C1053" s="440"/>
      <c r="D1053" s="440"/>
      <c r="E1053" s="442"/>
      <c r="F1053" s="443"/>
      <c r="G1053" s="441"/>
      <c r="H1053" s="444"/>
      <c r="I1053" s="445"/>
      <c r="J1053" s="443"/>
      <c r="K1053" s="443"/>
      <c r="L1053" s="443"/>
      <c r="M1053" s="443"/>
      <c r="N1053" s="443"/>
      <c r="O1053" s="443"/>
      <c r="P1053" s="443"/>
      <c r="Q1053" s="443"/>
      <c r="R1053" s="443"/>
      <c r="S1053" s="443"/>
      <c r="T1053" s="443"/>
      <c r="U1053" s="443"/>
      <c r="V1053" s="443"/>
      <c r="W1053" s="443"/>
      <c r="X1053" s="443"/>
      <c r="Y1053" s="443"/>
      <c r="Z1053" s="443"/>
      <c r="AA1053" s="443"/>
      <c r="AB1053" s="443"/>
      <c r="AC1053" s="441"/>
      <c r="AD1053" s="441"/>
      <c r="AE1053" s="441"/>
      <c r="AF1053" s="441"/>
      <c r="AG1053" s="441"/>
      <c r="AH1053" s="441"/>
      <c r="AI1053" s="443"/>
      <c r="AJ1053" s="443"/>
      <c r="AK1053" s="325"/>
      <c r="AL1053" s="443"/>
      <c r="AM1053" s="443"/>
    </row>
    <row r="1054" spans="1:39" ht="24.75" customHeight="1">
      <c r="A1054" s="440"/>
      <c r="B1054" s="440"/>
      <c r="C1054" s="440"/>
      <c r="D1054" s="440"/>
      <c r="E1054" s="442"/>
      <c r="F1054" s="443"/>
      <c r="G1054" s="441"/>
      <c r="H1054" s="444"/>
      <c r="I1054" s="445"/>
      <c r="J1054" s="443"/>
      <c r="K1054" s="443"/>
      <c r="L1054" s="443"/>
      <c r="M1054" s="443"/>
      <c r="N1054" s="443"/>
      <c r="O1054" s="443"/>
      <c r="P1054" s="443"/>
      <c r="Q1054" s="443"/>
      <c r="R1054" s="443"/>
      <c r="S1054" s="443"/>
      <c r="T1054" s="443"/>
      <c r="U1054" s="443"/>
      <c r="V1054" s="443"/>
      <c r="W1054" s="443"/>
      <c r="X1054" s="443"/>
      <c r="Y1054" s="443"/>
      <c r="Z1054" s="443"/>
      <c r="AA1054" s="443"/>
      <c r="AB1054" s="443"/>
      <c r="AC1054" s="441"/>
      <c r="AD1054" s="441"/>
      <c r="AE1054" s="441"/>
      <c r="AF1054" s="441"/>
      <c r="AG1054" s="441"/>
      <c r="AH1054" s="441"/>
      <c r="AI1054" s="443"/>
      <c r="AJ1054" s="443"/>
      <c r="AK1054" s="325"/>
      <c r="AL1054" s="443"/>
      <c r="AM1054" s="443"/>
    </row>
    <row r="1055" spans="1:39" ht="24.75" customHeight="1">
      <c r="A1055" s="440"/>
      <c r="B1055" s="440"/>
      <c r="C1055" s="440"/>
      <c r="D1055" s="440"/>
      <c r="E1055" s="442"/>
      <c r="F1055" s="443"/>
      <c r="G1055" s="441"/>
      <c r="H1055" s="444"/>
      <c r="I1055" s="445"/>
      <c r="J1055" s="443"/>
      <c r="K1055" s="443"/>
      <c r="L1055" s="443"/>
      <c r="M1055" s="443"/>
      <c r="N1055" s="443"/>
      <c r="O1055" s="443"/>
      <c r="P1055" s="443"/>
      <c r="Q1055" s="443"/>
      <c r="R1055" s="443"/>
      <c r="S1055" s="443"/>
      <c r="T1055" s="443"/>
      <c r="U1055" s="443"/>
      <c r="V1055" s="443"/>
      <c r="W1055" s="443"/>
      <c r="X1055" s="443"/>
      <c r="Y1055" s="443"/>
      <c r="Z1055" s="443"/>
      <c r="AA1055" s="443"/>
      <c r="AB1055" s="443"/>
      <c r="AC1055" s="441"/>
      <c r="AD1055" s="441"/>
      <c r="AE1055" s="441"/>
      <c r="AF1055" s="441"/>
      <c r="AG1055" s="441"/>
      <c r="AH1055" s="441"/>
      <c r="AI1055" s="443"/>
      <c r="AJ1055" s="443"/>
      <c r="AK1055" s="325"/>
      <c r="AL1055" s="443"/>
      <c r="AM1055" s="443"/>
    </row>
    <row r="1056" spans="1:39" ht="24.75" customHeight="1">
      <c r="A1056" s="440"/>
      <c r="B1056" s="440"/>
      <c r="C1056" s="440"/>
      <c r="D1056" s="440"/>
      <c r="E1056" s="442"/>
      <c r="F1056" s="443"/>
      <c r="G1056" s="441"/>
      <c r="H1056" s="444"/>
      <c r="I1056" s="445"/>
      <c r="J1056" s="443"/>
      <c r="K1056" s="443"/>
      <c r="L1056" s="443"/>
      <c r="M1056" s="443"/>
      <c r="N1056" s="443"/>
      <c r="O1056" s="443"/>
      <c r="P1056" s="443"/>
      <c r="Q1056" s="443"/>
      <c r="R1056" s="443"/>
      <c r="S1056" s="443"/>
      <c r="T1056" s="443"/>
      <c r="U1056" s="443"/>
      <c r="V1056" s="443"/>
      <c r="W1056" s="443"/>
      <c r="X1056" s="443"/>
      <c r="Y1056" s="443"/>
      <c r="Z1056" s="443"/>
      <c r="AA1056" s="443"/>
      <c r="AB1056" s="443"/>
      <c r="AC1056" s="441"/>
      <c r="AD1056" s="441"/>
      <c r="AE1056" s="441"/>
      <c r="AF1056" s="441"/>
      <c r="AG1056" s="441"/>
      <c r="AH1056" s="441"/>
      <c r="AI1056" s="443"/>
      <c r="AJ1056" s="443"/>
      <c r="AK1056" s="325"/>
      <c r="AL1056" s="443"/>
      <c r="AM1056" s="443"/>
    </row>
    <row r="1057" spans="1:39" ht="24.75" customHeight="1">
      <c r="A1057" s="440"/>
      <c r="B1057" s="440"/>
      <c r="C1057" s="440"/>
      <c r="D1057" s="440"/>
      <c r="E1057" s="442"/>
      <c r="F1057" s="443"/>
      <c r="G1057" s="441"/>
      <c r="H1057" s="444"/>
      <c r="I1057" s="445"/>
      <c r="J1057" s="443"/>
      <c r="K1057" s="443"/>
      <c r="L1057" s="443"/>
      <c r="M1057" s="443"/>
      <c r="N1057" s="443"/>
      <c r="O1057" s="443"/>
      <c r="P1057" s="443"/>
      <c r="Q1057" s="443"/>
      <c r="R1057" s="443"/>
      <c r="S1057" s="443"/>
      <c r="T1057" s="443"/>
      <c r="U1057" s="443"/>
      <c r="V1057" s="443"/>
      <c r="W1057" s="443"/>
      <c r="X1057" s="443"/>
      <c r="Y1057" s="443"/>
      <c r="Z1057" s="443"/>
      <c r="AA1057" s="443"/>
      <c r="AB1057" s="443"/>
      <c r="AC1057" s="441"/>
      <c r="AD1057" s="441"/>
      <c r="AE1057" s="441"/>
      <c r="AF1057" s="441"/>
      <c r="AG1057" s="441"/>
      <c r="AH1057" s="441"/>
      <c r="AI1057" s="443"/>
      <c r="AJ1057" s="443"/>
      <c r="AK1057" s="325"/>
      <c r="AL1057" s="443"/>
      <c r="AM1057" s="443"/>
    </row>
    <row r="1058" spans="1:39" ht="24.75" customHeight="1">
      <c r="A1058" s="440"/>
      <c r="B1058" s="440"/>
      <c r="C1058" s="440"/>
      <c r="D1058" s="440"/>
      <c r="E1058" s="442"/>
      <c r="F1058" s="443"/>
      <c r="G1058" s="441"/>
      <c r="H1058" s="444"/>
      <c r="I1058" s="445"/>
      <c r="J1058" s="443"/>
      <c r="K1058" s="443"/>
      <c r="L1058" s="443"/>
      <c r="M1058" s="443"/>
      <c r="N1058" s="443"/>
      <c r="O1058" s="443"/>
      <c r="P1058" s="443"/>
      <c r="Q1058" s="443"/>
      <c r="R1058" s="443"/>
      <c r="S1058" s="443"/>
      <c r="T1058" s="443"/>
      <c r="U1058" s="443"/>
      <c r="V1058" s="443"/>
      <c r="W1058" s="443"/>
      <c r="X1058" s="443"/>
      <c r="Y1058" s="443"/>
      <c r="Z1058" s="443"/>
      <c r="AA1058" s="443"/>
      <c r="AB1058" s="443"/>
      <c r="AC1058" s="441"/>
      <c r="AD1058" s="441"/>
      <c r="AE1058" s="441"/>
      <c r="AF1058" s="441"/>
      <c r="AG1058" s="441"/>
      <c r="AH1058" s="441"/>
      <c r="AI1058" s="443"/>
      <c r="AJ1058" s="443"/>
      <c r="AK1058" s="325"/>
      <c r="AL1058" s="443"/>
      <c r="AM1058" s="443"/>
    </row>
    <row r="1059" spans="1:39" ht="24.75" customHeight="1">
      <c r="A1059" s="440"/>
      <c r="B1059" s="440"/>
      <c r="C1059" s="440"/>
      <c r="D1059" s="440"/>
      <c r="E1059" s="442"/>
      <c r="F1059" s="443"/>
      <c r="G1059" s="441"/>
      <c r="H1059" s="444"/>
      <c r="I1059" s="445"/>
      <c r="J1059" s="443"/>
      <c r="K1059" s="443"/>
      <c r="L1059" s="443"/>
      <c r="M1059" s="443"/>
      <c r="N1059" s="443"/>
      <c r="O1059" s="443"/>
      <c r="P1059" s="443"/>
      <c r="Q1059" s="443"/>
      <c r="R1059" s="443"/>
      <c r="S1059" s="443"/>
      <c r="T1059" s="443"/>
      <c r="U1059" s="443"/>
      <c r="V1059" s="443"/>
      <c r="W1059" s="443"/>
      <c r="X1059" s="443"/>
      <c r="Y1059" s="443"/>
      <c r="Z1059" s="443"/>
      <c r="AA1059" s="443"/>
      <c r="AB1059" s="443"/>
      <c r="AC1059" s="441"/>
      <c r="AD1059" s="441"/>
      <c r="AE1059" s="441"/>
      <c r="AF1059" s="441"/>
      <c r="AG1059" s="441"/>
      <c r="AH1059" s="441"/>
      <c r="AI1059" s="443"/>
      <c r="AJ1059" s="443"/>
      <c r="AK1059" s="325"/>
      <c r="AL1059" s="443"/>
      <c r="AM1059" s="443"/>
    </row>
    <row r="1060" spans="1:39" ht="24.75" customHeight="1">
      <c r="A1060" s="440"/>
      <c r="B1060" s="440"/>
      <c r="C1060" s="440"/>
      <c r="D1060" s="440"/>
      <c r="E1060" s="442"/>
      <c r="F1060" s="443"/>
      <c r="G1060" s="441"/>
      <c r="H1060" s="444"/>
      <c r="I1060" s="445"/>
      <c r="J1060" s="443"/>
      <c r="K1060" s="443"/>
      <c r="L1060" s="443"/>
      <c r="M1060" s="443"/>
      <c r="N1060" s="443"/>
      <c r="O1060" s="443"/>
      <c r="P1060" s="443"/>
      <c r="Q1060" s="443"/>
      <c r="R1060" s="443"/>
      <c r="S1060" s="443"/>
      <c r="T1060" s="443"/>
      <c r="U1060" s="443"/>
      <c r="V1060" s="443"/>
      <c r="W1060" s="443"/>
      <c r="X1060" s="443"/>
      <c r="Y1060" s="443"/>
      <c r="Z1060" s="443"/>
      <c r="AA1060" s="443"/>
      <c r="AB1060" s="443"/>
      <c r="AC1060" s="441"/>
      <c r="AD1060" s="441"/>
      <c r="AE1060" s="441"/>
      <c r="AF1060" s="441"/>
      <c r="AG1060" s="441"/>
      <c r="AH1060" s="441"/>
      <c r="AI1060" s="443"/>
      <c r="AJ1060" s="443"/>
      <c r="AK1060" s="325"/>
      <c r="AL1060" s="443"/>
      <c r="AM1060" s="443"/>
    </row>
    <row r="1061" spans="1:39" ht="24.75" customHeight="1">
      <c r="A1061" s="440"/>
      <c r="B1061" s="440"/>
      <c r="C1061" s="440"/>
      <c r="D1061" s="440"/>
      <c r="E1061" s="442"/>
      <c r="F1061" s="443"/>
      <c r="G1061" s="441"/>
      <c r="H1061" s="444"/>
      <c r="I1061" s="445"/>
      <c r="J1061" s="443"/>
      <c r="K1061" s="443"/>
      <c r="L1061" s="443"/>
      <c r="M1061" s="443"/>
      <c r="N1061" s="443"/>
      <c r="O1061" s="443"/>
      <c r="P1061" s="443"/>
      <c r="Q1061" s="443"/>
      <c r="R1061" s="443"/>
      <c r="S1061" s="443"/>
      <c r="T1061" s="443"/>
      <c r="U1061" s="443"/>
      <c r="V1061" s="443"/>
      <c r="W1061" s="443"/>
      <c r="X1061" s="443"/>
      <c r="Y1061" s="443"/>
      <c r="Z1061" s="443"/>
      <c r="AA1061" s="443"/>
      <c r="AB1061" s="443"/>
      <c r="AC1061" s="441"/>
      <c r="AD1061" s="441"/>
      <c r="AE1061" s="441"/>
      <c r="AF1061" s="441"/>
      <c r="AG1061" s="441"/>
      <c r="AH1061" s="441"/>
      <c r="AI1061" s="443"/>
      <c r="AJ1061" s="443"/>
      <c r="AK1061" s="325"/>
      <c r="AL1061" s="443"/>
      <c r="AM1061" s="443"/>
    </row>
    <row r="1062" spans="1:39" ht="24.75" customHeight="1">
      <c r="A1062" s="440"/>
      <c r="B1062" s="440"/>
      <c r="C1062" s="440"/>
      <c r="D1062" s="440"/>
      <c r="E1062" s="442"/>
      <c r="F1062" s="443"/>
      <c r="G1062" s="441"/>
      <c r="H1062" s="444"/>
      <c r="I1062" s="445"/>
      <c r="J1062" s="443"/>
      <c r="K1062" s="443"/>
      <c r="L1062" s="443"/>
      <c r="M1062" s="443"/>
      <c r="N1062" s="443"/>
      <c r="O1062" s="443"/>
      <c r="P1062" s="443"/>
      <c r="Q1062" s="443"/>
      <c r="R1062" s="443"/>
      <c r="S1062" s="443"/>
      <c r="T1062" s="443"/>
      <c r="U1062" s="443"/>
      <c r="V1062" s="443"/>
      <c r="W1062" s="443"/>
      <c r="X1062" s="443"/>
      <c r="Y1062" s="443"/>
      <c r="Z1062" s="443"/>
      <c r="AA1062" s="443"/>
      <c r="AB1062" s="443"/>
      <c r="AC1062" s="441"/>
      <c r="AD1062" s="441"/>
      <c r="AE1062" s="441"/>
      <c r="AF1062" s="441"/>
      <c r="AG1062" s="441"/>
      <c r="AH1062" s="441"/>
      <c r="AI1062" s="443"/>
      <c r="AJ1062" s="443"/>
      <c r="AK1062" s="325"/>
      <c r="AL1062" s="443"/>
      <c r="AM1062" s="443"/>
    </row>
    <row r="1063" spans="1:39" ht="24.75" customHeight="1">
      <c r="A1063" s="440"/>
      <c r="B1063" s="440"/>
      <c r="C1063" s="440"/>
      <c r="D1063" s="440"/>
      <c r="E1063" s="442"/>
      <c r="F1063" s="443"/>
      <c r="G1063" s="441"/>
      <c r="H1063" s="444"/>
      <c r="I1063" s="445"/>
      <c r="J1063" s="443"/>
      <c r="K1063" s="443"/>
      <c r="L1063" s="443"/>
      <c r="M1063" s="443"/>
      <c r="N1063" s="443"/>
      <c r="O1063" s="443"/>
      <c r="P1063" s="443"/>
      <c r="Q1063" s="443"/>
      <c r="R1063" s="443"/>
      <c r="S1063" s="443"/>
      <c r="T1063" s="443"/>
      <c r="U1063" s="443"/>
      <c r="V1063" s="443"/>
      <c r="W1063" s="443"/>
      <c r="X1063" s="443"/>
      <c r="Y1063" s="443"/>
      <c r="Z1063" s="443"/>
      <c r="AA1063" s="443"/>
      <c r="AB1063" s="443"/>
      <c r="AC1063" s="441"/>
      <c r="AD1063" s="441"/>
      <c r="AE1063" s="441"/>
      <c r="AF1063" s="441"/>
      <c r="AG1063" s="441"/>
      <c r="AH1063" s="441"/>
      <c r="AI1063" s="443"/>
      <c r="AJ1063" s="443"/>
      <c r="AK1063" s="325"/>
      <c r="AL1063" s="443"/>
      <c r="AM1063" s="443"/>
    </row>
    <row r="1064" spans="1:39" ht="24.75" customHeight="1">
      <c r="A1064" s="440"/>
      <c r="B1064" s="440"/>
      <c r="C1064" s="440"/>
      <c r="D1064" s="440"/>
      <c r="E1064" s="442"/>
      <c r="F1064" s="443"/>
      <c r="G1064" s="441"/>
      <c r="H1064" s="444"/>
      <c r="I1064" s="445"/>
      <c r="J1064" s="443"/>
      <c r="K1064" s="443"/>
      <c r="L1064" s="443"/>
      <c r="M1064" s="443"/>
      <c r="N1064" s="443"/>
      <c r="O1064" s="443"/>
      <c r="P1064" s="443"/>
      <c r="Q1064" s="443"/>
      <c r="R1064" s="443"/>
      <c r="S1064" s="443"/>
      <c r="T1064" s="443"/>
      <c r="U1064" s="443"/>
      <c r="V1064" s="443"/>
      <c r="W1064" s="443"/>
      <c r="X1064" s="443"/>
      <c r="Y1064" s="443"/>
      <c r="Z1064" s="443"/>
      <c r="AA1064" s="443"/>
      <c r="AB1064" s="443"/>
      <c r="AC1064" s="441"/>
      <c r="AD1064" s="441"/>
      <c r="AE1064" s="441"/>
      <c r="AF1064" s="441"/>
      <c r="AG1064" s="441"/>
      <c r="AH1064" s="441"/>
      <c r="AI1064" s="443"/>
      <c r="AJ1064" s="443"/>
      <c r="AK1064" s="325"/>
      <c r="AL1064" s="443"/>
      <c r="AM1064" s="443"/>
    </row>
    <row r="1065" spans="1:39" ht="24.75" customHeight="1">
      <c r="A1065" s="440"/>
      <c r="B1065" s="440"/>
      <c r="C1065" s="440"/>
      <c r="D1065" s="440"/>
      <c r="E1065" s="442"/>
      <c r="F1065" s="443"/>
      <c r="G1065" s="441"/>
      <c r="H1065" s="444"/>
      <c r="I1065" s="445"/>
      <c r="J1065" s="443"/>
      <c r="K1065" s="443"/>
      <c r="L1065" s="443"/>
      <c r="M1065" s="443"/>
      <c r="N1065" s="443"/>
      <c r="O1065" s="443"/>
      <c r="P1065" s="443"/>
      <c r="Q1065" s="443"/>
      <c r="R1065" s="443"/>
      <c r="S1065" s="443"/>
      <c r="T1065" s="443"/>
      <c r="U1065" s="443"/>
      <c r="V1065" s="443"/>
      <c r="W1065" s="443"/>
      <c r="X1065" s="443"/>
      <c r="Y1065" s="443"/>
      <c r="Z1065" s="443"/>
      <c r="AA1065" s="443"/>
      <c r="AB1065" s="443"/>
      <c r="AC1065" s="441"/>
      <c r="AD1065" s="441"/>
      <c r="AE1065" s="441"/>
      <c r="AF1065" s="441"/>
      <c r="AG1065" s="441"/>
      <c r="AH1065" s="441"/>
      <c r="AI1065" s="443"/>
      <c r="AJ1065" s="443"/>
      <c r="AK1065" s="325"/>
      <c r="AL1065" s="443"/>
      <c r="AM1065" s="443"/>
    </row>
    <row r="1066" spans="1:39" ht="24.75" customHeight="1">
      <c r="A1066" s="440"/>
      <c r="B1066" s="440"/>
      <c r="C1066" s="440"/>
      <c r="D1066" s="440"/>
      <c r="E1066" s="442"/>
      <c r="F1066" s="443"/>
      <c r="G1066" s="441"/>
      <c r="H1066" s="444"/>
      <c r="I1066" s="445"/>
      <c r="J1066" s="443"/>
      <c r="K1066" s="443"/>
      <c r="L1066" s="443"/>
      <c r="M1066" s="443"/>
      <c r="N1066" s="443"/>
      <c r="O1066" s="443"/>
      <c r="P1066" s="443"/>
      <c r="Q1066" s="443"/>
      <c r="R1066" s="443"/>
      <c r="S1066" s="443"/>
      <c r="T1066" s="443"/>
      <c r="U1066" s="443"/>
      <c r="V1066" s="443"/>
      <c r="W1066" s="443"/>
      <c r="X1066" s="443"/>
      <c r="Y1066" s="443"/>
      <c r="Z1066" s="443"/>
      <c r="AA1066" s="443"/>
      <c r="AB1066" s="443"/>
      <c r="AC1066" s="441"/>
      <c r="AD1066" s="441"/>
      <c r="AE1066" s="441"/>
      <c r="AF1066" s="441"/>
      <c r="AG1066" s="441"/>
      <c r="AH1066" s="441"/>
      <c r="AI1066" s="443"/>
      <c r="AJ1066" s="443"/>
      <c r="AK1066" s="325"/>
      <c r="AL1066" s="443"/>
      <c r="AM1066" s="443"/>
    </row>
    <row r="1067" spans="1:39" ht="24.75" customHeight="1">
      <c r="A1067" s="440"/>
      <c r="B1067" s="440"/>
      <c r="C1067" s="440"/>
      <c r="D1067" s="440"/>
      <c r="E1067" s="442"/>
      <c r="F1067" s="443"/>
      <c r="G1067" s="441"/>
      <c r="H1067" s="444"/>
      <c r="I1067" s="445"/>
      <c r="J1067" s="443"/>
      <c r="K1067" s="443"/>
      <c r="L1067" s="443"/>
      <c r="M1067" s="443"/>
      <c r="N1067" s="443"/>
      <c r="O1067" s="443"/>
      <c r="P1067" s="443"/>
      <c r="Q1067" s="443"/>
      <c r="R1067" s="443"/>
      <c r="S1067" s="443"/>
      <c r="T1067" s="443"/>
      <c r="U1067" s="443"/>
      <c r="V1067" s="443"/>
      <c r="W1067" s="443"/>
      <c r="X1067" s="443"/>
      <c r="Y1067" s="443"/>
      <c r="Z1067" s="443"/>
      <c r="AA1067" s="443"/>
      <c r="AB1067" s="443"/>
      <c r="AC1067" s="441"/>
      <c r="AD1067" s="441"/>
      <c r="AE1067" s="441"/>
      <c r="AF1067" s="441"/>
      <c r="AG1067" s="441"/>
      <c r="AH1067" s="441"/>
      <c r="AI1067" s="443"/>
      <c r="AJ1067" s="443"/>
      <c r="AK1067" s="325"/>
      <c r="AL1067" s="443"/>
      <c r="AM1067" s="443"/>
    </row>
    <row r="1068" spans="1:39" ht="24.75" customHeight="1">
      <c r="A1068" s="440"/>
      <c r="B1068" s="440"/>
      <c r="C1068" s="440"/>
      <c r="D1068" s="440"/>
      <c r="E1068" s="442"/>
      <c r="F1068" s="443"/>
      <c r="G1068" s="441"/>
      <c r="H1068" s="444"/>
      <c r="I1068" s="445"/>
      <c r="J1068" s="443"/>
      <c r="K1068" s="443"/>
      <c r="L1068" s="443"/>
      <c r="M1068" s="443"/>
      <c r="N1068" s="443"/>
      <c r="O1068" s="443"/>
      <c r="P1068" s="443"/>
      <c r="Q1068" s="443"/>
      <c r="R1068" s="443"/>
      <c r="S1068" s="443"/>
      <c r="T1068" s="443"/>
      <c r="U1068" s="443"/>
      <c r="V1068" s="443"/>
      <c r="W1068" s="443"/>
      <c r="X1068" s="443"/>
      <c r="Y1068" s="443"/>
      <c r="Z1068" s="443"/>
      <c r="AA1068" s="443"/>
      <c r="AB1068" s="443"/>
      <c r="AC1068" s="441"/>
      <c r="AD1068" s="441"/>
      <c r="AE1068" s="441"/>
      <c r="AF1068" s="441"/>
      <c r="AG1068" s="441"/>
      <c r="AH1068" s="441"/>
      <c r="AI1068" s="443"/>
      <c r="AJ1068" s="443"/>
      <c r="AK1068" s="325"/>
      <c r="AL1068" s="443"/>
      <c r="AM1068" s="443"/>
    </row>
    <row r="1069" spans="1:39" ht="24.75" customHeight="1">
      <c r="A1069" s="440"/>
      <c r="B1069" s="440"/>
      <c r="C1069" s="440"/>
      <c r="D1069" s="440"/>
      <c r="E1069" s="442"/>
      <c r="F1069" s="443"/>
      <c r="G1069" s="441"/>
      <c r="H1069" s="444"/>
      <c r="I1069" s="445"/>
      <c r="J1069" s="443"/>
      <c r="K1069" s="443"/>
      <c r="L1069" s="443"/>
      <c r="M1069" s="443"/>
      <c r="N1069" s="443"/>
      <c r="O1069" s="443"/>
      <c r="P1069" s="443"/>
      <c r="Q1069" s="443"/>
      <c r="R1069" s="443"/>
      <c r="S1069" s="443"/>
      <c r="T1069" s="443"/>
      <c r="U1069" s="443"/>
      <c r="V1069" s="443"/>
      <c r="W1069" s="443"/>
      <c r="X1069" s="443"/>
      <c r="Y1069" s="443"/>
      <c r="Z1069" s="443"/>
      <c r="AA1069" s="443"/>
      <c r="AB1069" s="443"/>
      <c r="AC1069" s="441"/>
      <c r="AD1069" s="441"/>
      <c r="AE1069" s="441"/>
      <c r="AF1069" s="441"/>
      <c r="AG1069" s="441"/>
      <c r="AH1069" s="441"/>
      <c r="AI1069" s="443"/>
      <c r="AJ1069" s="443"/>
      <c r="AK1069" s="325"/>
      <c r="AL1069" s="443"/>
      <c r="AM1069" s="443"/>
    </row>
    <row r="1070" spans="1:39" ht="24.75" customHeight="1">
      <c r="A1070" s="440"/>
      <c r="B1070" s="440"/>
      <c r="C1070" s="440"/>
      <c r="D1070" s="440"/>
      <c r="E1070" s="442"/>
      <c r="F1070" s="443"/>
      <c r="G1070" s="441"/>
      <c r="H1070" s="444"/>
      <c r="I1070" s="445"/>
      <c r="J1070" s="443"/>
      <c r="K1070" s="443"/>
      <c r="L1070" s="443"/>
      <c r="M1070" s="443"/>
      <c r="N1070" s="443"/>
      <c r="O1070" s="443"/>
      <c r="P1070" s="443"/>
      <c r="Q1070" s="443"/>
      <c r="R1070" s="443"/>
      <c r="S1070" s="443"/>
      <c r="T1070" s="443"/>
      <c r="U1070" s="443"/>
      <c r="V1070" s="443"/>
      <c r="W1070" s="443"/>
      <c r="X1070" s="443"/>
      <c r="Y1070" s="443"/>
      <c r="Z1070" s="443"/>
      <c r="AA1070" s="443"/>
      <c r="AB1070" s="443"/>
      <c r="AC1070" s="441"/>
      <c r="AD1070" s="441"/>
      <c r="AE1070" s="441"/>
      <c r="AF1070" s="441"/>
      <c r="AG1070" s="441"/>
      <c r="AH1070" s="441"/>
      <c r="AI1070" s="443"/>
      <c r="AJ1070" s="443"/>
      <c r="AK1070" s="325"/>
      <c r="AL1070" s="443"/>
      <c r="AM1070" s="443"/>
    </row>
    <row r="1071" spans="1:39" ht="24.75" customHeight="1">
      <c r="A1071" s="440"/>
      <c r="B1071" s="440"/>
      <c r="C1071" s="440"/>
      <c r="D1071" s="440"/>
      <c r="E1071" s="442"/>
      <c r="F1071" s="443"/>
      <c r="G1071" s="441"/>
      <c r="H1071" s="444"/>
      <c r="I1071" s="445"/>
      <c r="J1071" s="443"/>
      <c r="K1071" s="443"/>
      <c r="L1071" s="443"/>
      <c r="M1071" s="443"/>
      <c r="N1071" s="443"/>
      <c r="O1071" s="443"/>
      <c r="P1071" s="443"/>
      <c r="Q1071" s="443"/>
      <c r="R1071" s="443"/>
      <c r="S1071" s="443"/>
      <c r="T1071" s="443"/>
      <c r="U1071" s="443"/>
      <c r="V1071" s="443"/>
      <c r="W1071" s="443"/>
      <c r="X1071" s="443"/>
      <c r="Y1071" s="443"/>
      <c r="Z1071" s="443"/>
      <c r="AA1071" s="443"/>
      <c r="AB1071" s="443"/>
      <c r="AC1071" s="441"/>
      <c r="AD1071" s="441"/>
      <c r="AE1071" s="441"/>
      <c r="AF1071" s="441"/>
      <c r="AG1071" s="441"/>
      <c r="AH1071" s="441"/>
      <c r="AI1071" s="443"/>
      <c r="AJ1071" s="443"/>
      <c r="AK1071" s="325"/>
      <c r="AL1071" s="443"/>
      <c r="AM1071" s="443"/>
    </row>
    <row r="1072" spans="1:39" ht="24.75" customHeight="1">
      <c r="A1072" s="440"/>
      <c r="B1072" s="440"/>
      <c r="C1072" s="440"/>
      <c r="D1072" s="440"/>
      <c r="E1072" s="442"/>
      <c r="F1072" s="443"/>
      <c r="G1072" s="441"/>
      <c r="H1072" s="444"/>
      <c r="I1072" s="445"/>
      <c r="J1072" s="443"/>
      <c r="K1072" s="443"/>
      <c r="L1072" s="443"/>
      <c r="M1072" s="443"/>
      <c r="N1072" s="443"/>
      <c r="O1072" s="443"/>
      <c r="P1072" s="443"/>
      <c r="Q1072" s="443"/>
      <c r="R1072" s="443"/>
      <c r="S1072" s="443"/>
      <c r="T1072" s="443"/>
      <c r="U1072" s="443"/>
      <c r="V1072" s="443"/>
      <c r="W1072" s="443"/>
      <c r="X1072" s="443"/>
      <c r="Y1072" s="443"/>
      <c r="Z1072" s="443"/>
      <c r="AA1072" s="443"/>
      <c r="AB1072" s="443"/>
      <c r="AC1072" s="441"/>
      <c r="AD1072" s="441"/>
      <c r="AE1072" s="441"/>
      <c r="AF1072" s="441"/>
      <c r="AG1072" s="441"/>
      <c r="AH1072" s="441"/>
      <c r="AI1072" s="443"/>
      <c r="AJ1072" s="443"/>
      <c r="AK1072" s="325"/>
      <c r="AL1072" s="443"/>
      <c r="AM1072" s="443"/>
    </row>
    <row r="1073" spans="1:39" ht="24.75" customHeight="1">
      <c r="A1073" s="440"/>
      <c r="B1073" s="440"/>
      <c r="C1073" s="440"/>
      <c r="D1073" s="440"/>
      <c r="E1073" s="442"/>
      <c r="F1073" s="443"/>
      <c r="G1073" s="441"/>
      <c r="H1073" s="444"/>
      <c r="I1073" s="445"/>
      <c r="J1073" s="443"/>
      <c r="K1073" s="443"/>
      <c r="L1073" s="443"/>
      <c r="M1073" s="443"/>
      <c r="N1073" s="443"/>
      <c r="O1073" s="443"/>
      <c r="P1073" s="443"/>
      <c r="Q1073" s="443"/>
      <c r="R1073" s="443"/>
      <c r="S1073" s="443"/>
      <c r="T1073" s="443"/>
      <c r="U1073" s="443"/>
      <c r="V1073" s="443"/>
      <c r="W1073" s="443"/>
      <c r="X1073" s="443"/>
      <c r="Y1073" s="443"/>
      <c r="Z1073" s="443"/>
      <c r="AA1073" s="443"/>
      <c r="AB1073" s="443"/>
      <c r="AC1073" s="441"/>
      <c r="AD1073" s="441"/>
      <c r="AE1073" s="441"/>
      <c r="AF1073" s="441"/>
      <c r="AG1073" s="441"/>
      <c r="AH1073" s="441"/>
      <c r="AI1073" s="443"/>
      <c r="AJ1073" s="443"/>
      <c r="AK1073" s="325"/>
      <c r="AL1073" s="443"/>
      <c r="AM1073" s="443"/>
    </row>
    <row r="1074" spans="1:39" ht="24.75" customHeight="1">
      <c r="A1074" s="440"/>
      <c r="B1074" s="440"/>
      <c r="C1074" s="440"/>
      <c r="D1074" s="440"/>
      <c r="E1074" s="442"/>
      <c r="F1074" s="443"/>
      <c r="G1074" s="441"/>
      <c r="H1074" s="444"/>
      <c r="I1074" s="445"/>
      <c r="J1074" s="443"/>
      <c r="K1074" s="443"/>
      <c r="L1074" s="443"/>
      <c r="M1074" s="443"/>
      <c r="N1074" s="443"/>
      <c r="O1074" s="443"/>
      <c r="P1074" s="443"/>
      <c r="Q1074" s="443"/>
      <c r="R1074" s="443"/>
      <c r="S1074" s="443"/>
      <c r="T1074" s="443"/>
      <c r="U1074" s="443"/>
      <c r="V1074" s="443"/>
      <c r="W1074" s="443"/>
      <c r="X1074" s="443"/>
      <c r="Y1074" s="443"/>
      <c r="Z1074" s="443"/>
      <c r="AA1074" s="443"/>
      <c r="AB1074" s="443"/>
      <c r="AC1074" s="441"/>
      <c r="AD1074" s="441"/>
      <c r="AE1074" s="441"/>
      <c r="AF1074" s="441"/>
      <c r="AG1074" s="441"/>
      <c r="AH1074" s="441"/>
      <c r="AI1074" s="443"/>
      <c r="AJ1074" s="443"/>
      <c r="AK1074" s="325"/>
      <c r="AL1074" s="443"/>
      <c r="AM1074" s="443"/>
    </row>
    <row r="1075" spans="1:39" ht="24.75" customHeight="1">
      <c r="A1075" s="440"/>
      <c r="B1075" s="440"/>
      <c r="C1075" s="440"/>
      <c r="D1075" s="440"/>
      <c r="E1075" s="442"/>
      <c r="F1075" s="443"/>
      <c r="G1075" s="441"/>
      <c r="H1075" s="444"/>
      <c r="I1075" s="445"/>
      <c r="J1075" s="443"/>
      <c r="K1075" s="443"/>
      <c r="L1075" s="443"/>
      <c r="M1075" s="443"/>
      <c r="N1075" s="443"/>
      <c r="O1075" s="443"/>
      <c r="P1075" s="443"/>
      <c r="Q1075" s="443"/>
      <c r="R1075" s="443"/>
      <c r="S1075" s="443"/>
      <c r="T1075" s="443"/>
      <c r="U1075" s="443"/>
      <c r="V1075" s="443"/>
      <c r="W1075" s="443"/>
      <c r="X1075" s="443"/>
      <c r="Y1075" s="443"/>
      <c r="Z1075" s="443"/>
      <c r="AA1075" s="443"/>
      <c r="AB1075" s="443"/>
      <c r="AC1075" s="441"/>
      <c r="AD1075" s="441"/>
      <c r="AE1075" s="441"/>
      <c r="AF1075" s="441"/>
      <c r="AG1075" s="441"/>
      <c r="AH1075" s="441"/>
      <c r="AI1075" s="443"/>
      <c r="AJ1075" s="443"/>
      <c r="AK1075" s="325"/>
      <c r="AL1075" s="443"/>
      <c r="AM1075" s="443"/>
    </row>
    <row r="1076" spans="1:39" ht="24.75" customHeight="1">
      <c r="A1076" s="440"/>
      <c r="B1076" s="440"/>
      <c r="C1076" s="440"/>
      <c r="D1076" s="440"/>
      <c r="E1076" s="442"/>
      <c r="F1076" s="443"/>
      <c r="G1076" s="441"/>
      <c r="H1076" s="444"/>
      <c r="I1076" s="445"/>
      <c r="J1076" s="443"/>
      <c r="K1076" s="443"/>
      <c r="L1076" s="443"/>
      <c r="M1076" s="443"/>
      <c r="N1076" s="443"/>
      <c r="O1076" s="443"/>
      <c r="P1076" s="443"/>
      <c r="Q1076" s="443"/>
      <c r="R1076" s="443"/>
      <c r="S1076" s="443"/>
      <c r="T1076" s="443"/>
      <c r="U1076" s="443"/>
      <c r="V1076" s="443"/>
      <c r="W1076" s="443"/>
      <c r="X1076" s="443"/>
      <c r="Y1076" s="443"/>
      <c r="Z1076" s="443"/>
      <c r="AA1076" s="443"/>
      <c r="AB1076" s="443"/>
      <c r="AC1076" s="441"/>
      <c r="AD1076" s="441"/>
      <c r="AE1076" s="441"/>
      <c r="AF1076" s="441"/>
      <c r="AG1076" s="441"/>
      <c r="AH1076" s="441"/>
      <c r="AI1076" s="443"/>
      <c r="AJ1076" s="443"/>
      <c r="AK1076" s="325"/>
      <c r="AL1076" s="443"/>
      <c r="AM1076" s="443"/>
    </row>
    <row r="1077" spans="1:39" ht="24.75" customHeight="1">
      <c r="A1077" s="440"/>
      <c r="B1077" s="440"/>
      <c r="C1077" s="440"/>
      <c r="D1077" s="440"/>
      <c r="E1077" s="442"/>
      <c r="F1077" s="443"/>
      <c r="G1077" s="441"/>
      <c r="H1077" s="444"/>
      <c r="I1077" s="445"/>
      <c r="J1077" s="443"/>
      <c r="K1077" s="443"/>
      <c r="L1077" s="443"/>
      <c r="M1077" s="443"/>
      <c r="N1077" s="443"/>
      <c r="O1077" s="443"/>
      <c r="P1077" s="443"/>
      <c r="Q1077" s="443"/>
      <c r="R1077" s="443"/>
      <c r="S1077" s="443"/>
      <c r="T1077" s="443"/>
      <c r="U1077" s="443"/>
      <c r="V1077" s="443"/>
      <c r="W1077" s="443"/>
      <c r="X1077" s="443"/>
      <c r="Y1077" s="443"/>
      <c r="Z1077" s="443"/>
      <c r="AA1077" s="443"/>
      <c r="AB1077" s="443"/>
      <c r="AC1077" s="441"/>
      <c r="AD1077" s="441"/>
      <c r="AE1077" s="441"/>
      <c r="AF1077" s="441"/>
      <c r="AG1077" s="441"/>
      <c r="AH1077" s="441"/>
      <c r="AI1077" s="443"/>
      <c r="AJ1077" s="443"/>
      <c r="AK1077" s="325"/>
      <c r="AL1077" s="443"/>
      <c r="AM1077" s="443"/>
    </row>
    <row r="1078" spans="1:39" ht="24.75" customHeight="1">
      <c r="A1078" s="440"/>
      <c r="B1078" s="440"/>
      <c r="C1078" s="440"/>
      <c r="D1078" s="440"/>
      <c r="E1078" s="442"/>
      <c r="F1078" s="443"/>
      <c r="G1078" s="441"/>
      <c r="H1078" s="444"/>
      <c r="I1078" s="445"/>
      <c r="J1078" s="443"/>
      <c r="K1078" s="443"/>
      <c r="L1078" s="443"/>
      <c r="M1078" s="443"/>
      <c r="N1078" s="443"/>
      <c r="O1078" s="443"/>
      <c r="P1078" s="443"/>
      <c r="Q1078" s="443"/>
      <c r="R1078" s="443"/>
      <c r="S1078" s="443"/>
      <c r="T1078" s="443"/>
      <c r="U1078" s="443"/>
      <c r="V1078" s="443"/>
      <c r="W1078" s="443"/>
      <c r="X1078" s="443"/>
      <c r="Y1078" s="443"/>
      <c r="Z1078" s="443"/>
      <c r="AA1078" s="443"/>
      <c r="AB1078" s="443"/>
      <c r="AC1078" s="441"/>
      <c r="AD1078" s="441"/>
      <c r="AE1078" s="441"/>
      <c r="AF1078" s="441"/>
      <c r="AG1078" s="441"/>
      <c r="AH1078" s="441"/>
      <c r="AI1078" s="443"/>
      <c r="AJ1078" s="443"/>
      <c r="AK1078" s="325"/>
      <c r="AL1078" s="443"/>
      <c r="AM1078" s="443"/>
    </row>
    <row r="1079" spans="1:39" ht="24.75" customHeight="1">
      <c r="A1079" s="440"/>
      <c r="B1079" s="440"/>
      <c r="C1079" s="440"/>
      <c r="D1079" s="440"/>
      <c r="E1079" s="442"/>
      <c r="F1079" s="443"/>
      <c r="G1079" s="441"/>
      <c r="H1079" s="444"/>
      <c r="I1079" s="445"/>
      <c r="J1079" s="443"/>
      <c r="K1079" s="443"/>
      <c r="L1079" s="443"/>
      <c r="M1079" s="443"/>
      <c r="N1079" s="443"/>
      <c r="O1079" s="443"/>
      <c r="P1079" s="443"/>
      <c r="Q1079" s="443"/>
      <c r="R1079" s="443"/>
      <c r="S1079" s="443"/>
      <c r="T1079" s="443"/>
      <c r="U1079" s="443"/>
      <c r="V1079" s="443"/>
      <c r="W1079" s="443"/>
      <c r="X1079" s="443"/>
      <c r="Y1079" s="443"/>
      <c r="Z1079" s="443"/>
      <c r="AA1079" s="443"/>
      <c r="AB1079" s="443"/>
      <c r="AC1079" s="441"/>
      <c r="AD1079" s="441"/>
      <c r="AE1079" s="441"/>
      <c r="AF1079" s="441"/>
      <c r="AG1079" s="441"/>
      <c r="AH1079" s="441"/>
      <c r="AI1079" s="443"/>
      <c r="AJ1079" s="443"/>
      <c r="AK1079" s="325"/>
      <c r="AL1079" s="443"/>
      <c r="AM1079" s="443"/>
    </row>
    <row r="1080" spans="1:39" ht="24.75" customHeight="1">
      <c r="A1080" s="440"/>
      <c r="B1080" s="440"/>
      <c r="C1080" s="440"/>
      <c r="D1080" s="440"/>
      <c r="E1080" s="442"/>
      <c r="F1080" s="443"/>
      <c r="G1080" s="441"/>
      <c r="H1080" s="444"/>
      <c r="I1080" s="445"/>
      <c r="J1080" s="443"/>
      <c r="K1080" s="443"/>
      <c r="L1080" s="443"/>
      <c r="M1080" s="443"/>
      <c r="N1080" s="443"/>
      <c r="O1080" s="443"/>
      <c r="P1080" s="443"/>
      <c r="Q1080" s="443"/>
      <c r="R1080" s="443"/>
      <c r="S1080" s="443"/>
      <c r="T1080" s="443"/>
      <c r="U1080" s="443"/>
      <c r="V1080" s="443"/>
      <c r="W1080" s="443"/>
      <c r="X1080" s="443"/>
      <c r="Y1080" s="443"/>
      <c r="Z1080" s="443"/>
      <c r="AA1080" s="443"/>
      <c r="AB1080" s="443"/>
      <c r="AC1080" s="441"/>
      <c r="AD1080" s="441"/>
      <c r="AE1080" s="441"/>
      <c r="AF1080" s="441"/>
      <c r="AG1080" s="441"/>
      <c r="AH1080" s="441"/>
      <c r="AI1080" s="443"/>
      <c r="AJ1080" s="443"/>
      <c r="AK1080" s="325"/>
      <c r="AL1080" s="443"/>
      <c r="AM1080" s="443"/>
    </row>
    <row r="1081" spans="1:39" ht="24.75" customHeight="1">
      <c r="A1081" s="440"/>
      <c r="B1081" s="440"/>
      <c r="C1081" s="440"/>
      <c r="D1081" s="440"/>
      <c r="E1081" s="442"/>
      <c r="F1081" s="443"/>
      <c r="G1081" s="441"/>
      <c r="H1081" s="444"/>
      <c r="I1081" s="445"/>
      <c r="J1081" s="443"/>
      <c r="K1081" s="443"/>
      <c r="L1081" s="443"/>
      <c r="M1081" s="443"/>
      <c r="N1081" s="443"/>
      <c r="O1081" s="443"/>
      <c r="P1081" s="443"/>
      <c r="Q1081" s="443"/>
      <c r="R1081" s="443"/>
      <c r="S1081" s="443"/>
      <c r="T1081" s="443"/>
      <c r="U1081" s="443"/>
      <c r="V1081" s="443"/>
      <c r="W1081" s="443"/>
      <c r="X1081" s="443"/>
      <c r="Y1081" s="443"/>
      <c r="Z1081" s="443"/>
      <c r="AA1081" s="443"/>
      <c r="AB1081" s="443"/>
      <c r="AC1081" s="441"/>
      <c r="AD1081" s="441"/>
      <c r="AE1081" s="441"/>
      <c r="AF1081" s="441"/>
      <c r="AG1081" s="441"/>
      <c r="AH1081" s="441"/>
      <c r="AI1081" s="443"/>
      <c r="AJ1081" s="443"/>
      <c r="AK1081" s="325"/>
      <c r="AL1081" s="443"/>
      <c r="AM1081" s="443"/>
    </row>
    <row r="1082" spans="1:39" ht="24.75" customHeight="1">
      <c r="A1082" s="440"/>
      <c r="B1082" s="440"/>
      <c r="C1082" s="440"/>
      <c r="D1082" s="440"/>
      <c r="E1082" s="442"/>
      <c r="F1082" s="443"/>
      <c r="G1082" s="441"/>
      <c r="H1082" s="444"/>
      <c r="I1082" s="445"/>
      <c r="J1082" s="443"/>
      <c r="K1082" s="443"/>
      <c r="L1082" s="443"/>
      <c r="M1082" s="443"/>
      <c r="N1082" s="443"/>
      <c r="O1082" s="443"/>
      <c r="P1082" s="443"/>
      <c r="Q1082" s="443"/>
      <c r="R1082" s="443"/>
      <c r="S1082" s="443"/>
      <c r="T1082" s="443"/>
      <c r="U1082" s="443"/>
      <c r="V1082" s="443"/>
      <c r="W1082" s="443"/>
      <c r="X1082" s="443"/>
      <c r="Y1082" s="443"/>
      <c r="Z1082" s="443"/>
      <c r="AA1082" s="443"/>
      <c r="AB1082" s="443"/>
      <c r="AC1082" s="441"/>
      <c r="AD1082" s="441"/>
      <c r="AE1082" s="441"/>
      <c r="AF1082" s="441"/>
      <c r="AG1082" s="441"/>
      <c r="AH1082" s="441"/>
      <c r="AI1082" s="443"/>
      <c r="AJ1082" s="443"/>
      <c r="AK1082" s="325"/>
      <c r="AL1082" s="443"/>
      <c r="AM1082" s="443"/>
    </row>
    <row r="1083" spans="1:39" ht="24.75" customHeight="1">
      <c r="A1083" s="440"/>
      <c r="B1083" s="440"/>
      <c r="C1083" s="440"/>
      <c r="D1083" s="440"/>
      <c r="E1083" s="442"/>
      <c r="F1083" s="443"/>
      <c r="G1083" s="441"/>
      <c r="H1083" s="444"/>
      <c r="I1083" s="445"/>
      <c r="J1083" s="443"/>
      <c r="K1083" s="443"/>
      <c r="L1083" s="443"/>
      <c r="M1083" s="443"/>
      <c r="N1083" s="443"/>
      <c r="O1083" s="443"/>
      <c r="P1083" s="443"/>
      <c r="Q1083" s="443"/>
      <c r="R1083" s="443"/>
      <c r="S1083" s="443"/>
      <c r="T1083" s="443"/>
      <c r="U1083" s="443"/>
      <c r="V1083" s="443"/>
      <c r="W1083" s="443"/>
      <c r="X1083" s="443"/>
      <c r="Y1083" s="443"/>
      <c r="Z1083" s="443"/>
      <c r="AA1083" s="443"/>
      <c r="AB1083" s="443"/>
      <c r="AC1083" s="441"/>
      <c r="AD1083" s="441"/>
      <c r="AE1083" s="441"/>
      <c r="AF1083" s="441"/>
      <c r="AG1083" s="441"/>
      <c r="AH1083" s="441"/>
      <c r="AI1083" s="443"/>
      <c r="AJ1083" s="443"/>
      <c r="AK1083" s="325"/>
      <c r="AL1083" s="443"/>
      <c r="AM1083" s="443"/>
    </row>
    <row r="1084" spans="1:39" ht="24.75" customHeight="1">
      <c r="A1084" s="440"/>
      <c r="B1084" s="440"/>
      <c r="C1084" s="440"/>
      <c r="D1084" s="440"/>
      <c r="E1084" s="442"/>
      <c r="F1084" s="443"/>
      <c r="G1084" s="441"/>
      <c r="H1084" s="444"/>
      <c r="I1084" s="445"/>
      <c r="J1084" s="443"/>
      <c r="K1084" s="443"/>
      <c r="L1084" s="443"/>
      <c r="M1084" s="443"/>
      <c r="N1084" s="443"/>
      <c r="O1084" s="443"/>
      <c r="P1084" s="443"/>
      <c r="Q1084" s="443"/>
      <c r="R1084" s="443"/>
      <c r="S1084" s="443"/>
      <c r="T1084" s="443"/>
      <c r="U1084" s="443"/>
      <c r="V1084" s="443"/>
      <c r="W1084" s="443"/>
      <c r="X1084" s="443"/>
      <c r="Y1084" s="443"/>
      <c r="Z1084" s="443"/>
      <c r="AA1084" s="443"/>
      <c r="AB1084" s="443"/>
      <c r="AC1084" s="441"/>
      <c r="AD1084" s="441"/>
      <c r="AE1084" s="441"/>
      <c r="AF1084" s="441"/>
      <c r="AG1084" s="441"/>
      <c r="AH1084" s="441"/>
      <c r="AI1084" s="443"/>
      <c r="AJ1084" s="443"/>
      <c r="AK1084" s="325"/>
      <c r="AL1084" s="443"/>
      <c r="AM1084" s="443"/>
    </row>
    <row r="1085" spans="1:39" ht="24.75" customHeight="1">
      <c r="A1085" s="440"/>
      <c r="B1085" s="440"/>
      <c r="C1085" s="440"/>
      <c r="D1085" s="440"/>
      <c r="E1085" s="442"/>
      <c r="F1085" s="443"/>
      <c r="G1085" s="441"/>
      <c r="H1085" s="444"/>
      <c r="I1085" s="445"/>
      <c r="J1085" s="443"/>
      <c r="K1085" s="443"/>
      <c r="L1085" s="443"/>
      <c r="M1085" s="443"/>
      <c r="N1085" s="443"/>
      <c r="O1085" s="443"/>
      <c r="P1085" s="443"/>
      <c r="Q1085" s="443"/>
      <c r="R1085" s="443"/>
      <c r="S1085" s="443"/>
      <c r="T1085" s="443"/>
      <c r="U1085" s="443"/>
      <c r="V1085" s="443"/>
      <c r="W1085" s="443"/>
      <c r="X1085" s="443"/>
      <c r="Y1085" s="443"/>
      <c r="Z1085" s="443"/>
      <c r="AA1085" s="443"/>
      <c r="AB1085" s="443"/>
      <c r="AC1085" s="441"/>
      <c r="AD1085" s="441"/>
      <c r="AE1085" s="441"/>
      <c r="AF1085" s="441"/>
      <c r="AG1085" s="441"/>
      <c r="AH1085" s="441"/>
      <c r="AI1085" s="443"/>
      <c r="AJ1085" s="443"/>
      <c r="AK1085" s="325"/>
      <c r="AL1085" s="443"/>
      <c r="AM1085" s="443"/>
    </row>
    <row r="1086" spans="1:39" ht="24.75" customHeight="1">
      <c r="A1086" s="440"/>
      <c r="B1086" s="440"/>
      <c r="C1086" s="440"/>
      <c r="D1086" s="440"/>
      <c r="E1086" s="442"/>
      <c r="F1086" s="443"/>
      <c r="G1086" s="441"/>
      <c r="H1086" s="444"/>
      <c r="I1086" s="445"/>
      <c r="J1086" s="443"/>
      <c r="K1086" s="443"/>
      <c r="L1086" s="443"/>
      <c r="M1086" s="443"/>
      <c r="N1086" s="443"/>
      <c r="O1086" s="443"/>
      <c r="P1086" s="443"/>
      <c r="Q1086" s="443"/>
      <c r="R1086" s="443"/>
      <c r="S1086" s="443"/>
      <c r="T1086" s="443"/>
      <c r="U1086" s="443"/>
      <c r="V1086" s="443"/>
      <c r="W1086" s="443"/>
      <c r="X1086" s="443"/>
      <c r="Y1086" s="443"/>
      <c r="Z1086" s="443"/>
      <c r="AA1086" s="443"/>
      <c r="AB1086" s="443"/>
      <c r="AC1086" s="441"/>
      <c r="AD1086" s="441"/>
      <c r="AE1086" s="441"/>
      <c r="AF1086" s="441"/>
      <c r="AG1086" s="441"/>
      <c r="AH1086" s="441"/>
      <c r="AI1086" s="443"/>
      <c r="AJ1086" s="443"/>
      <c r="AK1086" s="325"/>
      <c r="AL1086" s="443"/>
      <c r="AM1086" s="443"/>
    </row>
    <row r="1087" spans="1:39" ht="24.75" customHeight="1">
      <c r="A1087" s="440"/>
      <c r="B1087" s="440"/>
      <c r="C1087" s="440"/>
      <c r="D1087" s="440"/>
      <c r="E1087" s="442"/>
      <c r="F1087" s="443"/>
      <c r="G1087" s="441"/>
      <c r="H1087" s="444"/>
      <c r="I1087" s="445"/>
      <c r="J1087" s="443"/>
      <c r="K1087" s="443"/>
      <c r="L1087" s="443"/>
      <c r="M1087" s="443"/>
      <c r="N1087" s="443"/>
      <c r="O1087" s="443"/>
      <c r="P1087" s="443"/>
      <c r="Q1087" s="443"/>
      <c r="R1087" s="443"/>
      <c r="S1087" s="443"/>
      <c r="T1087" s="443"/>
      <c r="U1087" s="443"/>
      <c r="V1087" s="443"/>
      <c r="W1087" s="443"/>
      <c r="X1087" s="443"/>
      <c r="Y1087" s="443"/>
      <c r="Z1087" s="443"/>
      <c r="AA1087" s="443"/>
      <c r="AB1087" s="443"/>
      <c r="AC1087" s="441"/>
      <c r="AD1087" s="441"/>
      <c r="AE1087" s="441"/>
      <c r="AF1087" s="441"/>
      <c r="AG1087" s="441"/>
      <c r="AH1087" s="441"/>
      <c r="AI1087" s="443"/>
      <c r="AJ1087" s="443"/>
      <c r="AK1087" s="325"/>
      <c r="AL1087" s="443"/>
      <c r="AM1087" s="443"/>
    </row>
    <row r="1088" spans="1:39" ht="24.75" customHeight="1">
      <c r="A1088" s="440"/>
      <c r="B1088" s="440"/>
      <c r="C1088" s="440"/>
      <c r="D1088" s="440"/>
      <c r="E1088" s="442"/>
      <c r="F1088" s="443"/>
      <c r="G1088" s="441"/>
      <c r="H1088" s="444"/>
      <c r="I1088" s="445"/>
      <c r="J1088" s="443"/>
      <c r="K1088" s="443"/>
      <c r="L1088" s="443"/>
      <c r="M1088" s="443"/>
      <c r="N1088" s="443"/>
      <c r="O1088" s="443"/>
      <c r="P1088" s="443"/>
      <c r="Q1088" s="443"/>
      <c r="R1088" s="443"/>
      <c r="S1088" s="443"/>
      <c r="T1088" s="443"/>
      <c r="U1088" s="443"/>
      <c r="V1088" s="443"/>
      <c r="W1088" s="443"/>
      <c r="X1088" s="443"/>
      <c r="Y1088" s="443"/>
      <c r="Z1088" s="443"/>
      <c r="AA1088" s="443"/>
      <c r="AB1088" s="443"/>
      <c r="AC1088" s="441"/>
      <c r="AD1088" s="441"/>
      <c r="AE1088" s="441"/>
      <c r="AF1088" s="441"/>
      <c r="AG1088" s="441"/>
      <c r="AH1088" s="441"/>
      <c r="AI1088" s="443"/>
      <c r="AJ1088" s="443"/>
      <c r="AK1088" s="325"/>
      <c r="AL1088" s="443"/>
      <c r="AM1088" s="443"/>
    </row>
    <row r="1089" spans="1:39" ht="24.75" customHeight="1">
      <c r="A1089" s="440"/>
      <c r="B1089" s="440"/>
      <c r="C1089" s="440"/>
      <c r="D1089" s="440"/>
      <c r="E1089" s="442"/>
      <c r="F1089" s="443"/>
      <c r="G1089" s="441"/>
      <c r="H1089" s="444"/>
      <c r="I1089" s="445"/>
      <c r="J1089" s="443"/>
      <c r="K1089" s="443"/>
      <c r="L1089" s="443"/>
      <c r="M1089" s="443"/>
      <c r="N1089" s="443"/>
      <c r="O1089" s="443"/>
      <c r="P1089" s="443"/>
      <c r="Q1089" s="443"/>
      <c r="R1089" s="443"/>
      <c r="S1089" s="443"/>
      <c r="T1089" s="443"/>
      <c r="U1089" s="443"/>
      <c r="V1089" s="443"/>
      <c r="W1089" s="443"/>
      <c r="X1089" s="443"/>
      <c r="Y1089" s="443"/>
      <c r="Z1089" s="443"/>
      <c r="AA1089" s="443"/>
      <c r="AB1089" s="443"/>
      <c r="AC1089" s="441"/>
      <c r="AD1089" s="441"/>
      <c r="AE1089" s="441"/>
      <c r="AF1089" s="441"/>
      <c r="AG1089" s="441"/>
      <c r="AH1089" s="441"/>
      <c r="AI1089" s="443"/>
      <c r="AJ1089" s="443"/>
      <c r="AK1089" s="325"/>
      <c r="AL1089" s="443"/>
      <c r="AM1089" s="443"/>
    </row>
    <row r="1090" spans="1:39" ht="24.75" customHeight="1">
      <c r="A1090" s="440"/>
      <c r="B1090" s="440"/>
      <c r="C1090" s="440"/>
      <c r="D1090" s="440"/>
      <c r="E1090" s="442"/>
      <c r="F1090" s="443"/>
      <c r="G1090" s="441"/>
      <c r="H1090" s="444"/>
      <c r="I1090" s="445"/>
      <c r="J1090" s="443"/>
      <c r="K1090" s="443"/>
      <c r="L1090" s="443"/>
      <c r="M1090" s="443"/>
      <c r="N1090" s="443"/>
      <c r="O1090" s="443"/>
      <c r="P1090" s="443"/>
      <c r="Q1090" s="443"/>
      <c r="R1090" s="443"/>
      <c r="S1090" s="443"/>
      <c r="T1090" s="443"/>
      <c r="U1090" s="443"/>
      <c r="V1090" s="443"/>
      <c r="W1090" s="443"/>
      <c r="X1090" s="443"/>
      <c r="Y1090" s="443"/>
      <c r="Z1090" s="443"/>
      <c r="AA1090" s="443"/>
      <c r="AB1090" s="443"/>
      <c r="AC1090" s="441"/>
      <c r="AD1090" s="441"/>
      <c r="AE1090" s="441"/>
      <c r="AF1090" s="441"/>
      <c r="AG1090" s="441"/>
      <c r="AH1090" s="441"/>
      <c r="AI1090" s="443"/>
      <c r="AJ1090" s="443"/>
      <c r="AK1090" s="325"/>
      <c r="AL1090" s="443"/>
      <c r="AM1090" s="443"/>
    </row>
    <row r="1091" spans="1:39" ht="24.75" customHeight="1">
      <c r="A1091" s="440"/>
      <c r="B1091" s="440"/>
      <c r="C1091" s="440"/>
      <c r="D1091" s="440"/>
      <c r="E1091" s="442"/>
      <c r="F1091" s="443"/>
      <c r="G1091" s="441"/>
      <c r="H1091" s="444"/>
      <c r="I1091" s="445"/>
      <c r="J1091" s="443"/>
      <c r="K1091" s="443"/>
      <c r="L1091" s="443"/>
      <c r="M1091" s="443"/>
      <c r="N1091" s="443"/>
      <c r="O1091" s="443"/>
      <c r="P1091" s="443"/>
      <c r="Q1091" s="443"/>
      <c r="R1091" s="443"/>
      <c r="S1091" s="443"/>
      <c r="T1091" s="443"/>
      <c r="U1091" s="443"/>
      <c r="V1091" s="443"/>
      <c r="W1091" s="443"/>
      <c r="X1091" s="443"/>
      <c r="Y1091" s="443"/>
      <c r="Z1091" s="443"/>
      <c r="AA1091" s="443"/>
      <c r="AB1091" s="443"/>
      <c r="AC1091" s="441"/>
      <c r="AD1091" s="441"/>
      <c r="AE1091" s="441"/>
      <c r="AF1091" s="441"/>
      <c r="AG1091" s="441"/>
      <c r="AH1091" s="441"/>
      <c r="AI1091" s="443"/>
      <c r="AJ1091" s="443"/>
      <c r="AK1091" s="325"/>
      <c r="AL1091" s="443"/>
      <c r="AM1091" s="443"/>
    </row>
    <row r="1092" spans="1:39" ht="24.75" customHeight="1">
      <c r="A1092" s="440"/>
      <c r="B1092" s="440"/>
      <c r="C1092" s="440"/>
      <c r="D1092" s="440"/>
      <c r="E1092" s="442"/>
      <c r="F1092" s="443"/>
      <c r="G1092" s="441"/>
      <c r="H1092" s="444"/>
      <c r="I1092" s="445"/>
      <c r="J1092" s="443"/>
      <c r="K1092" s="443"/>
      <c r="L1092" s="443"/>
      <c r="M1092" s="443"/>
      <c r="N1092" s="443"/>
      <c r="O1092" s="443"/>
      <c r="P1092" s="443"/>
      <c r="Q1092" s="443"/>
      <c r="R1092" s="443"/>
      <c r="S1092" s="443"/>
      <c r="T1092" s="443"/>
      <c r="U1092" s="443"/>
      <c r="V1092" s="443"/>
      <c r="W1092" s="443"/>
      <c r="X1092" s="443"/>
      <c r="Y1092" s="443"/>
      <c r="Z1092" s="443"/>
      <c r="AA1092" s="443"/>
      <c r="AB1092" s="443"/>
      <c r="AC1092" s="441"/>
      <c r="AD1092" s="441"/>
      <c r="AE1092" s="441"/>
      <c r="AF1092" s="441"/>
      <c r="AG1092" s="441"/>
      <c r="AH1092" s="441"/>
      <c r="AI1092" s="443"/>
      <c r="AJ1092" s="443"/>
      <c r="AK1092" s="325"/>
      <c r="AL1092" s="443"/>
      <c r="AM1092" s="443"/>
    </row>
    <row r="1093" spans="1:39" ht="24.75" customHeight="1">
      <c r="A1093" s="440"/>
      <c r="B1093" s="440"/>
      <c r="C1093" s="440"/>
      <c r="D1093" s="440"/>
      <c r="E1093" s="442"/>
      <c r="F1093" s="443"/>
      <c r="G1093" s="441"/>
      <c r="H1093" s="444"/>
      <c r="I1093" s="445"/>
      <c r="J1093" s="443"/>
      <c r="K1093" s="443"/>
      <c r="L1093" s="443"/>
      <c r="M1093" s="443"/>
      <c r="N1093" s="443"/>
      <c r="O1093" s="443"/>
      <c r="P1093" s="443"/>
      <c r="Q1093" s="443"/>
      <c r="R1093" s="443"/>
      <c r="S1093" s="443"/>
      <c r="T1093" s="443"/>
      <c r="U1093" s="443"/>
      <c r="V1093" s="443"/>
      <c r="W1093" s="443"/>
      <c r="X1093" s="443"/>
      <c r="Y1093" s="443"/>
      <c r="Z1093" s="443"/>
      <c r="AA1093" s="443"/>
      <c r="AB1093" s="443"/>
      <c r="AC1093" s="441"/>
      <c r="AD1093" s="441"/>
      <c r="AE1093" s="441"/>
      <c r="AF1093" s="441"/>
      <c r="AG1093" s="441"/>
      <c r="AH1093" s="441"/>
      <c r="AI1093" s="443"/>
      <c r="AJ1093" s="443"/>
      <c r="AK1093" s="325"/>
      <c r="AL1093" s="443"/>
      <c r="AM1093" s="443"/>
    </row>
    <row r="1094" spans="1:39" ht="24.75" customHeight="1">
      <c r="A1094" s="440"/>
      <c r="B1094" s="440"/>
      <c r="C1094" s="440"/>
      <c r="D1094" s="440"/>
      <c r="E1094" s="442"/>
      <c r="F1094" s="443"/>
      <c r="G1094" s="441"/>
      <c r="H1094" s="444"/>
      <c r="I1094" s="445"/>
      <c r="J1094" s="443"/>
      <c r="K1094" s="443"/>
      <c r="L1094" s="443"/>
      <c r="M1094" s="443"/>
      <c r="N1094" s="443"/>
      <c r="O1094" s="443"/>
      <c r="P1094" s="443"/>
      <c r="Q1094" s="443"/>
      <c r="R1094" s="443"/>
      <c r="S1094" s="443"/>
      <c r="T1094" s="443"/>
      <c r="U1094" s="443"/>
      <c r="V1094" s="443"/>
      <c r="W1094" s="443"/>
      <c r="X1094" s="443"/>
      <c r="Y1094" s="443"/>
      <c r="Z1094" s="443"/>
      <c r="AA1094" s="443"/>
      <c r="AB1094" s="443"/>
      <c r="AC1094" s="441"/>
      <c r="AD1094" s="441"/>
      <c r="AE1094" s="441"/>
      <c r="AF1094" s="441"/>
      <c r="AG1094" s="441"/>
      <c r="AH1094" s="441"/>
      <c r="AI1094" s="443"/>
      <c r="AJ1094" s="443"/>
      <c r="AK1094" s="325"/>
      <c r="AL1094" s="443"/>
      <c r="AM1094" s="443"/>
    </row>
    <row r="1095" spans="1:39" ht="24.75" customHeight="1">
      <c r="A1095" s="440"/>
      <c r="B1095" s="440"/>
      <c r="C1095" s="440"/>
      <c r="D1095" s="440"/>
      <c r="E1095" s="442"/>
      <c r="F1095" s="443"/>
      <c r="G1095" s="441"/>
      <c r="H1095" s="444"/>
      <c r="I1095" s="445"/>
      <c r="J1095" s="443"/>
      <c r="K1095" s="443"/>
      <c r="L1095" s="443"/>
      <c r="M1095" s="443"/>
      <c r="N1095" s="443"/>
      <c r="O1095" s="443"/>
      <c r="P1095" s="443"/>
      <c r="Q1095" s="443"/>
      <c r="R1095" s="443"/>
      <c r="S1095" s="443"/>
      <c r="T1095" s="443"/>
      <c r="U1095" s="443"/>
      <c r="V1095" s="443"/>
      <c r="W1095" s="443"/>
      <c r="X1095" s="443"/>
      <c r="Y1095" s="443"/>
      <c r="Z1095" s="443"/>
      <c r="AA1095" s="443"/>
      <c r="AB1095" s="443"/>
      <c r="AC1095" s="441"/>
      <c r="AD1095" s="441"/>
      <c r="AE1095" s="441"/>
      <c r="AF1095" s="441"/>
      <c r="AG1095" s="441"/>
      <c r="AH1095" s="441"/>
      <c r="AI1095" s="443"/>
      <c r="AJ1095" s="443"/>
      <c r="AK1095" s="325"/>
      <c r="AL1095" s="443"/>
      <c r="AM1095" s="443"/>
    </row>
    <row r="1096" spans="1:39" ht="24.75" customHeight="1">
      <c r="A1096" s="440"/>
      <c r="B1096" s="440"/>
      <c r="C1096" s="440"/>
      <c r="D1096" s="440"/>
      <c r="E1096" s="442"/>
      <c r="F1096" s="443"/>
      <c r="G1096" s="441"/>
      <c r="H1096" s="444"/>
      <c r="I1096" s="445"/>
      <c r="J1096" s="443"/>
      <c r="K1096" s="443"/>
      <c r="L1096" s="443"/>
      <c r="M1096" s="443"/>
      <c r="N1096" s="443"/>
      <c r="O1096" s="443"/>
      <c r="P1096" s="443"/>
      <c r="Q1096" s="443"/>
      <c r="R1096" s="443"/>
      <c r="S1096" s="443"/>
      <c r="T1096" s="443"/>
      <c r="U1096" s="443"/>
      <c r="V1096" s="443"/>
      <c r="W1096" s="443"/>
      <c r="X1096" s="443"/>
      <c r="Y1096" s="443"/>
      <c r="Z1096" s="443"/>
      <c r="AA1096" s="443"/>
      <c r="AB1096" s="443"/>
      <c r="AC1096" s="441"/>
      <c r="AD1096" s="441"/>
      <c r="AE1096" s="441"/>
      <c r="AF1096" s="441"/>
      <c r="AG1096" s="441"/>
      <c r="AH1096" s="441"/>
      <c r="AI1096" s="443"/>
      <c r="AJ1096" s="443"/>
      <c r="AK1096" s="325"/>
      <c r="AL1096" s="443"/>
      <c r="AM1096" s="443"/>
    </row>
    <row r="1097" spans="1:39" ht="24.75" customHeight="1">
      <c r="A1097" s="440"/>
      <c r="B1097" s="440"/>
      <c r="C1097" s="440"/>
      <c r="D1097" s="440"/>
      <c r="E1097" s="442"/>
      <c r="F1097" s="443"/>
      <c r="G1097" s="441"/>
      <c r="H1097" s="444"/>
      <c r="I1097" s="445"/>
      <c r="J1097" s="443"/>
      <c r="K1097" s="443"/>
      <c r="L1097" s="443"/>
      <c r="M1097" s="443"/>
      <c r="N1097" s="443"/>
      <c r="O1097" s="443"/>
      <c r="P1097" s="443"/>
      <c r="Q1097" s="443"/>
      <c r="R1097" s="443"/>
      <c r="S1097" s="443"/>
      <c r="T1097" s="443"/>
      <c r="U1097" s="443"/>
      <c r="V1097" s="443"/>
      <c r="W1097" s="443"/>
      <c r="X1097" s="443"/>
      <c r="Y1097" s="443"/>
      <c r="Z1097" s="443"/>
      <c r="AA1097" s="443"/>
      <c r="AB1097" s="443"/>
      <c r="AC1097" s="441"/>
      <c r="AD1097" s="441"/>
      <c r="AE1097" s="441"/>
      <c r="AF1097" s="441"/>
      <c r="AG1097" s="441"/>
      <c r="AH1097" s="441"/>
      <c r="AI1097" s="443"/>
      <c r="AJ1097" s="443"/>
      <c r="AK1097" s="325"/>
      <c r="AL1097" s="443"/>
      <c r="AM1097" s="443"/>
    </row>
    <row r="1098" spans="1:39" ht="24.75" customHeight="1">
      <c r="A1098" s="440"/>
      <c r="B1098" s="440"/>
      <c r="C1098" s="440"/>
      <c r="D1098" s="440"/>
      <c r="E1098" s="442"/>
      <c r="F1098" s="443"/>
      <c r="G1098" s="441"/>
      <c r="H1098" s="444"/>
      <c r="I1098" s="445"/>
      <c r="J1098" s="443"/>
      <c r="K1098" s="443"/>
      <c r="L1098" s="443"/>
      <c r="M1098" s="443"/>
      <c r="N1098" s="443"/>
      <c r="O1098" s="443"/>
      <c r="P1098" s="443"/>
      <c r="Q1098" s="443"/>
      <c r="R1098" s="443"/>
      <c r="S1098" s="443"/>
      <c r="T1098" s="443"/>
      <c r="U1098" s="443"/>
      <c r="V1098" s="443"/>
      <c r="W1098" s="443"/>
      <c r="X1098" s="443"/>
      <c r="Y1098" s="443"/>
      <c r="Z1098" s="443"/>
      <c r="AA1098" s="443"/>
      <c r="AB1098" s="443"/>
      <c r="AC1098" s="441"/>
      <c r="AD1098" s="441"/>
      <c r="AE1098" s="441"/>
      <c r="AF1098" s="441"/>
      <c r="AG1098" s="441"/>
      <c r="AH1098" s="441"/>
      <c r="AI1098" s="443"/>
      <c r="AJ1098" s="443"/>
      <c r="AK1098" s="325"/>
      <c r="AL1098" s="443"/>
      <c r="AM1098" s="443"/>
    </row>
    <row r="1099" spans="1:39" ht="24.75" customHeight="1">
      <c r="A1099" s="440"/>
      <c r="B1099" s="440"/>
      <c r="C1099" s="440"/>
      <c r="D1099" s="440"/>
      <c r="E1099" s="442"/>
      <c r="F1099" s="443"/>
      <c r="G1099" s="441"/>
      <c r="H1099" s="444"/>
      <c r="I1099" s="445"/>
      <c r="J1099" s="443"/>
      <c r="K1099" s="443"/>
      <c r="L1099" s="443"/>
      <c r="M1099" s="443"/>
      <c r="N1099" s="443"/>
      <c r="O1099" s="443"/>
      <c r="P1099" s="443"/>
      <c r="Q1099" s="443"/>
      <c r="R1099" s="443"/>
      <c r="S1099" s="443"/>
      <c r="T1099" s="443"/>
      <c r="U1099" s="443"/>
      <c r="V1099" s="443"/>
      <c r="W1099" s="443"/>
      <c r="X1099" s="443"/>
      <c r="Y1099" s="443"/>
      <c r="Z1099" s="443"/>
      <c r="AA1099" s="443"/>
      <c r="AB1099" s="443"/>
      <c r="AC1099" s="441"/>
      <c r="AD1099" s="441"/>
      <c r="AE1099" s="441"/>
      <c r="AF1099" s="441"/>
      <c r="AG1099" s="441"/>
      <c r="AH1099" s="441"/>
      <c r="AI1099" s="443"/>
      <c r="AJ1099" s="443"/>
      <c r="AK1099" s="325"/>
      <c r="AL1099" s="443"/>
      <c r="AM1099" s="443"/>
    </row>
    <row r="1100" spans="1:39" ht="24.75" customHeight="1">
      <c r="A1100" s="440"/>
      <c r="B1100" s="440"/>
      <c r="C1100" s="440"/>
      <c r="D1100" s="440"/>
      <c r="E1100" s="442"/>
      <c r="F1100" s="443"/>
      <c r="G1100" s="441"/>
      <c r="H1100" s="444"/>
      <c r="I1100" s="445"/>
      <c r="J1100" s="443"/>
      <c r="K1100" s="443"/>
      <c r="L1100" s="443"/>
      <c r="M1100" s="443"/>
      <c r="N1100" s="443"/>
      <c r="O1100" s="443"/>
      <c r="P1100" s="443"/>
      <c r="Q1100" s="443"/>
      <c r="R1100" s="443"/>
      <c r="S1100" s="443"/>
      <c r="T1100" s="443"/>
      <c r="U1100" s="443"/>
      <c r="V1100" s="443"/>
      <c r="W1100" s="443"/>
      <c r="X1100" s="443"/>
      <c r="Y1100" s="443"/>
      <c r="Z1100" s="443"/>
      <c r="AA1100" s="443"/>
      <c r="AB1100" s="443"/>
      <c r="AC1100" s="441"/>
      <c r="AD1100" s="441"/>
      <c r="AE1100" s="441"/>
      <c r="AF1100" s="441"/>
      <c r="AG1100" s="441"/>
      <c r="AH1100" s="441"/>
      <c r="AI1100" s="443"/>
      <c r="AJ1100" s="443"/>
      <c r="AK1100" s="325"/>
      <c r="AL1100" s="443"/>
      <c r="AM1100" s="443"/>
    </row>
    <row r="1101" spans="1:39" ht="24.75" customHeight="1">
      <c r="A1101" s="440"/>
      <c r="B1101" s="440"/>
      <c r="C1101" s="440"/>
      <c r="D1101" s="440"/>
      <c r="E1101" s="442"/>
      <c r="F1101" s="443"/>
      <c r="G1101" s="441"/>
      <c r="H1101" s="444"/>
      <c r="I1101" s="445"/>
      <c r="J1101" s="443"/>
      <c r="K1101" s="443"/>
      <c r="L1101" s="443"/>
      <c r="M1101" s="443"/>
      <c r="N1101" s="443"/>
      <c r="O1101" s="443"/>
      <c r="P1101" s="443"/>
      <c r="Q1101" s="443"/>
      <c r="R1101" s="443"/>
      <c r="S1101" s="443"/>
      <c r="T1101" s="443"/>
      <c r="U1101" s="443"/>
      <c r="V1101" s="443"/>
      <c r="W1101" s="443"/>
      <c r="X1101" s="443"/>
      <c r="Y1101" s="443"/>
      <c r="Z1101" s="443"/>
      <c r="AA1101" s="443"/>
      <c r="AB1101" s="443"/>
      <c r="AC1101" s="441"/>
      <c r="AD1101" s="441"/>
      <c r="AE1101" s="441"/>
      <c r="AF1101" s="441"/>
      <c r="AG1101" s="441"/>
      <c r="AH1101" s="441"/>
      <c r="AI1101" s="443"/>
      <c r="AJ1101" s="443"/>
      <c r="AK1101" s="325"/>
      <c r="AL1101" s="443"/>
      <c r="AM1101" s="443"/>
    </row>
    <row r="1102" spans="1:39" ht="24.75" customHeight="1">
      <c r="A1102" s="440"/>
      <c r="B1102" s="440"/>
      <c r="C1102" s="440"/>
      <c r="D1102" s="440"/>
      <c r="E1102" s="442"/>
      <c r="F1102" s="443"/>
      <c r="G1102" s="441"/>
      <c r="H1102" s="444"/>
      <c r="I1102" s="445"/>
      <c r="J1102" s="443"/>
      <c r="K1102" s="443"/>
      <c r="L1102" s="443"/>
      <c r="M1102" s="443"/>
      <c r="N1102" s="443"/>
      <c r="O1102" s="443"/>
      <c r="P1102" s="443"/>
      <c r="Q1102" s="443"/>
      <c r="R1102" s="443"/>
      <c r="S1102" s="443"/>
      <c r="T1102" s="443"/>
      <c r="U1102" s="443"/>
      <c r="V1102" s="443"/>
      <c r="W1102" s="443"/>
      <c r="X1102" s="443"/>
      <c r="Y1102" s="443"/>
      <c r="Z1102" s="443"/>
      <c r="AA1102" s="443"/>
      <c r="AB1102" s="443"/>
      <c r="AC1102" s="441"/>
      <c r="AD1102" s="441"/>
      <c r="AE1102" s="441"/>
      <c r="AF1102" s="441"/>
      <c r="AG1102" s="441"/>
      <c r="AH1102" s="441"/>
      <c r="AI1102" s="443"/>
      <c r="AJ1102" s="443"/>
      <c r="AK1102" s="325"/>
      <c r="AL1102" s="443"/>
      <c r="AM1102" s="443"/>
    </row>
    <row r="1103" spans="1:39" ht="24.75" customHeight="1">
      <c r="A1103" s="440"/>
      <c r="B1103" s="440"/>
      <c r="C1103" s="440"/>
      <c r="D1103" s="440"/>
      <c r="E1103" s="442"/>
      <c r="F1103" s="443"/>
      <c r="G1103" s="441"/>
      <c r="H1103" s="444"/>
      <c r="I1103" s="445"/>
      <c r="J1103" s="443"/>
      <c r="K1103" s="443"/>
      <c r="L1103" s="443"/>
      <c r="M1103" s="443"/>
      <c r="N1103" s="443"/>
      <c r="O1103" s="443"/>
      <c r="P1103" s="443"/>
      <c r="Q1103" s="443"/>
      <c r="R1103" s="443"/>
      <c r="S1103" s="443"/>
      <c r="T1103" s="443"/>
      <c r="U1103" s="443"/>
      <c r="V1103" s="443"/>
      <c r="W1103" s="443"/>
      <c r="X1103" s="443"/>
      <c r="Y1103" s="443"/>
      <c r="Z1103" s="443"/>
      <c r="AA1103" s="443"/>
      <c r="AB1103" s="443"/>
      <c r="AC1103" s="441"/>
      <c r="AD1103" s="441"/>
      <c r="AE1103" s="441"/>
      <c r="AF1103" s="441"/>
      <c r="AG1103" s="441"/>
      <c r="AH1103" s="441"/>
      <c r="AI1103" s="443"/>
      <c r="AJ1103" s="443"/>
      <c r="AK1103" s="325"/>
      <c r="AL1103" s="443"/>
      <c r="AM1103" s="443"/>
    </row>
    <row r="1104" spans="1:39" ht="24.75" customHeight="1">
      <c r="A1104" s="440"/>
      <c r="B1104" s="440"/>
      <c r="C1104" s="440"/>
      <c r="D1104" s="440"/>
      <c r="E1104" s="442"/>
      <c r="F1104" s="443"/>
      <c r="G1104" s="441"/>
      <c r="H1104" s="444"/>
      <c r="I1104" s="445"/>
      <c r="J1104" s="443"/>
      <c r="K1104" s="443"/>
      <c r="L1104" s="443"/>
      <c r="M1104" s="443"/>
      <c r="N1104" s="443"/>
      <c r="O1104" s="443"/>
      <c r="P1104" s="443"/>
      <c r="Q1104" s="443"/>
      <c r="R1104" s="443"/>
      <c r="S1104" s="443"/>
      <c r="T1104" s="443"/>
      <c r="U1104" s="443"/>
      <c r="V1104" s="443"/>
      <c r="W1104" s="443"/>
      <c r="X1104" s="443"/>
      <c r="Y1104" s="443"/>
      <c r="Z1104" s="443"/>
      <c r="AA1104" s="443"/>
      <c r="AB1104" s="443"/>
      <c r="AC1104" s="441"/>
      <c r="AD1104" s="441"/>
      <c r="AE1104" s="441"/>
      <c r="AF1104" s="441"/>
      <c r="AG1104" s="441"/>
      <c r="AH1104" s="441"/>
      <c r="AI1104" s="443"/>
      <c r="AJ1104" s="443"/>
      <c r="AK1104" s="325"/>
      <c r="AL1104" s="443"/>
      <c r="AM1104" s="443"/>
    </row>
    <row r="1105" spans="1:39" ht="24.75" customHeight="1">
      <c r="A1105" s="440"/>
      <c r="B1105" s="440"/>
      <c r="C1105" s="440"/>
      <c r="D1105" s="440"/>
      <c r="E1105" s="442"/>
      <c r="F1105" s="443"/>
      <c r="G1105" s="441"/>
      <c r="H1105" s="444"/>
      <c r="I1105" s="445"/>
      <c r="J1105" s="443"/>
      <c r="K1105" s="443"/>
      <c r="L1105" s="443"/>
      <c r="M1105" s="443"/>
      <c r="N1105" s="443"/>
      <c r="O1105" s="443"/>
      <c r="P1105" s="443"/>
      <c r="Q1105" s="443"/>
      <c r="R1105" s="443"/>
      <c r="S1105" s="443"/>
      <c r="T1105" s="443"/>
      <c r="U1105" s="443"/>
      <c r="V1105" s="443"/>
      <c r="W1105" s="443"/>
      <c r="X1105" s="443"/>
      <c r="Y1105" s="443"/>
      <c r="Z1105" s="443"/>
      <c r="AA1105" s="443"/>
      <c r="AB1105" s="443"/>
      <c r="AC1105" s="441"/>
      <c r="AD1105" s="441"/>
      <c r="AE1105" s="441"/>
      <c r="AF1105" s="441"/>
      <c r="AG1105" s="441"/>
      <c r="AH1105" s="441"/>
      <c r="AI1105" s="443"/>
      <c r="AJ1105" s="443"/>
      <c r="AK1105" s="325"/>
      <c r="AL1105" s="443"/>
      <c r="AM1105" s="443"/>
    </row>
    <row r="1106" spans="1:39" ht="24.75" customHeight="1">
      <c r="A1106" s="440"/>
      <c r="B1106" s="440"/>
      <c r="C1106" s="440"/>
      <c r="D1106" s="440"/>
      <c r="E1106" s="442"/>
      <c r="F1106" s="443"/>
      <c r="G1106" s="441"/>
      <c r="H1106" s="444"/>
      <c r="I1106" s="445"/>
      <c r="J1106" s="443"/>
      <c r="K1106" s="443"/>
      <c r="L1106" s="443"/>
      <c r="M1106" s="443"/>
      <c r="N1106" s="443"/>
      <c r="O1106" s="443"/>
      <c r="P1106" s="443"/>
      <c r="Q1106" s="443"/>
      <c r="R1106" s="443"/>
      <c r="S1106" s="443"/>
      <c r="T1106" s="443"/>
      <c r="U1106" s="443"/>
      <c r="V1106" s="443"/>
      <c r="W1106" s="443"/>
      <c r="X1106" s="443"/>
      <c r="Y1106" s="443"/>
      <c r="Z1106" s="443"/>
      <c r="AA1106" s="443"/>
      <c r="AB1106" s="443"/>
      <c r="AC1106" s="441"/>
      <c r="AD1106" s="441"/>
      <c r="AE1106" s="441"/>
      <c r="AF1106" s="441"/>
      <c r="AG1106" s="441"/>
      <c r="AH1106" s="441"/>
      <c r="AI1106" s="443"/>
      <c r="AJ1106" s="443"/>
      <c r="AK1106" s="325"/>
      <c r="AL1106" s="443"/>
      <c r="AM1106" s="443"/>
    </row>
    <row r="1107" spans="1:39" ht="24.75" customHeight="1">
      <c r="A1107" s="440"/>
      <c r="B1107" s="440"/>
      <c r="C1107" s="440"/>
      <c r="D1107" s="440"/>
      <c r="E1107" s="442"/>
      <c r="F1107" s="443"/>
      <c r="G1107" s="441"/>
      <c r="H1107" s="444"/>
      <c r="I1107" s="445"/>
      <c r="J1107" s="443"/>
      <c r="K1107" s="443"/>
      <c r="L1107" s="443"/>
      <c r="M1107" s="443"/>
      <c r="N1107" s="443"/>
      <c r="O1107" s="443"/>
      <c r="P1107" s="443"/>
      <c r="Q1107" s="443"/>
      <c r="R1107" s="443"/>
      <c r="S1107" s="443"/>
      <c r="T1107" s="443"/>
      <c r="U1107" s="443"/>
      <c r="V1107" s="443"/>
      <c r="W1107" s="443"/>
      <c r="X1107" s="443"/>
      <c r="Y1107" s="443"/>
      <c r="Z1107" s="443"/>
      <c r="AA1107" s="443"/>
      <c r="AB1107" s="443"/>
      <c r="AC1107" s="441"/>
      <c r="AD1107" s="441"/>
      <c r="AE1107" s="441"/>
      <c r="AF1107" s="441"/>
      <c r="AG1107" s="441"/>
      <c r="AH1107" s="441"/>
      <c r="AI1107" s="443"/>
      <c r="AJ1107" s="443"/>
      <c r="AK1107" s="325"/>
      <c r="AL1107" s="443"/>
      <c r="AM1107" s="443"/>
    </row>
    <row r="1108" spans="1:39" ht="24.75" customHeight="1">
      <c r="A1108" s="440"/>
      <c r="B1108" s="440"/>
      <c r="C1108" s="440"/>
      <c r="D1108" s="440"/>
      <c r="E1108" s="442"/>
      <c r="F1108" s="443"/>
      <c r="G1108" s="441"/>
      <c r="H1108" s="444"/>
      <c r="I1108" s="445"/>
      <c r="J1108" s="443"/>
      <c r="K1108" s="443"/>
      <c r="L1108" s="443"/>
      <c r="M1108" s="443"/>
      <c r="N1108" s="443"/>
      <c r="O1108" s="443"/>
      <c r="P1108" s="443"/>
      <c r="Q1108" s="443"/>
      <c r="R1108" s="443"/>
      <c r="S1108" s="443"/>
      <c r="T1108" s="443"/>
      <c r="U1108" s="443"/>
      <c r="V1108" s="443"/>
      <c r="W1108" s="443"/>
      <c r="X1108" s="443"/>
      <c r="Y1108" s="443"/>
      <c r="Z1108" s="443"/>
      <c r="AA1108" s="443"/>
      <c r="AB1108" s="443"/>
      <c r="AC1108" s="441"/>
      <c r="AD1108" s="441"/>
      <c r="AE1108" s="441"/>
      <c r="AF1108" s="441"/>
      <c r="AG1108" s="441"/>
      <c r="AH1108" s="441"/>
      <c r="AI1108" s="443"/>
      <c r="AJ1108" s="443"/>
      <c r="AK1108" s="325"/>
      <c r="AL1108" s="443"/>
      <c r="AM1108" s="443"/>
    </row>
    <row r="1109" spans="1:39" ht="24.75" customHeight="1">
      <c r="A1109" s="440"/>
      <c r="B1109" s="440"/>
      <c r="C1109" s="440"/>
      <c r="D1109" s="440"/>
      <c r="E1109" s="442"/>
      <c r="F1109" s="443"/>
      <c r="G1109" s="441"/>
      <c r="H1109" s="444"/>
      <c r="I1109" s="445"/>
      <c r="J1109" s="443"/>
      <c r="K1109" s="443"/>
      <c r="L1109" s="443"/>
      <c r="M1109" s="443"/>
      <c r="N1109" s="443"/>
      <c r="O1109" s="443"/>
      <c r="P1109" s="443"/>
      <c r="Q1109" s="443"/>
      <c r="R1109" s="443"/>
      <c r="S1109" s="443"/>
      <c r="T1109" s="443"/>
      <c r="U1109" s="443"/>
      <c r="V1109" s="443"/>
      <c r="W1109" s="443"/>
      <c r="X1109" s="443"/>
      <c r="Y1109" s="443"/>
      <c r="Z1109" s="443"/>
      <c r="AA1109" s="443"/>
      <c r="AB1109" s="443"/>
      <c r="AC1109" s="441"/>
      <c r="AD1109" s="441"/>
      <c r="AE1109" s="441"/>
      <c r="AF1109" s="441"/>
      <c r="AG1109" s="441"/>
      <c r="AH1109" s="441"/>
      <c r="AI1109" s="443"/>
      <c r="AJ1109" s="443"/>
      <c r="AK1109" s="325"/>
      <c r="AL1109" s="443"/>
      <c r="AM1109" s="443"/>
    </row>
    <row r="1110" spans="1:39" ht="24.75" customHeight="1">
      <c r="A1110" s="440"/>
      <c r="B1110" s="440"/>
      <c r="C1110" s="440"/>
      <c r="D1110" s="440"/>
      <c r="E1110" s="442"/>
      <c r="F1110" s="443"/>
      <c r="G1110" s="441"/>
      <c r="H1110" s="444"/>
      <c r="I1110" s="445"/>
      <c r="J1110" s="443"/>
      <c r="K1110" s="443"/>
      <c r="L1110" s="443"/>
      <c r="M1110" s="443"/>
      <c r="N1110" s="443"/>
      <c r="O1110" s="443"/>
      <c r="P1110" s="443"/>
      <c r="Q1110" s="443"/>
      <c r="R1110" s="443"/>
      <c r="S1110" s="443"/>
      <c r="T1110" s="443"/>
      <c r="U1110" s="443"/>
      <c r="V1110" s="443"/>
      <c r="W1110" s="443"/>
      <c r="X1110" s="443"/>
      <c r="Y1110" s="443"/>
      <c r="Z1110" s="443"/>
      <c r="AA1110" s="443"/>
      <c r="AB1110" s="443"/>
      <c r="AC1110" s="441"/>
      <c r="AD1110" s="441"/>
      <c r="AE1110" s="441"/>
      <c r="AF1110" s="441"/>
      <c r="AG1110" s="441"/>
      <c r="AH1110" s="441"/>
      <c r="AI1110" s="443"/>
      <c r="AJ1110" s="443"/>
      <c r="AK1110" s="325"/>
      <c r="AL1110" s="443"/>
      <c r="AM1110" s="443"/>
    </row>
    <row r="1111" spans="1:39" ht="24.75" customHeight="1">
      <c r="A1111" s="440"/>
      <c r="B1111" s="440"/>
      <c r="C1111" s="440"/>
      <c r="D1111" s="440"/>
      <c r="E1111" s="442"/>
      <c r="F1111" s="443"/>
      <c r="G1111" s="441"/>
      <c r="H1111" s="444"/>
      <c r="I1111" s="445"/>
      <c r="J1111" s="443"/>
      <c r="K1111" s="443"/>
      <c r="L1111" s="443"/>
      <c r="M1111" s="443"/>
      <c r="N1111" s="443"/>
      <c r="O1111" s="443"/>
      <c r="P1111" s="443"/>
      <c r="Q1111" s="443"/>
      <c r="R1111" s="443"/>
      <c r="S1111" s="443"/>
      <c r="T1111" s="443"/>
      <c r="U1111" s="443"/>
      <c r="V1111" s="443"/>
      <c r="W1111" s="443"/>
      <c r="X1111" s="443"/>
      <c r="Y1111" s="443"/>
      <c r="Z1111" s="443"/>
      <c r="AA1111" s="443"/>
      <c r="AB1111" s="443"/>
      <c r="AC1111" s="441"/>
      <c r="AD1111" s="441"/>
      <c r="AE1111" s="441"/>
      <c r="AF1111" s="441"/>
      <c r="AG1111" s="441"/>
      <c r="AH1111" s="441"/>
      <c r="AI1111" s="443"/>
      <c r="AJ1111" s="443"/>
      <c r="AK1111" s="325"/>
      <c r="AL1111" s="443"/>
      <c r="AM1111" s="443"/>
    </row>
    <row r="1112" spans="1:39" ht="24.75" customHeight="1">
      <c r="A1112" s="440"/>
      <c r="B1112" s="440"/>
      <c r="C1112" s="440"/>
      <c r="D1112" s="440"/>
      <c r="E1112" s="442"/>
      <c r="F1112" s="443"/>
      <c r="G1112" s="441"/>
      <c r="H1112" s="444"/>
      <c r="I1112" s="445"/>
      <c r="J1112" s="443"/>
      <c r="K1112" s="443"/>
      <c r="L1112" s="443"/>
      <c r="M1112" s="443"/>
      <c r="N1112" s="443"/>
      <c r="O1112" s="443"/>
      <c r="P1112" s="443"/>
      <c r="Q1112" s="443"/>
      <c r="R1112" s="443"/>
      <c r="S1112" s="443"/>
      <c r="T1112" s="443"/>
      <c r="U1112" s="443"/>
      <c r="V1112" s="443"/>
      <c r="W1112" s="443"/>
      <c r="X1112" s="443"/>
      <c r="Y1112" s="443"/>
      <c r="Z1112" s="443"/>
      <c r="AA1112" s="443"/>
      <c r="AB1112" s="443"/>
      <c r="AC1112" s="441"/>
      <c r="AD1112" s="441"/>
      <c r="AE1112" s="441"/>
      <c r="AF1112" s="441"/>
      <c r="AG1112" s="441"/>
      <c r="AH1112" s="441"/>
      <c r="AI1112" s="443"/>
      <c r="AJ1112" s="443"/>
      <c r="AK1112" s="325"/>
      <c r="AL1112" s="443"/>
      <c r="AM1112" s="443"/>
    </row>
    <row r="1113" spans="1:39" ht="24.75" customHeight="1">
      <c r="A1113" s="440"/>
      <c r="B1113" s="440"/>
      <c r="C1113" s="440"/>
      <c r="D1113" s="440"/>
      <c r="E1113" s="442"/>
      <c r="F1113" s="443"/>
      <c r="G1113" s="441"/>
      <c r="H1113" s="444"/>
      <c r="I1113" s="445"/>
      <c r="J1113" s="443"/>
      <c r="K1113" s="443"/>
      <c r="L1113" s="443"/>
      <c r="M1113" s="443"/>
      <c r="N1113" s="443"/>
      <c r="O1113" s="443"/>
      <c r="P1113" s="443"/>
      <c r="Q1113" s="443"/>
      <c r="R1113" s="443"/>
      <c r="S1113" s="443"/>
      <c r="T1113" s="443"/>
      <c r="U1113" s="443"/>
      <c r="V1113" s="443"/>
      <c r="W1113" s="443"/>
      <c r="X1113" s="443"/>
      <c r="Y1113" s="443"/>
      <c r="Z1113" s="443"/>
      <c r="AA1113" s="443"/>
      <c r="AB1113" s="443"/>
      <c r="AC1113" s="441"/>
      <c r="AD1113" s="441"/>
      <c r="AE1113" s="441"/>
      <c r="AF1113" s="441"/>
      <c r="AG1113" s="441"/>
      <c r="AH1113" s="441"/>
      <c r="AI1113" s="443"/>
      <c r="AJ1113" s="443"/>
      <c r="AK1113" s="325"/>
      <c r="AL1113" s="443"/>
      <c r="AM1113" s="443"/>
    </row>
    <row r="1114" spans="1:39" ht="24.75" customHeight="1">
      <c r="A1114" s="440"/>
      <c r="B1114" s="440"/>
      <c r="C1114" s="440"/>
      <c r="D1114" s="440"/>
      <c r="E1114" s="442"/>
      <c r="F1114" s="443"/>
      <c r="G1114" s="441"/>
      <c r="H1114" s="444"/>
      <c r="I1114" s="445"/>
      <c r="J1114" s="443"/>
      <c r="K1114" s="443"/>
      <c r="L1114" s="443"/>
      <c r="M1114" s="443"/>
      <c r="N1114" s="443"/>
      <c r="O1114" s="443"/>
      <c r="P1114" s="443"/>
      <c r="Q1114" s="443"/>
      <c r="R1114" s="443"/>
      <c r="S1114" s="443"/>
      <c r="T1114" s="443"/>
      <c r="U1114" s="443"/>
      <c r="V1114" s="443"/>
      <c r="W1114" s="443"/>
      <c r="X1114" s="443"/>
      <c r="Y1114" s="443"/>
      <c r="Z1114" s="443"/>
      <c r="AA1114" s="443"/>
      <c r="AB1114" s="443"/>
      <c r="AC1114" s="441"/>
      <c r="AD1114" s="441"/>
      <c r="AE1114" s="441"/>
      <c r="AF1114" s="441"/>
      <c r="AG1114" s="441"/>
      <c r="AH1114" s="441"/>
      <c r="AI1114" s="443"/>
      <c r="AJ1114" s="443"/>
      <c r="AK1114" s="325"/>
      <c r="AL1114" s="443"/>
      <c r="AM1114" s="443"/>
    </row>
    <row r="1115" spans="1:39" ht="24.75" customHeight="1">
      <c r="A1115" s="440"/>
      <c r="B1115" s="440"/>
      <c r="C1115" s="440"/>
      <c r="D1115" s="440"/>
      <c r="E1115" s="442"/>
      <c r="F1115" s="443"/>
      <c r="G1115" s="441"/>
      <c r="H1115" s="444"/>
      <c r="I1115" s="445"/>
      <c r="J1115" s="443"/>
      <c r="K1115" s="443"/>
      <c r="L1115" s="443"/>
      <c r="M1115" s="443"/>
      <c r="N1115" s="443"/>
      <c r="O1115" s="443"/>
      <c r="P1115" s="443"/>
      <c r="Q1115" s="443"/>
      <c r="R1115" s="443"/>
      <c r="S1115" s="443"/>
      <c r="T1115" s="443"/>
      <c r="U1115" s="443"/>
      <c r="V1115" s="443"/>
      <c r="W1115" s="443"/>
      <c r="X1115" s="443"/>
      <c r="Y1115" s="443"/>
      <c r="Z1115" s="443"/>
      <c r="AA1115" s="443"/>
      <c r="AB1115" s="443"/>
      <c r="AC1115" s="441"/>
      <c r="AD1115" s="441"/>
      <c r="AE1115" s="441"/>
      <c r="AF1115" s="441"/>
      <c r="AG1115" s="441"/>
      <c r="AH1115" s="441"/>
      <c r="AI1115" s="443"/>
      <c r="AJ1115" s="443"/>
      <c r="AK1115" s="325"/>
      <c r="AL1115" s="443"/>
      <c r="AM1115" s="443"/>
    </row>
    <row r="1116" spans="1:39" ht="24.75" customHeight="1">
      <c r="A1116" s="440"/>
      <c r="B1116" s="440"/>
      <c r="C1116" s="440"/>
      <c r="D1116" s="440"/>
      <c r="E1116" s="442"/>
      <c r="F1116" s="443"/>
      <c r="G1116" s="441"/>
      <c r="H1116" s="444"/>
      <c r="I1116" s="445"/>
      <c r="J1116" s="443"/>
      <c r="K1116" s="443"/>
      <c r="L1116" s="443"/>
      <c r="M1116" s="443"/>
      <c r="N1116" s="443"/>
      <c r="O1116" s="443"/>
      <c r="P1116" s="443"/>
      <c r="Q1116" s="443"/>
      <c r="R1116" s="443"/>
      <c r="S1116" s="443"/>
      <c r="T1116" s="443"/>
      <c r="U1116" s="443"/>
      <c r="V1116" s="443"/>
      <c r="W1116" s="443"/>
      <c r="X1116" s="443"/>
      <c r="Y1116" s="443"/>
      <c r="Z1116" s="443"/>
      <c r="AA1116" s="443"/>
      <c r="AB1116" s="443"/>
      <c r="AC1116" s="441"/>
      <c r="AD1116" s="441"/>
      <c r="AE1116" s="441"/>
      <c r="AF1116" s="441"/>
      <c r="AG1116" s="441"/>
      <c r="AH1116" s="441"/>
      <c r="AI1116" s="443"/>
      <c r="AJ1116" s="443"/>
      <c r="AK1116" s="325"/>
      <c r="AL1116" s="443"/>
      <c r="AM1116" s="443"/>
    </row>
    <row r="1117" spans="1:39" ht="24.75" customHeight="1">
      <c r="A1117" s="440"/>
      <c r="B1117" s="440"/>
      <c r="C1117" s="440"/>
      <c r="D1117" s="440"/>
      <c r="E1117" s="442"/>
      <c r="F1117" s="443"/>
      <c r="G1117" s="441"/>
      <c r="H1117" s="444"/>
      <c r="I1117" s="445"/>
      <c r="J1117" s="443"/>
      <c r="K1117" s="443"/>
      <c r="L1117" s="443"/>
      <c r="M1117" s="443"/>
      <c r="N1117" s="443"/>
      <c r="O1117" s="443"/>
      <c r="P1117" s="443"/>
      <c r="Q1117" s="443"/>
      <c r="R1117" s="443"/>
      <c r="S1117" s="443"/>
      <c r="T1117" s="443"/>
      <c r="U1117" s="443"/>
      <c r="V1117" s="443"/>
      <c r="W1117" s="443"/>
      <c r="X1117" s="443"/>
      <c r="Y1117" s="443"/>
      <c r="Z1117" s="443"/>
      <c r="AA1117" s="443"/>
      <c r="AB1117" s="443"/>
      <c r="AC1117" s="441"/>
      <c r="AD1117" s="441"/>
      <c r="AE1117" s="441"/>
      <c r="AF1117" s="441"/>
      <c r="AG1117" s="441"/>
      <c r="AH1117" s="441"/>
      <c r="AI1117" s="443"/>
      <c r="AJ1117" s="443"/>
      <c r="AK1117" s="325"/>
      <c r="AL1117" s="443"/>
      <c r="AM1117" s="443"/>
    </row>
    <row r="1118" spans="1:39" ht="24.75" customHeight="1">
      <c r="A1118" s="440"/>
      <c r="B1118" s="440"/>
      <c r="C1118" s="440"/>
      <c r="D1118" s="440"/>
      <c r="E1118" s="442"/>
      <c r="F1118" s="443"/>
      <c r="G1118" s="441"/>
      <c r="H1118" s="444"/>
      <c r="I1118" s="445"/>
      <c r="J1118" s="443"/>
      <c r="K1118" s="443"/>
      <c r="L1118" s="443"/>
      <c r="M1118" s="443"/>
      <c r="N1118" s="443"/>
      <c r="O1118" s="443"/>
      <c r="P1118" s="443"/>
      <c r="Q1118" s="443"/>
      <c r="R1118" s="443"/>
      <c r="S1118" s="443"/>
      <c r="T1118" s="443"/>
      <c r="U1118" s="443"/>
      <c r="V1118" s="443"/>
      <c r="W1118" s="443"/>
      <c r="X1118" s="443"/>
      <c r="Y1118" s="443"/>
      <c r="Z1118" s="443"/>
      <c r="AA1118" s="443"/>
      <c r="AB1118" s="443"/>
      <c r="AC1118" s="441"/>
      <c r="AD1118" s="441"/>
      <c r="AE1118" s="441"/>
      <c r="AF1118" s="441"/>
      <c r="AG1118" s="441"/>
      <c r="AH1118" s="441"/>
      <c r="AI1118" s="443"/>
      <c r="AJ1118" s="443"/>
      <c r="AK1118" s="325"/>
      <c r="AL1118" s="443"/>
      <c r="AM1118" s="443"/>
    </row>
    <row r="1119" spans="1:39" ht="24.75" customHeight="1">
      <c r="A1119" s="440"/>
      <c r="B1119" s="440"/>
      <c r="C1119" s="440"/>
      <c r="D1119" s="440"/>
      <c r="E1119" s="442"/>
      <c r="F1119" s="443"/>
      <c r="G1119" s="441"/>
      <c r="H1119" s="444"/>
      <c r="I1119" s="445"/>
      <c r="J1119" s="443"/>
      <c r="K1119" s="443"/>
      <c r="L1119" s="443"/>
      <c r="M1119" s="443"/>
      <c r="N1119" s="443"/>
      <c r="O1119" s="443"/>
      <c r="P1119" s="443"/>
      <c r="Q1119" s="443"/>
      <c r="R1119" s="443"/>
      <c r="S1119" s="443"/>
      <c r="T1119" s="443"/>
      <c r="U1119" s="443"/>
      <c r="V1119" s="443"/>
      <c r="W1119" s="443"/>
      <c r="X1119" s="443"/>
      <c r="Y1119" s="443"/>
      <c r="Z1119" s="443"/>
      <c r="AA1119" s="443"/>
      <c r="AB1119" s="443"/>
      <c r="AC1119" s="441"/>
      <c r="AD1119" s="441"/>
      <c r="AE1119" s="441"/>
      <c r="AF1119" s="441"/>
      <c r="AG1119" s="441"/>
      <c r="AH1119" s="441"/>
      <c r="AI1119" s="443"/>
      <c r="AJ1119" s="443"/>
      <c r="AK1119" s="325"/>
      <c r="AL1119" s="443"/>
      <c r="AM1119" s="443"/>
    </row>
    <row r="1120" spans="1:39" ht="24.75" customHeight="1">
      <c r="A1120" s="440"/>
      <c r="B1120" s="440"/>
      <c r="C1120" s="440"/>
      <c r="D1120" s="440"/>
      <c r="E1120" s="442"/>
      <c r="F1120" s="443"/>
      <c r="G1120" s="441"/>
      <c r="H1120" s="444"/>
      <c r="I1120" s="445"/>
      <c r="J1120" s="443"/>
      <c r="K1120" s="443"/>
      <c r="L1120" s="443"/>
      <c r="M1120" s="443"/>
      <c r="N1120" s="443"/>
      <c r="O1120" s="443"/>
      <c r="P1120" s="443"/>
      <c r="Q1120" s="443"/>
      <c r="R1120" s="443"/>
      <c r="S1120" s="443"/>
      <c r="T1120" s="443"/>
      <c r="U1120" s="443"/>
      <c r="V1120" s="443"/>
      <c r="W1120" s="443"/>
      <c r="X1120" s="443"/>
      <c r="Y1120" s="443"/>
      <c r="Z1120" s="443"/>
      <c r="AA1120" s="443"/>
      <c r="AB1120" s="443"/>
      <c r="AC1120" s="441"/>
      <c r="AD1120" s="441"/>
      <c r="AE1120" s="441"/>
      <c r="AF1120" s="441"/>
      <c r="AG1120" s="441"/>
      <c r="AH1120" s="441"/>
      <c r="AI1120" s="443"/>
      <c r="AJ1120" s="443"/>
      <c r="AK1120" s="325"/>
      <c r="AL1120" s="443"/>
      <c r="AM1120" s="443"/>
    </row>
    <row r="1121" spans="1:39" ht="24.75" customHeight="1">
      <c r="A1121" s="440"/>
      <c r="B1121" s="440"/>
      <c r="C1121" s="440"/>
      <c r="D1121" s="440"/>
      <c r="E1121" s="442"/>
      <c r="F1121" s="443"/>
      <c r="G1121" s="441"/>
      <c r="H1121" s="444"/>
      <c r="I1121" s="445"/>
      <c r="J1121" s="443"/>
      <c r="K1121" s="443"/>
      <c r="L1121" s="443"/>
      <c r="M1121" s="443"/>
      <c r="N1121" s="443"/>
      <c r="O1121" s="443"/>
      <c r="P1121" s="443"/>
      <c r="Q1121" s="443"/>
      <c r="R1121" s="443"/>
      <c r="S1121" s="443"/>
      <c r="T1121" s="443"/>
      <c r="U1121" s="443"/>
      <c r="V1121" s="443"/>
      <c r="W1121" s="443"/>
      <c r="X1121" s="443"/>
      <c r="Y1121" s="443"/>
      <c r="Z1121" s="443"/>
      <c r="AA1121" s="443"/>
      <c r="AB1121" s="443"/>
      <c r="AC1121" s="441"/>
      <c r="AD1121" s="441"/>
      <c r="AE1121" s="441"/>
      <c r="AF1121" s="441"/>
      <c r="AG1121" s="441"/>
      <c r="AH1121" s="441"/>
      <c r="AI1121" s="443"/>
      <c r="AJ1121" s="443"/>
      <c r="AK1121" s="325"/>
      <c r="AL1121" s="443"/>
      <c r="AM1121" s="443"/>
    </row>
    <row r="1122" spans="1:39" ht="24.75" customHeight="1">
      <c r="A1122" s="440"/>
      <c r="B1122" s="440"/>
      <c r="C1122" s="440"/>
      <c r="D1122" s="440"/>
      <c r="E1122" s="442"/>
      <c r="F1122" s="443"/>
      <c r="G1122" s="441"/>
      <c r="H1122" s="444"/>
      <c r="I1122" s="445"/>
      <c r="J1122" s="443"/>
      <c r="K1122" s="443"/>
      <c r="L1122" s="443"/>
      <c r="M1122" s="443"/>
      <c r="N1122" s="443"/>
      <c r="O1122" s="443"/>
      <c r="P1122" s="443"/>
      <c r="Q1122" s="443"/>
      <c r="R1122" s="443"/>
      <c r="S1122" s="443"/>
      <c r="T1122" s="443"/>
      <c r="U1122" s="443"/>
      <c r="V1122" s="443"/>
      <c r="W1122" s="443"/>
      <c r="X1122" s="443"/>
      <c r="Y1122" s="443"/>
      <c r="Z1122" s="443"/>
      <c r="AA1122" s="443"/>
      <c r="AB1122" s="443"/>
      <c r="AC1122" s="441"/>
      <c r="AD1122" s="441"/>
      <c r="AE1122" s="441"/>
      <c r="AF1122" s="441"/>
      <c r="AG1122" s="441"/>
      <c r="AH1122" s="441"/>
      <c r="AI1122" s="443"/>
      <c r="AJ1122" s="443"/>
      <c r="AK1122" s="325"/>
      <c r="AL1122" s="443"/>
      <c r="AM1122" s="443"/>
    </row>
    <row r="1123" spans="1:39" ht="24.75" customHeight="1">
      <c r="A1123" s="440"/>
      <c r="B1123" s="440"/>
      <c r="C1123" s="440"/>
      <c r="D1123" s="440"/>
      <c r="E1123" s="442"/>
      <c r="F1123" s="443"/>
      <c r="G1123" s="441"/>
      <c r="H1123" s="444"/>
      <c r="I1123" s="445"/>
      <c r="J1123" s="443"/>
      <c r="K1123" s="443"/>
      <c r="L1123" s="443"/>
      <c r="M1123" s="443"/>
      <c r="N1123" s="443"/>
      <c r="O1123" s="443"/>
      <c r="P1123" s="443"/>
      <c r="Q1123" s="443"/>
      <c r="R1123" s="443"/>
      <c r="S1123" s="443"/>
      <c r="T1123" s="443"/>
      <c r="U1123" s="443"/>
      <c r="V1123" s="443"/>
      <c r="W1123" s="443"/>
      <c r="X1123" s="443"/>
      <c r="Y1123" s="443"/>
      <c r="Z1123" s="443"/>
      <c r="AA1123" s="443"/>
      <c r="AB1123" s="443"/>
      <c r="AC1123" s="441"/>
      <c r="AD1123" s="441"/>
      <c r="AE1123" s="441"/>
      <c r="AF1123" s="441"/>
      <c r="AG1123" s="441"/>
      <c r="AH1123" s="441"/>
      <c r="AI1123" s="443"/>
      <c r="AJ1123" s="443"/>
      <c r="AK1123" s="325"/>
      <c r="AL1123" s="443"/>
      <c r="AM1123" s="443"/>
    </row>
    <row r="1124" spans="1:39" ht="24.75" customHeight="1">
      <c r="A1124" s="440"/>
      <c r="B1124" s="440"/>
      <c r="C1124" s="440"/>
      <c r="D1124" s="440"/>
      <c r="E1124" s="442"/>
      <c r="F1124" s="443"/>
      <c r="G1124" s="441"/>
      <c r="H1124" s="444"/>
      <c r="I1124" s="445"/>
      <c r="J1124" s="443"/>
      <c r="K1124" s="443"/>
      <c r="L1124" s="443"/>
      <c r="M1124" s="443"/>
      <c r="N1124" s="443"/>
      <c r="O1124" s="443"/>
      <c r="P1124" s="443"/>
      <c r="Q1124" s="443"/>
      <c r="R1124" s="443"/>
      <c r="S1124" s="443"/>
      <c r="T1124" s="443"/>
      <c r="U1124" s="443"/>
      <c r="V1124" s="443"/>
      <c r="W1124" s="443"/>
      <c r="X1124" s="443"/>
      <c r="Y1124" s="443"/>
      <c r="Z1124" s="443"/>
      <c r="AA1124" s="443"/>
      <c r="AB1124" s="443"/>
      <c r="AC1124" s="441"/>
      <c r="AD1124" s="441"/>
      <c r="AE1124" s="441"/>
      <c r="AF1124" s="441"/>
      <c r="AG1124" s="441"/>
      <c r="AH1124" s="441"/>
      <c r="AI1124" s="443"/>
      <c r="AJ1124" s="443"/>
      <c r="AK1124" s="325"/>
      <c r="AL1124" s="443"/>
      <c r="AM1124" s="443"/>
    </row>
    <row r="1125" spans="1:39" ht="24.75" customHeight="1">
      <c r="A1125" s="440"/>
      <c r="B1125" s="440"/>
      <c r="C1125" s="440"/>
      <c r="D1125" s="440"/>
      <c r="E1125" s="442"/>
      <c r="F1125" s="443"/>
      <c r="G1125" s="441"/>
      <c r="H1125" s="444"/>
      <c r="I1125" s="445"/>
      <c r="J1125" s="443"/>
      <c r="K1125" s="443"/>
      <c r="L1125" s="443"/>
      <c r="M1125" s="443"/>
      <c r="N1125" s="443"/>
      <c r="O1125" s="443"/>
      <c r="P1125" s="443"/>
      <c r="Q1125" s="443"/>
      <c r="R1125" s="443"/>
      <c r="S1125" s="443"/>
      <c r="T1125" s="443"/>
      <c r="U1125" s="443"/>
      <c r="V1125" s="443"/>
      <c r="W1125" s="443"/>
      <c r="X1125" s="443"/>
      <c r="Y1125" s="443"/>
      <c r="Z1125" s="443"/>
      <c r="AA1125" s="443"/>
      <c r="AB1125" s="443"/>
      <c r="AC1125" s="441"/>
      <c r="AD1125" s="441"/>
      <c r="AE1125" s="441"/>
      <c r="AF1125" s="441"/>
      <c r="AG1125" s="441"/>
      <c r="AH1125" s="441"/>
      <c r="AI1125" s="443"/>
      <c r="AJ1125" s="443"/>
      <c r="AK1125" s="325"/>
      <c r="AL1125" s="443"/>
      <c r="AM1125" s="443"/>
    </row>
    <row r="1126" spans="1:39" ht="24.75" customHeight="1">
      <c r="A1126" s="440"/>
      <c r="B1126" s="440"/>
      <c r="C1126" s="440"/>
      <c r="D1126" s="440"/>
      <c r="E1126" s="442"/>
      <c r="F1126" s="443"/>
      <c r="G1126" s="441"/>
      <c r="H1126" s="444"/>
      <c r="I1126" s="445"/>
      <c r="J1126" s="443"/>
      <c r="K1126" s="443"/>
      <c r="L1126" s="443"/>
      <c r="M1126" s="443"/>
      <c r="N1126" s="443"/>
      <c r="O1126" s="443"/>
      <c r="P1126" s="443"/>
      <c r="Q1126" s="443"/>
      <c r="R1126" s="443"/>
      <c r="S1126" s="443"/>
      <c r="T1126" s="443"/>
      <c r="U1126" s="443"/>
      <c r="V1126" s="443"/>
      <c r="W1126" s="443"/>
      <c r="X1126" s="443"/>
      <c r="Y1126" s="443"/>
      <c r="Z1126" s="443"/>
      <c r="AA1126" s="443"/>
      <c r="AB1126" s="443"/>
      <c r="AC1126" s="441"/>
      <c r="AD1126" s="441"/>
      <c r="AE1126" s="441"/>
      <c r="AF1126" s="441"/>
      <c r="AG1126" s="441"/>
      <c r="AH1126" s="441"/>
      <c r="AI1126" s="443"/>
      <c r="AJ1126" s="443"/>
      <c r="AK1126" s="325"/>
      <c r="AL1126" s="443"/>
      <c r="AM1126" s="443"/>
    </row>
    <row r="1127" spans="1:39" ht="24.75" customHeight="1">
      <c r="A1127" s="440"/>
      <c r="B1127" s="440"/>
      <c r="C1127" s="440"/>
      <c r="D1127" s="440"/>
      <c r="E1127" s="442"/>
      <c r="F1127" s="443"/>
      <c r="G1127" s="441"/>
      <c r="H1127" s="444"/>
      <c r="I1127" s="445"/>
      <c r="J1127" s="443"/>
      <c r="K1127" s="443"/>
      <c r="L1127" s="443"/>
      <c r="M1127" s="443"/>
      <c r="N1127" s="443"/>
      <c r="O1127" s="443"/>
      <c r="P1127" s="443"/>
      <c r="Q1127" s="443"/>
      <c r="R1127" s="443"/>
      <c r="S1127" s="443"/>
      <c r="T1127" s="443"/>
      <c r="U1127" s="443"/>
      <c r="V1127" s="443"/>
      <c r="W1127" s="443"/>
      <c r="X1127" s="443"/>
      <c r="Y1127" s="443"/>
      <c r="Z1127" s="443"/>
      <c r="AA1127" s="443"/>
      <c r="AB1127" s="443"/>
      <c r="AC1127" s="441"/>
      <c r="AD1127" s="441"/>
      <c r="AE1127" s="441"/>
      <c r="AF1127" s="441"/>
      <c r="AG1127" s="441"/>
      <c r="AH1127" s="441"/>
      <c r="AI1127" s="443"/>
      <c r="AJ1127" s="443"/>
      <c r="AK1127" s="325"/>
      <c r="AL1127" s="443"/>
      <c r="AM1127" s="443"/>
    </row>
    <row r="1128" spans="1:39" ht="24.75" customHeight="1">
      <c r="A1128" s="440"/>
      <c r="B1128" s="440"/>
      <c r="C1128" s="440"/>
      <c r="D1128" s="440"/>
      <c r="E1128" s="442"/>
      <c r="F1128" s="443"/>
      <c r="G1128" s="441"/>
      <c r="H1128" s="444"/>
      <c r="I1128" s="445"/>
      <c r="J1128" s="443"/>
      <c r="K1128" s="443"/>
      <c r="L1128" s="443"/>
      <c r="M1128" s="443"/>
      <c r="N1128" s="443"/>
      <c r="O1128" s="443"/>
      <c r="P1128" s="443"/>
      <c r="Q1128" s="443"/>
      <c r="R1128" s="443"/>
      <c r="S1128" s="443"/>
      <c r="T1128" s="443"/>
      <c r="U1128" s="443"/>
      <c r="V1128" s="443"/>
      <c r="W1128" s="443"/>
      <c r="X1128" s="443"/>
      <c r="Y1128" s="443"/>
      <c r="Z1128" s="443"/>
      <c r="AA1128" s="443"/>
      <c r="AB1128" s="443"/>
      <c r="AC1128" s="441"/>
      <c r="AD1128" s="441"/>
      <c r="AE1128" s="441"/>
      <c r="AF1128" s="441"/>
      <c r="AG1128" s="441"/>
      <c r="AH1128" s="441"/>
      <c r="AI1128" s="443"/>
      <c r="AJ1128" s="443"/>
      <c r="AK1128" s="325"/>
      <c r="AL1128" s="443"/>
      <c r="AM1128" s="443"/>
    </row>
    <row r="1129" spans="1:39" ht="24.75" customHeight="1">
      <c r="A1129" s="440"/>
      <c r="B1129" s="440"/>
      <c r="C1129" s="440"/>
      <c r="D1129" s="440"/>
      <c r="E1129" s="442"/>
      <c r="F1129" s="443"/>
      <c r="G1129" s="441"/>
      <c r="H1129" s="444"/>
      <c r="I1129" s="445"/>
      <c r="J1129" s="443"/>
      <c r="K1129" s="443"/>
      <c r="L1129" s="443"/>
      <c r="M1129" s="443"/>
      <c r="N1129" s="443"/>
      <c r="O1129" s="443"/>
      <c r="P1129" s="443"/>
      <c r="Q1129" s="443"/>
      <c r="R1129" s="443"/>
      <c r="S1129" s="443"/>
      <c r="T1129" s="443"/>
      <c r="U1129" s="443"/>
      <c r="V1129" s="443"/>
      <c r="W1129" s="443"/>
      <c r="X1129" s="443"/>
      <c r="Y1129" s="443"/>
      <c r="Z1129" s="443"/>
      <c r="AA1129" s="443"/>
      <c r="AB1129" s="443"/>
      <c r="AC1129" s="441"/>
      <c r="AD1129" s="441"/>
      <c r="AE1129" s="441"/>
      <c r="AF1129" s="441"/>
      <c r="AG1129" s="441"/>
      <c r="AH1129" s="441"/>
      <c r="AI1129" s="443"/>
      <c r="AJ1129" s="443"/>
      <c r="AK1129" s="325"/>
      <c r="AL1129" s="443"/>
      <c r="AM1129" s="443"/>
    </row>
    <row r="1130" spans="1:39" ht="24.75" customHeight="1">
      <c r="A1130" s="440"/>
      <c r="B1130" s="440"/>
      <c r="C1130" s="440"/>
      <c r="D1130" s="440"/>
      <c r="E1130" s="442"/>
      <c r="F1130" s="443"/>
      <c r="G1130" s="441"/>
      <c r="H1130" s="444"/>
      <c r="I1130" s="445"/>
      <c r="J1130" s="443"/>
      <c r="K1130" s="443"/>
      <c r="L1130" s="443"/>
      <c r="M1130" s="443"/>
      <c r="N1130" s="443"/>
      <c r="O1130" s="443"/>
      <c r="P1130" s="443"/>
      <c r="Q1130" s="443"/>
      <c r="R1130" s="443"/>
      <c r="S1130" s="443"/>
      <c r="T1130" s="443"/>
      <c r="U1130" s="443"/>
      <c r="V1130" s="443"/>
      <c r="W1130" s="443"/>
      <c r="X1130" s="443"/>
      <c r="Y1130" s="443"/>
      <c r="Z1130" s="443"/>
      <c r="AA1130" s="443"/>
      <c r="AB1130" s="443"/>
      <c r="AC1130" s="441"/>
      <c r="AD1130" s="441"/>
      <c r="AE1130" s="441"/>
      <c r="AF1130" s="441"/>
      <c r="AG1130" s="441"/>
      <c r="AH1130" s="441"/>
      <c r="AI1130" s="443"/>
      <c r="AJ1130" s="443"/>
      <c r="AK1130" s="325"/>
      <c r="AL1130" s="443"/>
      <c r="AM1130" s="443"/>
    </row>
    <row r="1131" spans="1:39" ht="24.75" customHeight="1">
      <c r="A1131" s="440"/>
      <c r="B1131" s="440"/>
      <c r="C1131" s="440"/>
      <c r="D1131" s="440"/>
      <c r="E1131" s="442"/>
      <c r="F1131" s="443"/>
      <c r="G1131" s="441"/>
      <c r="H1131" s="444"/>
      <c r="I1131" s="445"/>
      <c r="J1131" s="443"/>
      <c r="K1131" s="443"/>
      <c r="L1131" s="443"/>
      <c r="M1131" s="443"/>
      <c r="N1131" s="443"/>
      <c r="O1131" s="443"/>
      <c r="P1131" s="443"/>
      <c r="Q1131" s="443"/>
      <c r="R1131" s="443"/>
      <c r="S1131" s="443"/>
      <c r="T1131" s="443"/>
      <c r="U1131" s="443"/>
      <c r="V1131" s="443"/>
      <c r="W1131" s="443"/>
      <c r="X1131" s="443"/>
      <c r="Y1131" s="443"/>
      <c r="Z1131" s="443"/>
      <c r="AA1131" s="443"/>
      <c r="AB1131" s="443"/>
      <c r="AC1131" s="441"/>
      <c r="AD1131" s="441"/>
      <c r="AE1131" s="441"/>
      <c r="AF1131" s="441"/>
      <c r="AG1131" s="441"/>
      <c r="AH1131" s="441"/>
      <c r="AI1131" s="443"/>
      <c r="AJ1131" s="443"/>
      <c r="AK1131" s="325"/>
      <c r="AL1131" s="443"/>
      <c r="AM1131" s="443"/>
    </row>
    <row r="1132" spans="1:39" ht="24.75" customHeight="1">
      <c r="A1132" s="440"/>
      <c r="B1132" s="440"/>
      <c r="C1132" s="440"/>
      <c r="D1132" s="440"/>
      <c r="E1132" s="442"/>
      <c r="F1132" s="443"/>
      <c r="G1132" s="441"/>
      <c r="H1132" s="444"/>
      <c r="I1132" s="445"/>
      <c r="J1132" s="443"/>
      <c r="K1132" s="443"/>
      <c r="L1132" s="443"/>
      <c r="M1132" s="443"/>
      <c r="N1132" s="443"/>
      <c r="O1132" s="443"/>
      <c r="P1132" s="443"/>
      <c r="Q1132" s="443"/>
      <c r="R1132" s="443"/>
      <c r="S1132" s="443"/>
      <c r="T1132" s="443"/>
      <c r="U1132" s="443"/>
      <c r="V1132" s="443"/>
      <c r="W1132" s="443"/>
      <c r="X1132" s="443"/>
      <c r="Y1132" s="443"/>
      <c r="Z1132" s="443"/>
      <c r="AA1132" s="443"/>
      <c r="AB1132" s="443"/>
      <c r="AC1132" s="441"/>
      <c r="AD1132" s="441"/>
      <c r="AE1132" s="441"/>
      <c r="AF1132" s="441"/>
      <c r="AG1132" s="441"/>
      <c r="AH1132" s="441"/>
      <c r="AI1132" s="443"/>
      <c r="AJ1132" s="443"/>
      <c r="AK1132" s="325"/>
      <c r="AL1132" s="443"/>
      <c r="AM1132" s="443"/>
    </row>
    <row r="1133" spans="1:39" ht="24.75" customHeight="1">
      <c r="A1133" s="440"/>
      <c r="B1133" s="440"/>
      <c r="C1133" s="440"/>
      <c r="D1133" s="440"/>
      <c r="E1133" s="442"/>
      <c r="F1133" s="443"/>
      <c r="G1133" s="441"/>
      <c r="H1133" s="444"/>
      <c r="I1133" s="445"/>
      <c r="J1133" s="443"/>
      <c r="K1133" s="443"/>
      <c r="L1133" s="443"/>
      <c r="M1133" s="443"/>
      <c r="N1133" s="443"/>
      <c r="O1133" s="443"/>
      <c r="P1133" s="443"/>
      <c r="Q1133" s="443"/>
      <c r="R1133" s="443"/>
      <c r="S1133" s="443"/>
      <c r="T1133" s="443"/>
      <c r="U1133" s="443"/>
      <c r="V1133" s="443"/>
      <c r="W1133" s="443"/>
      <c r="X1133" s="443"/>
      <c r="Y1133" s="443"/>
      <c r="Z1133" s="443"/>
      <c r="AA1133" s="443"/>
      <c r="AB1133" s="443"/>
      <c r="AC1133" s="441"/>
      <c r="AD1133" s="441"/>
      <c r="AE1133" s="441"/>
      <c r="AF1133" s="441"/>
      <c r="AG1133" s="441"/>
      <c r="AH1133" s="441"/>
      <c r="AI1133" s="443"/>
      <c r="AJ1133" s="443"/>
      <c r="AK1133" s="325"/>
      <c r="AL1133" s="443"/>
      <c r="AM1133" s="443"/>
    </row>
    <row r="1134" spans="1:39" ht="24.75" customHeight="1">
      <c r="A1134" s="440"/>
      <c r="B1134" s="440"/>
      <c r="C1134" s="440"/>
      <c r="D1134" s="440"/>
      <c r="E1134" s="442"/>
      <c r="F1134" s="443"/>
      <c r="G1134" s="441"/>
      <c r="H1134" s="444"/>
      <c r="I1134" s="445"/>
      <c r="J1134" s="443"/>
      <c r="K1134" s="443"/>
      <c r="L1134" s="443"/>
      <c r="M1134" s="443"/>
      <c r="N1134" s="443"/>
      <c r="O1134" s="443"/>
      <c r="P1134" s="443"/>
      <c r="Q1134" s="443"/>
      <c r="R1134" s="443"/>
      <c r="S1134" s="443"/>
      <c r="T1134" s="443"/>
      <c r="U1134" s="443"/>
      <c r="V1134" s="443"/>
      <c r="W1134" s="443"/>
      <c r="X1134" s="443"/>
      <c r="Y1134" s="443"/>
      <c r="Z1134" s="443"/>
      <c r="AA1134" s="443"/>
      <c r="AB1134" s="443"/>
      <c r="AC1134" s="441"/>
      <c r="AD1134" s="441"/>
      <c r="AE1134" s="441"/>
      <c r="AF1134" s="441"/>
      <c r="AG1134" s="441"/>
      <c r="AH1134" s="441"/>
      <c r="AI1134" s="443"/>
      <c r="AJ1134" s="443"/>
      <c r="AK1134" s="325"/>
      <c r="AL1134" s="443"/>
      <c r="AM1134" s="443"/>
    </row>
    <row r="1135" spans="1:39" ht="24.75" customHeight="1">
      <c r="A1135" s="440"/>
      <c r="B1135" s="440"/>
      <c r="C1135" s="440"/>
      <c r="D1135" s="440"/>
      <c r="E1135" s="442"/>
      <c r="F1135" s="443"/>
      <c r="G1135" s="441"/>
      <c r="H1135" s="444"/>
      <c r="I1135" s="445"/>
      <c r="J1135" s="443"/>
      <c r="K1135" s="443"/>
      <c r="L1135" s="443"/>
      <c r="M1135" s="443"/>
      <c r="N1135" s="443"/>
      <c r="O1135" s="443"/>
      <c r="P1135" s="443"/>
      <c r="Q1135" s="443"/>
      <c r="R1135" s="443"/>
      <c r="S1135" s="443"/>
      <c r="T1135" s="443"/>
      <c r="U1135" s="443"/>
      <c r="V1135" s="443"/>
      <c r="W1135" s="443"/>
      <c r="X1135" s="443"/>
      <c r="Y1135" s="443"/>
      <c r="Z1135" s="443"/>
      <c r="AA1135" s="443"/>
      <c r="AB1135" s="443"/>
      <c r="AC1135" s="441"/>
      <c r="AD1135" s="441"/>
      <c r="AE1135" s="441"/>
      <c r="AF1135" s="441"/>
      <c r="AG1135" s="441"/>
      <c r="AH1135" s="441"/>
      <c r="AI1135" s="443"/>
      <c r="AJ1135" s="443"/>
      <c r="AK1135" s="325"/>
      <c r="AL1135" s="443"/>
      <c r="AM1135" s="443"/>
    </row>
    <row r="1136" spans="1:39" ht="24.75" customHeight="1">
      <c r="A1136" s="440"/>
      <c r="B1136" s="440"/>
      <c r="C1136" s="440"/>
      <c r="D1136" s="440"/>
      <c r="E1136" s="442"/>
      <c r="F1136" s="443"/>
      <c r="G1136" s="441"/>
      <c r="H1136" s="444"/>
      <c r="I1136" s="445"/>
      <c r="J1136" s="443"/>
      <c r="K1136" s="443"/>
      <c r="L1136" s="443"/>
      <c r="M1136" s="443"/>
      <c r="N1136" s="443"/>
      <c r="O1136" s="443"/>
      <c r="P1136" s="443"/>
      <c r="Q1136" s="443"/>
      <c r="R1136" s="443"/>
      <c r="S1136" s="443"/>
      <c r="T1136" s="443"/>
      <c r="U1136" s="443"/>
      <c r="V1136" s="443"/>
      <c r="W1136" s="443"/>
      <c r="X1136" s="443"/>
      <c r="Y1136" s="443"/>
      <c r="Z1136" s="443"/>
      <c r="AA1136" s="443"/>
      <c r="AB1136" s="443"/>
      <c r="AC1136" s="441"/>
      <c r="AD1136" s="441"/>
      <c r="AE1136" s="441"/>
      <c r="AF1136" s="441"/>
      <c r="AG1136" s="441"/>
      <c r="AH1136" s="441"/>
      <c r="AI1136" s="443"/>
      <c r="AJ1136" s="443"/>
      <c r="AK1136" s="325"/>
      <c r="AL1136" s="443"/>
      <c r="AM1136" s="443"/>
    </row>
    <row r="1137" spans="1:39" ht="24.75" customHeight="1">
      <c r="A1137" s="440"/>
      <c r="B1137" s="440"/>
      <c r="C1137" s="440"/>
      <c r="D1137" s="440"/>
      <c r="E1137" s="442"/>
      <c r="F1137" s="443"/>
      <c r="G1137" s="441"/>
      <c r="H1137" s="444"/>
      <c r="I1137" s="445"/>
      <c r="J1137" s="443"/>
      <c r="K1137" s="443"/>
      <c r="L1137" s="443"/>
      <c r="M1137" s="443"/>
      <c r="N1137" s="443"/>
      <c r="O1137" s="443"/>
      <c r="P1137" s="443"/>
      <c r="Q1137" s="443"/>
      <c r="R1137" s="443"/>
      <c r="S1137" s="443"/>
      <c r="T1137" s="443"/>
      <c r="U1137" s="443"/>
      <c r="V1137" s="443"/>
      <c r="W1137" s="443"/>
      <c r="X1137" s="443"/>
      <c r="Y1137" s="443"/>
      <c r="Z1137" s="443"/>
      <c r="AA1137" s="443"/>
      <c r="AB1137" s="443"/>
      <c r="AC1137" s="441"/>
      <c r="AD1137" s="441"/>
      <c r="AE1137" s="441"/>
      <c r="AF1137" s="441"/>
      <c r="AG1137" s="441"/>
      <c r="AH1137" s="441"/>
      <c r="AI1137" s="443"/>
      <c r="AJ1137" s="443"/>
      <c r="AK1137" s="325"/>
      <c r="AL1137" s="443"/>
      <c r="AM1137" s="443"/>
    </row>
    <row r="1138" spans="1:39" ht="24.75" customHeight="1">
      <c r="A1138" s="440"/>
      <c r="B1138" s="440"/>
      <c r="C1138" s="440"/>
      <c r="D1138" s="440"/>
      <c r="E1138" s="442"/>
      <c r="F1138" s="443"/>
      <c r="G1138" s="441"/>
      <c r="H1138" s="444"/>
      <c r="I1138" s="445"/>
      <c r="J1138" s="443"/>
      <c r="K1138" s="443"/>
      <c r="L1138" s="443"/>
      <c r="M1138" s="443"/>
      <c r="N1138" s="443"/>
      <c r="O1138" s="443"/>
      <c r="P1138" s="443"/>
      <c r="Q1138" s="443"/>
      <c r="R1138" s="443"/>
      <c r="S1138" s="443"/>
      <c r="T1138" s="443"/>
      <c r="U1138" s="443"/>
      <c r="V1138" s="443"/>
      <c r="W1138" s="443"/>
      <c r="X1138" s="443"/>
      <c r="Y1138" s="443"/>
      <c r="Z1138" s="443"/>
      <c r="AA1138" s="443"/>
      <c r="AB1138" s="443"/>
      <c r="AC1138" s="441"/>
      <c r="AD1138" s="441"/>
      <c r="AE1138" s="441"/>
      <c r="AF1138" s="441"/>
      <c r="AG1138" s="441"/>
      <c r="AH1138" s="441"/>
      <c r="AI1138" s="443"/>
      <c r="AJ1138" s="443"/>
      <c r="AK1138" s="325"/>
      <c r="AL1138" s="443"/>
      <c r="AM1138" s="443"/>
    </row>
    <row r="1139" spans="1:39" ht="24.75" customHeight="1">
      <c r="A1139" s="440"/>
      <c r="B1139" s="440"/>
      <c r="C1139" s="440"/>
      <c r="D1139" s="440"/>
      <c r="E1139" s="442"/>
      <c r="F1139" s="443"/>
      <c r="G1139" s="441"/>
      <c r="H1139" s="444"/>
      <c r="I1139" s="445"/>
      <c r="J1139" s="443"/>
      <c r="K1139" s="443"/>
      <c r="L1139" s="443"/>
      <c r="M1139" s="443"/>
      <c r="N1139" s="443"/>
      <c r="O1139" s="443"/>
      <c r="P1139" s="443"/>
      <c r="Q1139" s="443"/>
      <c r="R1139" s="443"/>
      <c r="S1139" s="443"/>
      <c r="T1139" s="443"/>
      <c r="U1139" s="443"/>
      <c r="V1139" s="443"/>
      <c r="W1139" s="443"/>
      <c r="X1139" s="443"/>
      <c r="Y1139" s="443"/>
      <c r="Z1139" s="443"/>
      <c r="AA1139" s="443"/>
      <c r="AB1139" s="443"/>
      <c r="AC1139" s="441"/>
      <c r="AD1139" s="441"/>
      <c r="AE1139" s="441"/>
      <c r="AF1139" s="441"/>
      <c r="AG1139" s="441"/>
      <c r="AH1139" s="441"/>
      <c r="AI1139" s="443"/>
      <c r="AJ1139" s="443"/>
      <c r="AK1139" s="325"/>
      <c r="AL1139" s="443"/>
      <c r="AM1139" s="443"/>
    </row>
    <row r="1140" spans="1:39" ht="24.75" customHeight="1">
      <c r="A1140" s="440"/>
      <c r="B1140" s="440"/>
      <c r="C1140" s="440"/>
      <c r="D1140" s="440"/>
      <c r="E1140" s="442"/>
      <c r="F1140" s="443"/>
      <c r="G1140" s="441"/>
      <c r="H1140" s="444"/>
      <c r="I1140" s="445"/>
      <c r="J1140" s="443"/>
      <c r="K1140" s="443"/>
      <c r="L1140" s="443"/>
      <c r="M1140" s="443"/>
      <c r="N1140" s="443"/>
      <c r="O1140" s="443"/>
      <c r="P1140" s="443"/>
      <c r="Q1140" s="443"/>
      <c r="R1140" s="443"/>
      <c r="S1140" s="443"/>
      <c r="T1140" s="443"/>
      <c r="U1140" s="443"/>
      <c r="V1140" s="443"/>
      <c r="W1140" s="443"/>
      <c r="X1140" s="443"/>
      <c r="Y1140" s="443"/>
      <c r="Z1140" s="443"/>
      <c r="AA1140" s="443"/>
      <c r="AB1140" s="443"/>
      <c r="AC1140" s="441"/>
      <c r="AD1140" s="441"/>
      <c r="AE1140" s="441"/>
      <c r="AF1140" s="441"/>
      <c r="AG1140" s="441"/>
      <c r="AH1140" s="441"/>
      <c r="AI1140" s="443"/>
      <c r="AJ1140" s="443"/>
      <c r="AK1140" s="325"/>
      <c r="AL1140" s="443"/>
      <c r="AM1140" s="443"/>
    </row>
    <row r="1141" spans="1:39" ht="24.75" customHeight="1">
      <c r="A1141" s="440"/>
      <c r="B1141" s="440"/>
      <c r="C1141" s="440"/>
      <c r="D1141" s="440"/>
      <c r="E1141" s="442"/>
      <c r="F1141" s="443"/>
      <c r="G1141" s="441"/>
      <c r="H1141" s="444"/>
      <c r="I1141" s="445"/>
      <c r="J1141" s="443"/>
      <c r="K1141" s="443"/>
      <c r="L1141" s="443"/>
      <c r="M1141" s="443"/>
      <c r="N1141" s="443"/>
      <c r="O1141" s="443"/>
      <c r="P1141" s="443"/>
      <c r="Q1141" s="443"/>
      <c r="R1141" s="443"/>
      <c r="S1141" s="443"/>
      <c r="T1141" s="443"/>
      <c r="U1141" s="443"/>
      <c r="V1141" s="443"/>
      <c r="W1141" s="443"/>
      <c r="X1141" s="443"/>
      <c r="Y1141" s="443"/>
      <c r="Z1141" s="443"/>
      <c r="AA1141" s="443"/>
      <c r="AB1141" s="443"/>
      <c r="AC1141" s="441"/>
      <c r="AD1141" s="441"/>
      <c r="AE1141" s="441"/>
      <c r="AF1141" s="441"/>
      <c r="AG1141" s="441"/>
      <c r="AH1141" s="441"/>
      <c r="AI1141" s="443"/>
      <c r="AJ1141" s="443"/>
      <c r="AK1141" s="325"/>
      <c r="AL1141" s="443"/>
      <c r="AM1141" s="443"/>
    </row>
    <row r="1142" spans="1:39" ht="24.75" customHeight="1">
      <c r="A1142" s="440"/>
      <c r="B1142" s="440"/>
      <c r="C1142" s="440"/>
      <c r="D1142" s="440"/>
      <c r="E1142" s="442"/>
      <c r="F1142" s="443"/>
      <c r="G1142" s="441"/>
      <c r="H1142" s="444"/>
      <c r="I1142" s="445"/>
      <c r="J1142" s="443"/>
      <c r="K1142" s="443"/>
      <c r="L1142" s="443"/>
      <c r="M1142" s="443"/>
      <c r="N1142" s="443"/>
      <c r="O1142" s="443"/>
      <c r="P1142" s="443"/>
      <c r="Q1142" s="443"/>
      <c r="R1142" s="443"/>
      <c r="S1142" s="443"/>
      <c r="T1142" s="443"/>
      <c r="U1142" s="443"/>
      <c r="V1142" s="443"/>
      <c r="W1142" s="443"/>
      <c r="X1142" s="443"/>
      <c r="Y1142" s="443"/>
      <c r="Z1142" s="443"/>
      <c r="AA1142" s="443"/>
      <c r="AB1142" s="443"/>
      <c r="AC1142" s="441"/>
      <c r="AD1142" s="441"/>
      <c r="AE1142" s="441"/>
      <c r="AF1142" s="441"/>
      <c r="AG1142" s="441"/>
      <c r="AH1142" s="441"/>
      <c r="AI1142" s="443"/>
      <c r="AJ1142" s="443"/>
      <c r="AK1142" s="325"/>
      <c r="AL1142" s="443"/>
      <c r="AM1142" s="443"/>
    </row>
    <row r="1143" spans="1:39" ht="24.75" customHeight="1">
      <c r="A1143" s="440"/>
      <c r="B1143" s="440"/>
      <c r="C1143" s="440"/>
      <c r="D1143" s="440"/>
      <c r="E1143" s="442"/>
      <c r="F1143" s="443"/>
      <c r="G1143" s="441"/>
      <c r="H1143" s="444"/>
      <c r="I1143" s="445"/>
      <c r="J1143" s="443"/>
      <c r="K1143" s="443"/>
      <c r="L1143" s="443"/>
      <c r="M1143" s="443"/>
      <c r="N1143" s="443"/>
      <c r="O1143" s="443"/>
      <c r="P1143" s="443"/>
      <c r="Q1143" s="443"/>
      <c r="R1143" s="443"/>
      <c r="S1143" s="443"/>
      <c r="T1143" s="443"/>
      <c r="U1143" s="443"/>
      <c r="V1143" s="443"/>
      <c r="W1143" s="443"/>
      <c r="X1143" s="443"/>
      <c r="Y1143" s="443"/>
      <c r="Z1143" s="443"/>
      <c r="AA1143" s="443"/>
      <c r="AB1143" s="443"/>
      <c r="AC1143" s="441"/>
      <c r="AD1143" s="441"/>
      <c r="AE1143" s="441"/>
      <c r="AF1143" s="441"/>
      <c r="AG1143" s="441"/>
      <c r="AH1143" s="441"/>
      <c r="AI1143" s="443"/>
      <c r="AJ1143" s="443"/>
      <c r="AK1143" s="325"/>
      <c r="AL1143" s="443"/>
      <c r="AM1143" s="443"/>
    </row>
    <row r="1144" spans="1:39" ht="24.75" customHeight="1">
      <c r="A1144" s="440"/>
      <c r="B1144" s="440"/>
      <c r="C1144" s="440"/>
      <c r="D1144" s="440"/>
      <c r="E1144" s="442"/>
      <c r="F1144" s="443"/>
      <c r="G1144" s="441"/>
      <c r="H1144" s="444"/>
      <c r="I1144" s="445"/>
      <c r="J1144" s="443"/>
      <c r="K1144" s="443"/>
      <c r="L1144" s="443"/>
      <c r="M1144" s="443"/>
      <c r="N1144" s="443"/>
      <c r="O1144" s="443"/>
      <c r="P1144" s="443"/>
      <c r="Q1144" s="443"/>
      <c r="R1144" s="443"/>
      <c r="S1144" s="443"/>
      <c r="T1144" s="443"/>
      <c r="U1144" s="443"/>
      <c r="V1144" s="443"/>
      <c r="W1144" s="443"/>
      <c r="X1144" s="443"/>
      <c r="Y1144" s="443"/>
      <c r="Z1144" s="443"/>
      <c r="AA1144" s="443"/>
      <c r="AB1144" s="443"/>
      <c r="AC1144" s="441"/>
      <c r="AD1144" s="441"/>
      <c r="AE1144" s="441"/>
      <c r="AF1144" s="441"/>
      <c r="AG1144" s="441"/>
      <c r="AH1144" s="441"/>
      <c r="AI1144" s="443"/>
      <c r="AJ1144" s="443"/>
      <c r="AK1144" s="325"/>
      <c r="AL1144" s="443"/>
      <c r="AM1144" s="443"/>
    </row>
    <row r="1145" spans="1:39" ht="24.75" customHeight="1">
      <c r="A1145" s="440"/>
      <c r="B1145" s="440"/>
      <c r="C1145" s="440"/>
      <c r="D1145" s="440"/>
      <c r="E1145" s="442"/>
      <c r="F1145" s="443"/>
      <c r="G1145" s="441"/>
      <c r="H1145" s="444"/>
      <c r="I1145" s="445"/>
      <c r="J1145" s="443"/>
      <c r="K1145" s="443"/>
      <c r="L1145" s="443"/>
      <c r="M1145" s="443"/>
      <c r="N1145" s="443"/>
      <c r="O1145" s="443"/>
      <c r="P1145" s="443"/>
      <c r="Q1145" s="443"/>
      <c r="R1145" s="443"/>
      <c r="S1145" s="443"/>
      <c r="T1145" s="443"/>
      <c r="U1145" s="443"/>
      <c r="V1145" s="443"/>
      <c r="W1145" s="443"/>
      <c r="X1145" s="443"/>
      <c r="Y1145" s="443"/>
      <c r="Z1145" s="443"/>
      <c r="AA1145" s="443"/>
      <c r="AB1145" s="443"/>
      <c r="AC1145" s="441"/>
      <c r="AD1145" s="441"/>
      <c r="AE1145" s="441"/>
      <c r="AF1145" s="441"/>
      <c r="AG1145" s="441"/>
      <c r="AH1145" s="441"/>
      <c r="AI1145" s="443"/>
      <c r="AJ1145" s="443"/>
      <c r="AK1145" s="325"/>
      <c r="AL1145" s="443"/>
      <c r="AM1145" s="443"/>
    </row>
    <row r="1146" spans="1:39" ht="24.75" customHeight="1">
      <c r="A1146" s="440"/>
      <c r="B1146" s="440"/>
      <c r="C1146" s="440"/>
      <c r="D1146" s="440"/>
      <c r="E1146" s="442"/>
      <c r="F1146" s="443"/>
      <c r="G1146" s="441"/>
      <c r="H1146" s="444"/>
      <c r="I1146" s="445"/>
      <c r="J1146" s="443"/>
      <c r="K1146" s="443"/>
      <c r="L1146" s="443"/>
      <c r="M1146" s="443"/>
      <c r="N1146" s="443"/>
      <c r="O1146" s="443"/>
      <c r="P1146" s="443"/>
      <c r="Q1146" s="443"/>
      <c r="R1146" s="443"/>
      <c r="S1146" s="443"/>
      <c r="T1146" s="443"/>
      <c r="U1146" s="443"/>
      <c r="V1146" s="443"/>
      <c r="W1146" s="443"/>
      <c r="X1146" s="443"/>
      <c r="Y1146" s="443"/>
      <c r="Z1146" s="443"/>
      <c r="AA1146" s="443"/>
      <c r="AB1146" s="443"/>
      <c r="AC1146" s="441"/>
      <c r="AD1146" s="441"/>
      <c r="AE1146" s="441"/>
      <c r="AF1146" s="441"/>
      <c r="AG1146" s="441"/>
      <c r="AH1146" s="441"/>
      <c r="AI1146" s="443"/>
      <c r="AJ1146" s="443"/>
      <c r="AK1146" s="325"/>
      <c r="AL1146" s="443"/>
      <c r="AM1146" s="443"/>
    </row>
    <row r="1147" spans="1:39" ht="24.75" customHeight="1">
      <c r="A1147" s="440"/>
      <c r="B1147" s="440"/>
      <c r="C1147" s="440"/>
      <c r="D1147" s="440"/>
      <c r="E1147" s="442"/>
      <c r="F1147" s="443"/>
      <c r="G1147" s="441"/>
      <c r="H1147" s="444"/>
      <c r="I1147" s="445"/>
      <c r="J1147" s="443"/>
      <c r="K1147" s="443"/>
      <c r="L1147" s="443"/>
      <c r="M1147" s="443"/>
      <c r="N1147" s="443"/>
      <c r="O1147" s="443"/>
      <c r="P1147" s="443"/>
      <c r="Q1147" s="443"/>
      <c r="R1147" s="443"/>
      <c r="S1147" s="443"/>
      <c r="T1147" s="443"/>
      <c r="U1147" s="443"/>
      <c r="V1147" s="443"/>
      <c r="W1147" s="443"/>
      <c r="X1147" s="443"/>
      <c r="Y1147" s="443"/>
      <c r="Z1147" s="443"/>
      <c r="AA1147" s="443"/>
      <c r="AB1147" s="443"/>
      <c r="AC1147" s="441"/>
      <c r="AD1147" s="441"/>
      <c r="AE1147" s="441"/>
      <c r="AF1147" s="441"/>
      <c r="AG1147" s="441"/>
      <c r="AH1147" s="441"/>
      <c r="AI1147" s="443"/>
      <c r="AJ1147" s="443"/>
      <c r="AK1147" s="325"/>
      <c r="AL1147" s="443"/>
      <c r="AM1147" s="443"/>
    </row>
    <row r="1148" spans="1:39" ht="24.75" customHeight="1">
      <c r="A1148" s="440"/>
      <c r="B1148" s="440"/>
      <c r="C1148" s="440"/>
      <c r="D1148" s="440"/>
      <c r="E1148" s="442"/>
      <c r="F1148" s="443"/>
      <c r="G1148" s="441"/>
      <c r="H1148" s="444"/>
      <c r="I1148" s="445"/>
      <c r="J1148" s="443"/>
      <c r="K1148" s="443"/>
      <c r="L1148" s="443"/>
      <c r="M1148" s="443"/>
      <c r="N1148" s="443"/>
      <c r="O1148" s="443"/>
      <c r="P1148" s="443"/>
      <c r="Q1148" s="443"/>
      <c r="R1148" s="443"/>
      <c r="S1148" s="443"/>
      <c r="T1148" s="443"/>
      <c r="U1148" s="443"/>
      <c r="V1148" s="443"/>
      <c r="W1148" s="443"/>
      <c r="X1148" s="443"/>
      <c r="Y1148" s="443"/>
      <c r="Z1148" s="443"/>
      <c r="AA1148" s="443"/>
      <c r="AB1148" s="443"/>
      <c r="AC1148" s="441"/>
      <c r="AD1148" s="441"/>
      <c r="AE1148" s="441"/>
      <c r="AF1148" s="441"/>
      <c r="AG1148" s="441"/>
      <c r="AH1148" s="441"/>
      <c r="AI1148" s="443"/>
      <c r="AJ1148" s="443"/>
      <c r="AK1148" s="325"/>
      <c r="AL1148" s="443"/>
      <c r="AM1148" s="443"/>
    </row>
    <row r="1149" spans="1:39" ht="24.75" customHeight="1">
      <c r="A1149" s="440"/>
      <c r="B1149" s="440"/>
      <c r="C1149" s="440"/>
      <c r="D1149" s="440"/>
      <c r="E1149" s="442"/>
      <c r="F1149" s="443"/>
      <c r="G1149" s="441"/>
      <c r="H1149" s="444"/>
      <c r="I1149" s="445"/>
      <c r="J1149" s="443"/>
      <c r="K1149" s="443"/>
      <c r="L1149" s="443"/>
      <c r="M1149" s="443"/>
      <c r="N1149" s="443"/>
      <c r="O1149" s="443"/>
      <c r="P1149" s="443"/>
      <c r="Q1149" s="443"/>
      <c r="R1149" s="443"/>
      <c r="S1149" s="443"/>
      <c r="T1149" s="443"/>
      <c r="U1149" s="443"/>
      <c r="V1149" s="443"/>
      <c r="W1149" s="443"/>
      <c r="X1149" s="443"/>
      <c r="Y1149" s="443"/>
      <c r="Z1149" s="443"/>
      <c r="AA1149" s="443"/>
      <c r="AB1149" s="443"/>
      <c r="AC1149" s="441"/>
      <c r="AD1149" s="441"/>
      <c r="AE1149" s="441"/>
      <c r="AF1149" s="441"/>
      <c r="AG1149" s="441"/>
      <c r="AH1149" s="441"/>
      <c r="AI1149" s="443"/>
      <c r="AJ1149" s="443"/>
      <c r="AK1149" s="325"/>
      <c r="AL1149" s="443"/>
      <c r="AM1149" s="443"/>
    </row>
    <row r="1150" spans="1:39" ht="24.75" customHeight="1">
      <c r="A1150" s="440"/>
      <c r="B1150" s="440"/>
      <c r="C1150" s="440"/>
      <c r="D1150" s="440"/>
      <c r="E1150" s="442"/>
      <c r="F1150" s="443"/>
      <c r="G1150" s="441"/>
      <c r="H1150" s="444"/>
      <c r="I1150" s="445"/>
      <c r="J1150" s="443"/>
      <c r="K1150" s="443"/>
      <c r="L1150" s="443"/>
      <c r="M1150" s="443"/>
      <c r="N1150" s="443"/>
      <c r="O1150" s="443"/>
      <c r="P1150" s="443"/>
      <c r="Q1150" s="443"/>
      <c r="R1150" s="443"/>
      <c r="S1150" s="443"/>
      <c r="T1150" s="443"/>
      <c r="U1150" s="443"/>
      <c r="V1150" s="443"/>
      <c r="W1150" s="443"/>
      <c r="X1150" s="443"/>
      <c r="Y1150" s="443"/>
      <c r="Z1150" s="443"/>
      <c r="AA1150" s="443"/>
      <c r="AB1150" s="443"/>
      <c r="AC1150" s="441"/>
      <c r="AD1150" s="441"/>
      <c r="AE1150" s="441"/>
      <c r="AF1150" s="441"/>
      <c r="AG1150" s="441"/>
      <c r="AH1150" s="441"/>
      <c r="AI1150" s="443"/>
      <c r="AJ1150" s="443"/>
      <c r="AK1150" s="325"/>
      <c r="AL1150" s="443"/>
      <c r="AM1150" s="443"/>
    </row>
    <row r="1151" spans="1:39" ht="24.75" customHeight="1">
      <c r="A1151" s="440"/>
      <c r="B1151" s="440"/>
      <c r="C1151" s="440"/>
      <c r="D1151" s="440"/>
      <c r="E1151" s="442"/>
      <c r="F1151" s="443"/>
      <c r="G1151" s="441"/>
      <c r="H1151" s="444"/>
      <c r="I1151" s="445"/>
      <c r="J1151" s="443"/>
      <c r="K1151" s="443"/>
      <c r="L1151" s="443"/>
      <c r="M1151" s="443"/>
      <c r="N1151" s="443"/>
      <c r="O1151" s="443"/>
      <c r="P1151" s="443"/>
      <c r="Q1151" s="443"/>
      <c r="R1151" s="443"/>
      <c r="S1151" s="443"/>
      <c r="T1151" s="443"/>
      <c r="U1151" s="443"/>
      <c r="V1151" s="443"/>
      <c r="W1151" s="443"/>
      <c r="X1151" s="443"/>
      <c r="Y1151" s="443"/>
      <c r="Z1151" s="443"/>
      <c r="AA1151" s="443"/>
      <c r="AB1151" s="443"/>
      <c r="AC1151" s="441"/>
      <c r="AD1151" s="441"/>
      <c r="AE1151" s="441"/>
      <c r="AF1151" s="441"/>
      <c r="AG1151" s="441"/>
      <c r="AH1151" s="441"/>
      <c r="AI1151" s="443"/>
      <c r="AJ1151" s="443"/>
      <c r="AK1151" s="325"/>
      <c r="AL1151" s="443"/>
      <c r="AM1151" s="443"/>
    </row>
    <row r="1152" spans="1:39" ht="24.75" customHeight="1">
      <c r="A1152" s="440"/>
      <c r="B1152" s="440"/>
      <c r="C1152" s="440"/>
      <c r="D1152" s="440"/>
      <c r="E1152" s="442"/>
      <c r="F1152" s="443"/>
      <c r="G1152" s="441"/>
      <c r="H1152" s="444"/>
      <c r="I1152" s="445"/>
      <c r="J1152" s="443"/>
      <c r="K1152" s="443"/>
      <c r="L1152" s="443"/>
      <c r="M1152" s="443"/>
      <c r="N1152" s="443"/>
      <c r="O1152" s="443"/>
      <c r="P1152" s="443"/>
      <c r="Q1152" s="443"/>
      <c r="R1152" s="443"/>
      <c r="S1152" s="443"/>
      <c r="T1152" s="443"/>
      <c r="U1152" s="443"/>
      <c r="V1152" s="443"/>
      <c r="W1152" s="443"/>
      <c r="X1152" s="443"/>
      <c r="Y1152" s="443"/>
      <c r="Z1152" s="443"/>
      <c r="AA1152" s="443"/>
      <c r="AB1152" s="443"/>
      <c r="AC1152" s="441"/>
      <c r="AD1152" s="441"/>
      <c r="AE1152" s="441"/>
      <c r="AF1152" s="441"/>
      <c r="AG1152" s="441"/>
      <c r="AH1152" s="441"/>
      <c r="AI1152" s="443"/>
      <c r="AJ1152" s="443"/>
      <c r="AK1152" s="325"/>
      <c r="AL1152" s="443"/>
      <c r="AM1152" s="443"/>
    </row>
    <row r="1153" spans="1:39" ht="24.75" customHeight="1">
      <c r="A1153" s="440"/>
      <c r="B1153" s="440"/>
      <c r="C1153" s="440"/>
      <c r="D1153" s="440"/>
      <c r="E1153" s="442"/>
      <c r="F1153" s="443"/>
      <c r="G1153" s="441"/>
      <c r="H1153" s="444"/>
      <c r="I1153" s="445"/>
      <c r="J1153" s="443"/>
      <c r="K1153" s="443"/>
      <c r="L1153" s="443"/>
      <c r="M1153" s="443"/>
      <c r="N1153" s="443"/>
      <c r="O1153" s="443"/>
      <c r="P1153" s="443"/>
      <c r="Q1153" s="443"/>
      <c r="R1153" s="443"/>
      <c r="S1153" s="443"/>
      <c r="T1153" s="443"/>
      <c r="U1153" s="443"/>
      <c r="V1153" s="443"/>
      <c r="W1153" s="443"/>
      <c r="X1153" s="443"/>
      <c r="Y1153" s="443"/>
      <c r="Z1153" s="443"/>
      <c r="AA1153" s="443"/>
      <c r="AB1153" s="443"/>
      <c r="AC1153" s="441"/>
      <c r="AD1153" s="441"/>
      <c r="AE1153" s="441"/>
      <c r="AF1153" s="441"/>
      <c r="AG1153" s="441"/>
      <c r="AH1153" s="441"/>
      <c r="AI1153" s="443"/>
      <c r="AJ1153" s="443"/>
      <c r="AK1153" s="325"/>
      <c r="AL1153" s="443"/>
      <c r="AM1153" s="443"/>
    </row>
    <row r="1154" spans="1:39" ht="24.75" customHeight="1">
      <c r="A1154" s="440"/>
      <c r="B1154" s="440"/>
      <c r="C1154" s="440"/>
      <c r="D1154" s="440"/>
      <c r="E1154" s="442"/>
      <c r="F1154" s="443"/>
      <c r="G1154" s="441"/>
      <c r="H1154" s="444"/>
      <c r="I1154" s="445"/>
      <c r="J1154" s="443"/>
      <c r="K1154" s="443"/>
      <c r="L1154" s="443"/>
      <c r="M1154" s="443"/>
      <c r="N1154" s="443"/>
      <c r="O1154" s="443"/>
      <c r="P1154" s="443"/>
      <c r="Q1154" s="443"/>
      <c r="R1154" s="443"/>
      <c r="S1154" s="443"/>
      <c r="T1154" s="443"/>
      <c r="U1154" s="443"/>
      <c r="V1154" s="443"/>
      <c r="W1154" s="443"/>
      <c r="X1154" s="443"/>
      <c r="Y1154" s="443"/>
      <c r="Z1154" s="443"/>
      <c r="AA1154" s="443"/>
      <c r="AB1154" s="443"/>
      <c r="AC1154" s="441"/>
      <c r="AD1154" s="441"/>
      <c r="AE1154" s="441"/>
      <c r="AF1154" s="441"/>
      <c r="AG1154" s="441"/>
      <c r="AH1154" s="441"/>
      <c r="AI1154" s="443"/>
      <c r="AJ1154" s="443"/>
      <c r="AK1154" s="325"/>
      <c r="AL1154" s="443"/>
      <c r="AM1154" s="443"/>
    </row>
    <row r="1155" spans="1:39" ht="24.75" customHeight="1">
      <c r="A1155" s="440"/>
      <c r="B1155" s="440"/>
      <c r="C1155" s="440"/>
      <c r="D1155" s="440"/>
      <c r="E1155" s="442"/>
      <c r="F1155" s="443"/>
      <c r="G1155" s="441"/>
      <c r="H1155" s="444"/>
      <c r="I1155" s="445"/>
      <c r="J1155" s="443"/>
      <c r="K1155" s="443"/>
      <c r="L1155" s="443"/>
      <c r="M1155" s="443"/>
      <c r="N1155" s="443"/>
      <c r="O1155" s="443"/>
      <c r="P1155" s="443"/>
      <c r="Q1155" s="443"/>
      <c r="R1155" s="443"/>
      <c r="S1155" s="443"/>
      <c r="T1155" s="443"/>
      <c r="U1155" s="443"/>
      <c r="V1155" s="443"/>
      <c r="W1155" s="443"/>
      <c r="X1155" s="443"/>
      <c r="Y1155" s="443"/>
      <c r="Z1155" s="443"/>
      <c r="AA1155" s="443"/>
      <c r="AB1155" s="443"/>
      <c r="AC1155" s="441"/>
      <c r="AD1155" s="441"/>
      <c r="AE1155" s="441"/>
      <c r="AF1155" s="441"/>
      <c r="AG1155" s="441"/>
      <c r="AH1155" s="441"/>
      <c r="AI1155" s="443"/>
      <c r="AJ1155" s="443"/>
      <c r="AK1155" s="325"/>
      <c r="AL1155" s="443"/>
      <c r="AM1155" s="443"/>
    </row>
    <row r="1156" spans="1:39" ht="24.75" customHeight="1">
      <c r="A1156" s="440"/>
      <c r="B1156" s="440"/>
      <c r="C1156" s="440"/>
      <c r="D1156" s="440"/>
      <c r="E1156" s="442"/>
      <c r="F1156" s="443"/>
      <c r="G1156" s="441"/>
      <c r="H1156" s="444"/>
      <c r="I1156" s="445"/>
      <c r="J1156" s="443"/>
      <c r="K1156" s="443"/>
      <c r="L1156" s="443"/>
      <c r="M1156" s="443"/>
      <c r="N1156" s="443"/>
      <c r="O1156" s="443"/>
      <c r="P1156" s="443"/>
      <c r="Q1156" s="443"/>
      <c r="R1156" s="443"/>
      <c r="S1156" s="443"/>
      <c r="T1156" s="443"/>
      <c r="U1156" s="443"/>
      <c r="V1156" s="443"/>
      <c r="W1156" s="443"/>
      <c r="X1156" s="443"/>
      <c r="Y1156" s="443"/>
      <c r="Z1156" s="443"/>
      <c r="AA1156" s="443"/>
      <c r="AB1156" s="443"/>
      <c r="AC1156" s="441"/>
      <c r="AD1156" s="441"/>
      <c r="AE1156" s="441"/>
      <c r="AF1156" s="441"/>
      <c r="AG1156" s="441"/>
      <c r="AH1156" s="441"/>
      <c r="AI1156" s="443"/>
      <c r="AJ1156" s="443"/>
      <c r="AK1156" s="325"/>
      <c r="AL1156" s="443"/>
      <c r="AM1156" s="443"/>
    </row>
    <row r="1157" spans="1:39" ht="24.75" customHeight="1">
      <c r="A1157" s="440"/>
      <c r="B1157" s="440"/>
      <c r="C1157" s="440"/>
      <c r="D1157" s="440"/>
      <c r="E1157" s="442"/>
      <c r="F1157" s="443"/>
      <c r="G1157" s="441"/>
      <c r="H1157" s="444"/>
      <c r="I1157" s="445"/>
      <c r="J1157" s="443"/>
      <c r="K1157" s="443"/>
      <c r="L1157" s="443"/>
      <c r="M1157" s="443"/>
      <c r="N1157" s="443"/>
      <c r="O1157" s="443"/>
      <c r="P1157" s="443"/>
      <c r="Q1157" s="443"/>
      <c r="R1157" s="443"/>
      <c r="S1157" s="443"/>
      <c r="T1157" s="443"/>
      <c r="U1157" s="443"/>
      <c r="V1157" s="443"/>
      <c r="W1157" s="443"/>
      <c r="X1157" s="443"/>
      <c r="Y1157" s="443"/>
      <c r="Z1157" s="443"/>
      <c r="AA1157" s="443"/>
      <c r="AB1157" s="443"/>
      <c r="AC1157" s="441"/>
      <c r="AD1157" s="441"/>
      <c r="AE1157" s="441"/>
      <c r="AF1157" s="441"/>
      <c r="AG1157" s="441"/>
      <c r="AH1157" s="441"/>
      <c r="AI1157" s="443"/>
      <c r="AJ1157" s="443"/>
      <c r="AK1157" s="325"/>
      <c r="AL1157" s="443"/>
      <c r="AM1157" s="443"/>
    </row>
    <row r="1158" spans="1:39" ht="24.75" customHeight="1">
      <c r="A1158" s="440"/>
      <c r="B1158" s="440"/>
      <c r="C1158" s="440"/>
      <c r="D1158" s="440"/>
      <c r="E1158" s="442"/>
      <c r="F1158" s="443"/>
      <c r="G1158" s="441"/>
      <c r="H1158" s="444"/>
      <c r="I1158" s="445"/>
      <c r="J1158" s="443"/>
      <c r="K1158" s="443"/>
      <c r="L1158" s="443"/>
      <c r="M1158" s="443"/>
      <c r="N1158" s="443"/>
      <c r="O1158" s="443"/>
      <c r="P1158" s="443"/>
      <c r="Q1158" s="443"/>
      <c r="R1158" s="443"/>
      <c r="S1158" s="443"/>
      <c r="T1158" s="443"/>
      <c r="U1158" s="443"/>
      <c r="V1158" s="443"/>
      <c r="W1158" s="443"/>
      <c r="X1158" s="443"/>
      <c r="Y1158" s="443"/>
      <c r="Z1158" s="443"/>
      <c r="AA1158" s="443"/>
      <c r="AB1158" s="443"/>
      <c r="AC1158" s="441"/>
      <c r="AD1158" s="441"/>
      <c r="AE1158" s="441"/>
      <c r="AF1158" s="441"/>
      <c r="AG1158" s="441"/>
      <c r="AH1158" s="441"/>
      <c r="AI1158" s="443"/>
      <c r="AJ1158" s="443"/>
      <c r="AK1158" s="325"/>
      <c r="AL1158" s="443"/>
      <c r="AM1158" s="443"/>
    </row>
    <row r="1159" spans="1:39" ht="24.75" customHeight="1">
      <c r="A1159" s="440"/>
      <c r="B1159" s="440"/>
      <c r="C1159" s="440"/>
      <c r="D1159" s="440"/>
      <c r="E1159" s="442"/>
      <c r="F1159" s="443"/>
      <c r="G1159" s="441"/>
      <c r="H1159" s="444"/>
      <c r="I1159" s="445"/>
      <c r="J1159" s="443"/>
      <c r="K1159" s="443"/>
      <c r="L1159" s="443"/>
      <c r="M1159" s="443"/>
      <c r="N1159" s="443"/>
      <c r="O1159" s="443"/>
      <c r="P1159" s="443"/>
      <c r="Q1159" s="443"/>
      <c r="R1159" s="443"/>
      <c r="S1159" s="443"/>
      <c r="T1159" s="443"/>
      <c r="U1159" s="443"/>
      <c r="V1159" s="443"/>
      <c r="W1159" s="443"/>
      <c r="X1159" s="443"/>
      <c r="Y1159" s="443"/>
      <c r="Z1159" s="443"/>
      <c r="AA1159" s="443"/>
      <c r="AB1159" s="443"/>
      <c r="AC1159" s="441"/>
      <c r="AD1159" s="441"/>
      <c r="AE1159" s="441"/>
      <c r="AF1159" s="441"/>
      <c r="AG1159" s="441"/>
      <c r="AH1159" s="441"/>
      <c r="AI1159" s="443"/>
      <c r="AJ1159" s="443"/>
      <c r="AK1159" s="325"/>
      <c r="AL1159" s="443"/>
      <c r="AM1159" s="443"/>
    </row>
    <row r="1160" spans="1:39" ht="24.75" customHeight="1">
      <c r="A1160" s="440"/>
      <c r="B1160" s="440"/>
      <c r="C1160" s="440"/>
      <c r="D1160" s="440"/>
      <c r="E1160" s="442"/>
      <c r="F1160" s="443"/>
      <c r="G1160" s="441"/>
      <c r="H1160" s="444"/>
      <c r="I1160" s="445"/>
      <c r="J1160" s="443"/>
      <c r="K1160" s="443"/>
      <c r="L1160" s="443"/>
      <c r="M1160" s="443"/>
      <c r="N1160" s="443"/>
      <c r="O1160" s="443"/>
      <c r="P1160" s="443"/>
      <c r="Q1160" s="443"/>
      <c r="R1160" s="443"/>
      <c r="S1160" s="443"/>
      <c r="T1160" s="443"/>
      <c r="U1160" s="443"/>
      <c r="V1160" s="443"/>
      <c r="W1160" s="443"/>
      <c r="X1160" s="443"/>
      <c r="Y1160" s="443"/>
      <c r="Z1160" s="443"/>
      <c r="AA1160" s="443"/>
      <c r="AB1160" s="443"/>
      <c r="AC1160" s="441"/>
      <c r="AD1160" s="441"/>
      <c r="AE1160" s="441"/>
      <c r="AF1160" s="441"/>
      <c r="AG1160" s="441"/>
      <c r="AH1160" s="441"/>
      <c r="AI1160" s="443"/>
      <c r="AJ1160" s="443"/>
      <c r="AK1160" s="325"/>
      <c r="AL1160" s="443"/>
      <c r="AM1160" s="443"/>
    </row>
    <row r="1161" spans="1:39" ht="24.75" customHeight="1">
      <c r="A1161" s="440"/>
      <c r="B1161" s="440"/>
      <c r="C1161" s="440"/>
      <c r="D1161" s="440"/>
      <c r="E1161" s="442"/>
      <c r="F1161" s="443"/>
      <c r="G1161" s="441"/>
      <c r="H1161" s="444"/>
      <c r="I1161" s="445"/>
      <c r="J1161" s="443"/>
      <c r="K1161" s="443"/>
      <c r="L1161" s="443"/>
      <c r="M1161" s="443"/>
      <c r="N1161" s="443"/>
      <c r="O1161" s="443"/>
      <c r="P1161" s="443"/>
      <c r="Q1161" s="443"/>
      <c r="R1161" s="443"/>
      <c r="S1161" s="443"/>
      <c r="T1161" s="443"/>
      <c r="U1161" s="443"/>
      <c r="V1161" s="443"/>
      <c r="W1161" s="443"/>
      <c r="X1161" s="443"/>
      <c r="Y1161" s="443"/>
      <c r="Z1161" s="443"/>
      <c r="AA1161" s="443"/>
      <c r="AB1161" s="443"/>
      <c r="AC1161" s="441"/>
      <c r="AD1161" s="441"/>
      <c r="AE1161" s="441"/>
      <c r="AF1161" s="441"/>
      <c r="AG1161" s="441"/>
      <c r="AH1161" s="441"/>
      <c r="AI1161" s="443"/>
      <c r="AJ1161" s="443"/>
      <c r="AK1161" s="325"/>
      <c r="AL1161" s="443"/>
      <c r="AM1161" s="443"/>
    </row>
    <row r="1162" spans="1:39" ht="24.75" customHeight="1">
      <c r="A1162" s="440"/>
      <c r="B1162" s="440"/>
      <c r="C1162" s="440"/>
      <c r="D1162" s="440"/>
      <c r="E1162" s="442"/>
      <c r="F1162" s="443"/>
      <c r="G1162" s="441"/>
      <c r="H1162" s="444"/>
      <c r="I1162" s="445"/>
      <c r="J1162" s="443"/>
      <c r="K1162" s="443"/>
      <c r="L1162" s="443"/>
      <c r="M1162" s="443"/>
      <c r="N1162" s="443"/>
      <c r="O1162" s="443"/>
      <c r="P1162" s="443"/>
      <c r="Q1162" s="443"/>
      <c r="R1162" s="443"/>
      <c r="S1162" s="443"/>
      <c r="T1162" s="443"/>
      <c r="U1162" s="443"/>
      <c r="V1162" s="443"/>
      <c r="W1162" s="443"/>
      <c r="X1162" s="443"/>
      <c r="Y1162" s="443"/>
      <c r="Z1162" s="443"/>
      <c r="AA1162" s="443"/>
      <c r="AB1162" s="443"/>
      <c r="AC1162" s="441"/>
      <c r="AD1162" s="441"/>
      <c r="AE1162" s="441"/>
      <c r="AF1162" s="441"/>
      <c r="AG1162" s="441"/>
      <c r="AH1162" s="441"/>
      <c r="AI1162" s="443"/>
      <c r="AJ1162" s="443"/>
      <c r="AK1162" s="325"/>
      <c r="AL1162" s="443"/>
      <c r="AM1162" s="443"/>
    </row>
    <row r="1163" spans="1:39" ht="24.75" customHeight="1">
      <c r="A1163" s="440"/>
      <c r="B1163" s="440"/>
      <c r="C1163" s="440"/>
      <c r="D1163" s="440"/>
      <c r="E1163" s="442"/>
      <c r="F1163" s="443"/>
      <c r="G1163" s="441"/>
      <c r="H1163" s="444"/>
      <c r="I1163" s="445"/>
      <c r="J1163" s="443"/>
      <c r="K1163" s="443"/>
      <c r="L1163" s="443"/>
      <c r="M1163" s="443"/>
      <c r="N1163" s="443"/>
      <c r="O1163" s="443"/>
      <c r="P1163" s="443"/>
      <c r="Q1163" s="443"/>
      <c r="R1163" s="443"/>
      <c r="S1163" s="443"/>
      <c r="T1163" s="443"/>
      <c r="U1163" s="443"/>
      <c r="V1163" s="443"/>
      <c r="W1163" s="443"/>
      <c r="X1163" s="443"/>
      <c r="Y1163" s="443"/>
      <c r="Z1163" s="443"/>
      <c r="AA1163" s="443"/>
      <c r="AB1163" s="443"/>
      <c r="AC1163" s="441"/>
      <c r="AD1163" s="441"/>
      <c r="AE1163" s="441"/>
      <c r="AF1163" s="441"/>
      <c r="AG1163" s="441"/>
      <c r="AH1163" s="441"/>
      <c r="AI1163" s="443"/>
      <c r="AJ1163" s="443"/>
      <c r="AK1163" s="325"/>
      <c r="AL1163" s="443"/>
      <c r="AM1163" s="443"/>
    </row>
    <row r="1164" spans="1:39" ht="24.75" customHeight="1">
      <c r="A1164" s="440"/>
      <c r="B1164" s="440"/>
      <c r="C1164" s="440"/>
      <c r="D1164" s="440"/>
      <c r="E1164" s="442"/>
      <c r="F1164" s="443"/>
      <c r="G1164" s="441"/>
      <c r="H1164" s="444"/>
      <c r="I1164" s="445"/>
      <c r="J1164" s="443"/>
      <c r="K1164" s="443"/>
      <c r="L1164" s="443"/>
      <c r="M1164" s="443"/>
      <c r="N1164" s="443"/>
      <c r="O1164" s="443"/>
      <c r="P1164" s="443"/>
      <c r="Q1164" s="443"/>
      <c r="R1164" s="443"/>
      <c r="S1164" s="443"/>
      <c r="T1164" s="443"/>
      <c r="U1164" s="443"/>
      <c r="V1164" s="443"/>
      <c r="W1164" s="443"/>
      <c r="X1164" s="443"/>
      <c r="Y1164" s="443"/>
      <c r="Z1164" s="443"/>
      <c r="AA1164" s="443"/>
      <c r="AB1164" s="443"/>
      <c r="AC1164" s="441"/>
      <c r="AD1164" s="441"/>
      <c r="AE1164" s="441"/>
      <c r="AF1164" s="441"/>
      <c r="AG1164" s="441"/>
      <c r="AH1164" s="441"/>
      <c r="AI1164" s="443"/>
      <c r="AJ1164" s="443"/>
      <c r="AK1164" s="325"/>
      <c r="AL1164" s="443"/>
      <c r="AM1164" s="443"/>
    </row>
    <row r="1165" spans="1:39" ht="24.75" customHeight="1">
      <c r="A1165" s="440"/>
      <c r="B1165" s="440"/>
      <c r="C1165" s="440"/>
      <c r="D1165" s="440"/>
      <c r="E1165" s="442"/>
      <c r="F1165" s="443"/>
      <c r="G1165" s="441"/>
      <c r="H1165" s="444"/>
      <c r="I1165" s="445"/>
      <c r="J1165" s="443"/>
      <c r="K1165" s="443"/>
      <c r="L1165" s="443"/>
      <c r="M1165" s="443"/>
      <c r="N1165" s="443"/>
      <c r="O1165" s="443"/>
      <c r="P1165" s="443"/>
      <c r="Q1165" s="443"/>
      <c r="R1165" s="443"/>
      <c r="S1165" s="443"/>
      <c r="T1165" s="443"/>
      <c r="U1165" s="443"/>
      <c r="V1165" s="443"/>
      <c r="W1165" s="443"/>
      <c r="X1165" s="443"/>
      <c r="Y1165" s="443"/>
      <c r="Z1165" s="443"/>
      <c r="AA1165" s="443"/>
      <c r="AB1165" s="443"/>
      <c r="AC1165" s="441"/>
      <c r="AD1165" s="441"/>
      <c r="AE1165" s="441"/>
      <c r="AF1165" s="441"/>
      <c r="AG1165" s="441"/>
      <c r="AH1165" s="441"/>
      <c r="AI1165" s="443"/>
      <c r="AJ1165" s="443"/>
      <c r="AK1165" s="325"/>
      <c r="AL1165" s="443"/>
      <c r="AM1165" s="443"/>
    </row>
    <row r="1166" spans="1:39" ht="24.75" customHeight="1">
      <c r="A1166" s="440"/>
      <c r="B1166" s="440"/>
      <c r="C1166" s="440"/>
      <c r="D1166" s="440"/>
      <c r="E1166" s="442"/>
      <c r="F1166" s="443"/>
      <c r="G1166" s="441"/>
      <c r="H1166" s="444"/>
      <c r="I1166" s="445"/>
      <c r="J1166" s="443"/>
      <c r="K1166" s="443"/>
      <c r="L1166" s="443"/>
      <c r="M1166" s="443"/>
      <c r="N1166" s="443"/>
      <c r="O1166" s="443"/>
      <c r="P1166" s="443"/>
      <c r="Q1166" s="443"/>
      <c r="R1166" s="443"/>
      <c r="S1166" s="443"/>
      <c r="T1166" s="443"/>
      <c r="U1166" s="443"/>
      <c r="V1166" s="443"/>
      <c r="W1166" s="443"/>
      <c r="X1166" s="443"/>
      <c r="Y1166" s="443"/>
      <c r="Z1166" s="443"/>
      <c r="AA1166" s="443"/>
      <c r="AB1166" s="443"/>
      <c r="AC1166" s="441"/>
      <c r="AD1166" s="441"/>
      <c r="AE1166" s="441"/>
      <c r="AF1166" s="441"/>
      <c r="AG1166" s="441"/>
      <c r="AH1166" s="441"/>
      <c r="AI1166" s="443"/>
      <c r="AJ1166" s="443"/>
      <c r="AK1166" s="325"/>
      <c r="AL1166" s="443"/>
      <c r="AM1166" s="443"/>
    </row>
    <row r="1167" spans="1:39" ht="24.75" customHeight="1">
      <c r="A1167" s="440"/>
      <c r="B1167" s="440"/>
      <c r="C1167" s="440"/>
      <c r="D1167" s="440"/>
      <c r="E1167" s="442"/>
      <c r="F1167" s="443"/>
      <c r="G1167" s="441"/>
      <c r="H1167" s="444"/>
      <c r="I1167" s="445"/>
      <c r="J1167" s="443"/>
      <c r="K1167" s="443"/>
      <c r="L1167" s="443"/>
      <c r="M1167" s="443"/>
      <c r="N1167" s="443"/>
      <c r="O1167" s="443"/>
      <c r="P1167" s="443"/>
      <c r="Q1167" s="443"/>
      <c r="R1167" s="443"/>
      <c r="S1167" s="443"/>
      <c r="T1167" s="443"/>
      <c r="U1167" s="443"/>
      <c r="V1167" s="443"/>
      <c r="W1167" s="443"/>
      <c r="X1167" s="443"/>
      <c r="Y1167" s="443"/>
      <c r="Z1167" s="443"/>
      <c r="AA1167" s="443"/>
      <c r="AB1167" s="443"/>
      <c r="AC1167" s="441"/>
      <c r="AD1167" s="441"/>
      <c r="AE1167" s="441"/>
      <c r="AF1167" s="441"/>
      <c r="AG1167" s="441"/>
      <c r="AH1167" s="441"/>
      <c r="AI1167" s="443"/>
      <c r="AJ1167" s="443"/>
      <c r="AK1167" s="325"/>
      <c r="AL1167" s="443"/>
      <c r="AM1167" s="443"/>
    </row>
    <row r="1168" spans="1:39" ht="24.75" customHeight="1">
      <c r="A1168" s="440"/>
      <c r="B1168" s="440"/>
      <c r="C1168" s="440"/>
      <c r="D1168" s="440"/>
      <c r="E1168" s="442"/>
      <c r="F1168" s="443"/>
      <c r="G1168" s="441"/>
      <c r="H1168" s="444"/>
      <c r="I1168" s="445"/>
      <c r="J1168" s="443"/>
      <c r="K1168" s="443"/>
      <c r="L1168" s="443"/>
      <c r="M1168" s="443"/>
      <c r="N1168" s="443"/>
      <c r="O1168" s="443"/>
      <c r="P1168" s="443"/>
      <c r="Q1168" s="443"/>
      <c r="R1168" s="443"/>
      <c r="S1168" s="443"/>
      <c r="T1168" s="443"/>
      <c r="U1168" s="443"/>
      <c r="V1168" s="443"/>
      <c r="W1168" s="443"/>
      <c r="X1168" s="443"/>
      <c r="Y1168" s="443"/>
      <c r="Z1168" s="443"/>
      <c r="AA1168" s="443"/>
      <c r="AB1168" s="443"/>
      <c r="AC1168" s="441"/>
      <c r="AD1168" s="441"/>
      <c r="AE1168" s="441"/>
      <c r="AF1168" s="441"/>
      <c r="AG1168" s="441"/>
      <c r="AH1168" s="441"/>
      <c r="AI1168" s="443"/>
      <c r="AJ1168" s="443"/>
      <c r="AK1168" s="325"/>
      <c r="AL1168" s="443"/>
      <c r="AM1168" s="443"/>
    </row>
    <row r="1169" spans="1:39" ht="24.75" customHeight="1">
      <c r="A1169" s="440"/>
      <c r="B1169" s="440"/>
      <c r="C1169" s="440"/>
      <c r="D1169" s="440"/>
      <c r="E1169" s="442"/>
      <c r="F1169" s="443"/>
      <c r="G1169" s="441"/>
      <c r="H1169" s="444"/>
      <c r="I1169" s="445"/>
      <c r="J1169" s="443"/>
      <c r="K1169" s="443"/>
      <c r="L1169" s="443"/>
      <c r="M1169" s="443"/>
      <c r="N1169" s="443"/>
      <c r="O1169" s="443"/>
      <c r="P1169" s="443"/>
      <c r="Q1169" s="443"/>
      <c r="R1169" s="443"/>
      <c r="S1169" s="443"/>
      <c r="T1169" s="443"/>
      <c r="U1169" s="443"/>
      <c r="V1169" s="443"/>
      <c r="W1169" s="443"/>
      <c r="X1169" s="443"/>
      <c r="Y1169" s="443"/>
      <c r="Z1169" s="443"/>
      <c r="AA1169" s="443"/>
      <c r="AB1169" s="443"/>
      <c r="AC1169" s="441"/>
      <c r="AD1169" s="441"/>
      <c r="AE1169" s="441"/>
      <c r="AF1169" s="441"/>
      <c r="AG1169" s="441"/>
      <c r="AH1169" s="441"/>
      <c r="AI1169" s="443"/>
      <c r="AJ1169" s="443"/>
      <c r="AK1169" s="325"/>
      <c r="AL1169" s="443"/>
      <c r="AM1169" s="443"/>
    </row>
    <row r="1170" spans="1:39" ht="24.75" customHeight="1">
      <c r="A1170" s="440"/>
      <c r="B1170" s="440"/>
      <c r="C1170" s="440"/>
      <c r="D1170" s="440"/>
      <c r="E1170" s="442"/>
      <c r="F1170" s="443"/>
      <c r="G1170" s="441"/>
      <c r="H1170" s="444"/>
      <c r="I1170" s="445"/>
      <c r="J1170" s="443"/>
      <c r="K1170" s="443"/>
      <c r="L1170" s="443"/>
      <c r="M1170" s="443"/>
      <c r="N1170" s="443"/>
      <c r="O1170" s="443"/>
      <c r="P1170" s="443"/>
      <c r="Q1170" s="443"/>
      <c r="R1170" s="443"/>
      <c r="S1170" s="443"/>
      <c r="T1170" s="443"/>
      <c r="U1170" s="443"/>
      <c r="V1170" s="443"/>
      <c r="W1170" s="443"/>
      <c r="X1170" s="443"/>
      <c r="Y1170" s="443"/>
      <c r="Z1170" s="443"/>
      <c r="AA1170" s="443"/>
      <c r="AB1170" s="443"/>
      <c r="AC1170" s="441"/>
      <c r="AD1170" s="441"/>
      <c r="AE1170" s="441"/>
      <c r="AF1170" s="441"/>
      <c r="AG1170" s="441"/>
      <c r="AH1170" s="441"/>
      <c r="AI1170" s="443"/>
      <c r="AJ1170" s="443"/>
      <c r="AK1170" s="325"/>
      <c r="AL1170" s="443"/>
      <c r="AM1170" s="443"/>
    </row>
    <row r="1171" spans="1:39" ht="24.75" customHeight="1">
      <c r="A1171" s="440"/>
      <c r="B1171" s="440"/>
      <c r="C1171" s="440"/>
      <c r="D1171" s="440"/>
      <c r="E1171" s="442"/>
      <c r="F1171" s="443"/>
      <c r="G1171" s="441"/>
      <c r="H1171" s="444"/>
      <c r="I1171" s="445"/>
      <c r="J1171" s="443"/>
      <c r="K1171" s="443"/>
      <c r="L1171" s="443"/>
      <c r="M1171" s="443"/>
      <c r="N1171" s="443"/>
      <c r="O1171" s="443"/>
      <c r="P1171" s="443"/>
      <c r="Q1171" s="443"/>
      <c r="R1171" s="443"/>
      <c r="S1171" s="443"/>
      <c r="T1171" s="443"/>
      <c r="U1171" s="443"/>
      <c r="V1171" s="443"/>
      <c r="W1171" s="443"/>
      <c r="X1171" s="443"/>
      <c r="Y1171" s="443"/>
      <c r="Z1171" s="443"/>
      <c r="AA1171" s="443"/>
      <c r="AB1171" s="443"/>
      <c r="AC1171" s="441"/>
      <c r="AD1171" s="441"/>
      <c r="AE1171" s="441"/>
      <c r="AF1171" s="441"/>
      <c r="AG1171" s="441"/>
      <c r="AH1171" s="441"/>
      <c r="AI1171" s="443"/>
      <c r="AJ1171" s="443"/>
      <c r="AK1171" s="325"/>
      <c r="AL1171" s="443"/>
      <c r="AM1171" s="443"/>
    </row>
    <row r="1172" spans="1:39" ht="24.75" customHeight="1">
      <c r="A1172" s="440"/>
      <c r="B1172" s="440"/>
      <c r="C1172" s="440"/>
      <c r="D1172" s="440"/>
      <c r="E1172" s="442"/>
      <c r="F1172" s="443"/>
      <c r="G1172" s="441"/>
      <c r="H1172" s="444"/>
      <c r="I1172" s="445"/>
      <c r="J1172" s="443"/>
      <c r="K1172" s="443"/>
      <c r="L1172" s="443"/>
      <c r="M1172" s="443"/>
      <c r="N1172" s="443"/>
      <c r="O1172" s="443"/>
      <c r="P1172" s="443"/>
      <c r="Q1172" s="443"/>
      <c r="R1172" s="443"/>
      <c r="S1172" s="443"/>
      <c r="T1172" s="443"/>
      <c r="U1172" s="443"/>
      <c r="V1172" s="443"/>
      <c r="W1172" s="443"/>
      <c r="X1172" s="443"/>
      <c r="Y1172" s="443"/>
      <c r="Z1172" s="443"/>
      <c r="AA1172" s="443"/>
      <c r="AB1172" s="443"/>
      <c r="AC1172" s="441"/>
      <c r="AD1172" s="441"/>
      <c r="AE1172" s="441"/>
      <c r="AF1172" s="441"/>
      <c r="AG1172" s="441"/>
      <c r="AH1172" s="441"/>
      <c r="AI1172" s="443"/>
      <c r="AJ1172" s="443"/>
      <c r="AK1172" s="325"/>
      <c r="AL1172" s="443"/>
      <c r="AM1172" s="443"/>
    </row>
    <row r="1173" spans="1:39" ht="24.75" customHeight="1">
      <c r="A1173" s="440"/>
      <c r="B1173" s="440"/>
      <c r="C1173" s="440"/>
      <c r="D1173" s="440"/>
      <c r="E1173" s="442"/>
      <c r="F1173" s="443"/>
      <c r="G1173" s="441"/>
      <c r="H1173" s="444"/>
      <c r="I1173" s="445"/>
      <c r="J1173" s="443"/>
      <c r="K1173" s="443"/>
      <c r="L1173" s="443"/>
      <c r="M1173" s="443"/>
      <c r="N1173" s="443"/>
      <c r="O1173" s="443"/>
      <c r="P1173" s="443"/>
      <c r="Q1173" s="443"/>
      <c r="R1173" s="443"/>
      <c r="S1173" s="443"/>
      <c r="T1173" s="443"/>
      <c r="U1173" s="443"/>
      <c r="V1173" s="443"/>
      <c r="W1173" s="443"/>
      <c r="X1173" s="443"/>
      <c r="Y1173" s="443"/>
      <c r="Z1173" s="443"/>
      <c r="AA1173" s="443"/>
      <c r="AB1173" s="443"/>
      <c r="AC1173" s="441"/>
      <c r="AD1173" s="441"/>
      <c r="AE1173" s="441"/>
      <c r="AF1173" s="441"/>
      <c r="AG1173" s="441"/>
      <c r="AH1173" s="441"/>
      <c r="AI1173" s="443"/>
      <c r="AJ1173" s="443"/>
      <c r="AK1173" s="325"/>
      <c r="AL1173" s="443"/>
      <c r="AM1173" s="443"/>
    </row>
    <row r="1174" spans="1:39" ht="24.75" customHeight="1">
      <c r="A1174" s="440"/>
      <c r="B1174" s="440"/>
      <c r="C1174" s="440"/>
      <c r="D1174" s="440"/>
      <c r="E1174" s="442"/>
      <c r="F1174" s="443"/>
      <c r="G1174" s="441"/>
      <c r="H1174" s="444"/>
      <c r="I1174" s="445"/>
      <c r="J1174" s="443"/>
      <c r="K1174" s="443"/>
      <c r="L1174" s="443"/>
      <c r="M1174" s="443"/>
      <c r="N1174" s="443"/>
      <c r="O1174" s="443"/>
      <c r="P1174" s="443"/>
      <c r="Q1174" s="443"/>
      <c r="R1174" s="443"/>
      <c r="S1174" s="443"/>
      <c r="T1174" s="443"/>
      <c r="U1174" s="443"/>
      <c r="V1174" s="443"/>
      <c r="W1174" s="443"/>
      <c r="X1174" s="443"/>
      <c r="Y1174" s="443"/>
      <c r="Z1174" s="443"/>
      <c r="AA1174" s="443"/>
      <c r="AB1174" s="443"/>
      <c r="AC1174" s="441"/>
      <c r="AD1174" s="441"/>
      <c r="AE1174" s="441"/>
      <c r="AF1174" s="441"/>
      <c r="AG1174" s="441"/>
      <c r="AH1174" s="441"/>
      <c r="AI1174" s="443"/>
      <c r="AJ1174" s="443"/>
      <c r="AK1174" s="325"/>
      <c r="AL1174" s="443"/>
      <c r="AM1174" s="443"/>
    </row>
    <row r="1175" spans="1:39" ht="24.75" customHeight="1">
      <c r="A1175" s="440"/>
      <c r="B1175" s="440"/>
      <c r="C1175" s="440"/>
      <c r="D1175" s="440"/>
      <c r="E1175" s="442"/>
      <c r="F1175" s="443"/>
      <c r="G1175" s="441"/>
      <c r="H1175" s="444"/>
      <c r="I1175" s="445"/>
      <c r="J1175" s="443"/>
      <c r="K1175" s="443"/>
      <c r="L1175" s="443"/>
      <c r="M1175" s="443"/>
      <c r="N1175" s="443"/>
      <c r="O1175" s="443"/>
      <c r="P1175" s="443"/>
      <c r="Q1175" s="443"/>
      <c r="R1175" s="443"/>
      <c r="S1175" s="443"/>
      <c r="T1175" s="443"/>
      <c r="U1175" s="443"/>
      <c r="V1175" s="443"/>
      <c r="W1175" s="443"/>
      <c r="X1175" s="443"/>
      <c r="Y1175" s="443"/>
      <c r="Z1175" s="443"/>
      <c r="AA1175" s="443"/>
      <c r="AB1175" s="443"/>
      <c r="AC1175" s="441"/>
      <c r="AD1175" s="441"/>
      <c r="AE1175" s="441"/>
      <c r="AF1175" s="441"/>
      <c r="AG1175" s="441"/>
      <c r="AH1175" s="441"/>
      <c r="AI1175" s="443"/>
      <c r="AJ1175" s="443"/>
      <c r="AK1175" s="325"/>
      <c r="AL1175" s="443"/>
      <c r="AM1175" s="443"/>
    </row>
    <row r="1176" spans="1:39" ht="24.75" customHeight="1">
      <c r="A1176" s="440"/>
      <c r="B1176" s="440"/>
      <c r="C1176" s="440"/>
      <c r="D1176" s="440"/>
      <c r="E1176" s="442"/>
      <c r="F1176" s="443"/>
      <c r="G1176" s="441"/>
      <c r="H1176" s="444"/>
      <c r="I1176" s="445"/>
      <c r="J1176" s="443"/>
      <c r="K1176" s="443"/>
      <c r="L1176" s="443"/>
      <c r="M1176" s="443"/>
      <c r="N1176" s="443"/>
      <c r="O1176" s="443"/>
      <c r="P1176" s="443"/>
      <c r="Q1176" s="443"/>
      <c r="R1176" s="443"/>
      <c r="S1176" s="443"/>
      <c r="T1176" s="443"/>
      <c r="U1176" s="443"/>
      <c r="V1176" s="443"/>
      <c r="W1176" s="443"/>
      <c r="X1176" s="443"/>
      <c r="Y1176" s="443"/>
      <c r="Z1176" s="443"/>
      <c r="AA1176" s="443"/>
      <c r="AB1176" s="443"/>
      <c r="AC1176" s="441"/>
      <c r="AD1176" s="441"/>
      <c r="AE1176" s="441"/>
      <c r="AF1176" s="441"/>
      <c r="AG1176" s="441"/>
      <c r="AH1176" s="441"/>
      <c r="AI1176" s="443"/>
      <c r="AJ1176" s="443"/>
      <c r="AK1176" s="325"/>
      <c r="AL1176" s="443"/>
      <c r="AM1176" s="443"/>
    </row>
    <row r="1177" spans="1:39" ht="24.75" customHeight="1">
      <c r="A1177" s="440"/>
      <c r="B1177" s="440"/>
      <c r="C1177" s="440"/>
      <c r="D1177" s="440"/>
      <c r="E1177" s="442"/>
      <c r="F1177" s="443"/>
      <c r="G1177" s="441"/>
      <c r="H1177" s="444"/>
      <c r="I1177" s="445"/>
      <c r="J1177" s="443"/>
      <c r="K1177" s="443"/>
      <c r="L1177" s="443"/>
      <c r="M1177" s="443"/>
      <c r="N1177" s="443"/>
      <c r="O1177" s="443"/>
      <c r="P1177" s="443"/>
      <c r="Q1177" s="443"/>
      <c r="R1177" s="443"/>
      <c r="S1177" s="443"/>
      <c r="T1177" s="443"/>
      <c r="U1177" s="443"/>
      <c r="V1177" s="443"/>
      <c r="W1177" s="443"/>
      <c r="X1177" s="443"/>
      <c r="Y1177" s="443"/>
      <c r="Z1177" s="443"/>
      <c r="AA1177" s="443"/>
      <c r="AB1177" s="443"/>
      <c r="AC1177" s="441"/>
      <c r="AD1177" s="441"/>
      <c r="AE1177" s="441"/>
      <c r="AF1177" s="441"/>
      <c r="AG1177" s="441"/>
      <c r="AH1177" s="441"/>
      <c r="AI1177" s="443"/>
      <c r="AJ1177" s="443"/>
      <c r="AK1177" s="325"/>
      <c r="AL1177" s="443"/>
      <c r="AM1177" s="443"/>
    </row>
    <row r="1178" spans="1:39" ht="24.75" customHeight="1">
      <c r="A1178" s="440"/>
      <c r="B1178" s="440"/>
      <c r="C1178" s="440"/>
      <c r="D1178" s="440"/>
      <c r="E1178" s="442"/>
      <c r="F1178" s="443"/>
      <c r="G1178" s="441"/>
      <c r="H1178" s="444"/>
      <c r="I1178" s="445"/>
      <c r="J1178" s="443"/>
      <c r="K1178" s="443"/>
      <c r="L1178" s="443"/>
      <c r="M1178" s="443"/>
      <c r="N1178" s="443"/>
      <c r="O1178" s="443"/>
      <c r="P1178" s="443"/>
      <c r="Q1178" s="443"/>
      <c r="R1178" s="443"/>
      <c r="S1178" s="443"/>
      <c r="T1178" s="443"/>
      <c r="U1178" s="443"/>
      <c r="V1178" s="443"/>
      <c r="W1178" s="443"/>
      <c r="X1178" s="443"/>
      <c r="Y1178" s="443"/>
      <c r="Z1178" s="443"/>
      <c r="AA1178" s="443"/>
      <c r="AB1178" s="443"/>
      <c r="AC1178" s="441"/>
      <c r="AD1178" s="441"/>
      <c r="AE1178" s="441"/>
      <c r="AF1178" s="441"/>
      <c r="AG1178" s="441"/>
      <c r="AH1178" s="441"/>
      <c r="AI1178" s="443"/>
      <c r="AJ1178" s="443"/>
      <c r="AK1178" s="325"/>
      <c r="AL1178" s="443"/>
      <c r="AM1178" s="443"/>
    </row>
    <row r="1179" spans="1:39" ht="24.75" customHeight="1">
      <c r="A1179" s="440"/>
      <c r="B1179" s="440"/>
      <c r="C1179" s="440"/>
      <c r="D1179" s="440"/>
      <c r="E1179" s="442"/>
      <c r="F1179" s="443"/>
      <c r="G1179" s="441"/>
      <c r="H1179" s="444"/>
      <c r="I1179" s="445"/>
      <c r="J1179" s="443"/>
      <c r="K1179" s="443"/>
      <c r="L1179" s="443"/>
      <c r="M1179" s="443"/>
      <c r="N1179" s="443"/>
      <c r="O1179" s="443"/>
      <c r="P1179" s="443"/>
      <c r="Q1179" s="443"/>
      <c r="R1179" s="443"/>
      <c r="S1179" s="443"/>
      <c r="T1179" s="443"/>
      <c r="U1179" s="443"/>
      <c r="V1179" s="443"/>
      <c r="W1179" s="443"/>
      <c r="X1179" s="443"/>
      <c r="Y1179" s="443"/>
      <c r="Z1179" s="443"/>
      <c r="AA1179" s="443"/>
      <c r="AB1179" s="443"/>
      <c r="AC1179" s="441"/>
      <c r="AD1179" s="441"/>
      <c r="AE1179" s="441"/>
      <c r="AF1179" s="441"/>
      <c r="AG1179" s="441"/>
      <c r="AH1179" s="441"/>
      <c r="AI1179" s="443"/>
      <c r="AJ1179" s="443"/>
      <c r="AK1179" s="325"/>
      <c r="AL1179" s="443"/>
      <c r="AM1179" s="443"/>
    </row>
    <row r="1180" spans="1:39" ht="24.75" customHeight="1">
      <c r="A1180" s="440"/>
      <c r="B1180" s="440"/>
      <c r="C1180" s="440"/>
      <c r="D1180" s="440"/>
      <c r="E1180" s="442"/>
      <c r="F1180" s="443"/>
      <c r="G1180" s="441"/>
      <c r="H1180" s="444"/>
      <c r="I1180" s="445"/>
      <c r="J1180" s="443"/>
      <c r="K1180" s="443"/>
      <c r="L1180" s="443"/>
      <c r="M1180" s="443"/>
      <c r="N1180" s="443"/>
      <c r="O1180" s="443"/>
      <c r="P1180" s="443"/>
      <c r="Q1180" s="443"/>
      <c r="R1180" s="443"/>
      <c r="S1180" s="443"/>
      <c r="T1180" s="443"/>
      <c r="U1180" s="443"/>
      <c r="V1180" s="443"/>
      <c r="W1180" s="443"/>
      <c r="X1180" s="443"/>
      <c r="Y1180" s="443"/>
      <c r="Z1180" s="443"/>
      <c r="AA1180" s="443"/>
      <c r="AB1180" s="443"/>
      <c r="AC1180" s="441"/>
      <c r="AD1180" s="441"/>
      <c r="AE1180" s="441"/>
      <c r="AF1180" s="441"/>
      <c r="AG1180" s="441"/>
      <c r="AH1180" s="441"/>
      <c r="AI1180" s="443"/>
      <c r="AJ1180" s="443"/>
      <c r="AK1180" s="325"/>
      <c r="AL1180" s="443"/>
      <c r="AM1180" s="443"/>
    </row>
    <row r="1181" spans="1:39" ht="24.75" customHeight="1">
      <c r="A1181" s="440"/>
      <c r="B1181" s="440"/>
      <c r="C1181" s="440"/>
      <c r="D1181" s="440"/>
      <c r="E1181" s="442"/>
      <c r="F1181" s="443"/>
      <c r="G1181" s="441"/>
      <c r="H1181" s="444"/>
      <c r="I1181" s="445"/>
      <c r="J1181" s="443"/>
      <c r="K1181" s="443"/>
      <c r="L1181" s="443"/>
      <c r="M1181" s="443"/>
      <c r="N1181" s="443"/>
      <c r="O1181" s="443"/>
      <c r="P1181" s="443"/>
      <c r="Q1181" s="443"/>
      <c r="R1181" s="443"/>
      <c r="S1181" s="443"/>
      <c r="T1181" s="443"/>
      <c r="U1181" s="443"/>
      <c r="V1181" s="443"/>
      <c r="W1181" s="443"/>
      <c r="X1181" s="443"/>
      <c r="Y1181" s="443"/>
      <c r="Z1181" s="443"/>
      <c r="AA1181" s="443"/>
      <c r="AB1181" s="443"/>
      <c r="AC1181" s="441"/>
      <c r="AD1181" s="441"/>
      <c r="AE1181" s="441"/>
      <c r="AF1181" s="441"/>
      <c r="AG1181" s="441"/>
      <c r="AH1181" s="441"/>
      <c r="AI1181" s="443"/>
      <c r="AJ1181" s="443"/>
      <c r="AK1181" s="325"/>
      <c r="AL1181" s="443"/>
      <c r="AM1181" s="443"/>
    </row>
    <row r="1182" spans="1:39" ht="24.75" customHeight="1">
      <c r="A1182" s="440"/>
      <c r="B1182" s="440"/>
      <c r="C1182" s="440"/>
      <c r="D1182" s="440"/>
      <c r="E1182" s="442"/>
      <c r="F1182" s="443"/>
      <c r="G1182" s="441"/>
      <c r="H1182" s="444"/>
      <c r="I1182" s="445"/>
      <c r="J1182" s="443"/>
      <c r="K1182" s="443"/>
      <c r="L1182" s="443"/>
      <c r="M1182" s="443"/>
      <c r="N1182" s="443"/>
      <c r="O1182" s="443"/>
      <c r="P1182" s="443"/>
      <c r="Q1182" s="443"/>
      <c r="R1182" s="443"/>
      <c r="S1182" s="443"/>
      <c r="T1182" s="443"/>
      <c r="U1182" s="443"/>
      <c r="V1182" s="443"/>
      <c r="W1182" s="443"/>
      <c r="X1182" s="443"/>
      <c r="Y1182" s="443"/>
      <c r="Z1182" s="443"/>
      <c r="AA1182" s="443"/>
      <c r="AB1182" s="443"/>
      <c r="AC1182" s="441"/>
      <c r="AD1182" s="441"/>
      <c r="AE1182" s="441"/>
      <c r="AF1182" s="441"/>
      <c r="AG1182" s="441"/>
      <c r="AH1182" s="441"/>
      <c r="AI1182" s="443"/>
      <c r="AJ1182" s="443"/>
      <c r="AK1182" s="325"/>
      <c r="AL1182" s="443"/>
      <c r="AM1182" s="443"/>
    </row>
    <row r="1183" spans="1:39" ht="24.75" customHeight="1">
      <c r="A1183" s="440"/>
      <c r="B1183" s="440"/>
      <c r="C1183" s="440"/>
      <c r="D1183" s="440"/>
      <c r="E1183" s="442"/>
      <c r="F1183" s="443"/>
      <c r="G1183" s="441"/>
      <c r="H1183" s="444"/>
      <c r="I1183" s="445"/>
      <c r="J1183" s="443"/>
      <c r="K1183" s="443"/>
      <c r="L1183" s="443"/>
      <c r="M1183" s="443"/>
      <c r="N1183" s="443"/>
      <c r="O1183" s="443"/>
      <c r="P1183" s="443"/>
      <c r="Q1183" s="443"/>
      <c r="R1183" s="443"/>
      <c r="S1183" s="443"/>
      <c r="T1183" s="443"/>
      <c r="U1183" s="443"/>
      <c r="V1183" s="443"/>
      <c r="W1183" s="443"/>
      <c r="X1183" s="443"/>
      <c r="Y1183" s="443"/>
      <c r="Z1183" s="443"/>
      <c r="AA1183" s="443"/>
      <c r="AB1183" s="443"/>
      <c r="AC1183" s="441"/>
      <c r="AD1183" s="441"/>
      <c r="AE1183" s="441"/>
      <c r="AF1183" s="441"/>
      <c r="AG1183" s="441"/>
      <c r="AH1183" s="441"/>
      <c r="AI1183" s="443"/>
      <c r="AJ1183" s="443"/>
      <c r="AK1183" s="325"/>
      <c r="AL1183" s="443"/>
      <c r="AM1183" s="443"/>
    </row>
    <row r="1184" spans="1:39" ht="24.75" customHeight="1">
      <c r="A1184" s="440"/>
      <c r="B1184" s="440"/>
      <c r="C1184" s="440"/>
      <c r="D1184" s="440"/>
      <c r="E1184" s="442"/>
      <c r="F1184" s="443"/>
      <c r="G1184" s="441"/>
      <c r="H1184" s="444"/>
      <c r="I1184" s="445"/>
      <c r="J1184" s="443"/>
      <c r="K1184" s="443"/>
      <c r="L1184" s="443"/>
      <c r="M1184" s="443"/>
      <c r="N1184" s="443"/>
      <c r="O1184" s="443"/>
      <c r="P1184" s="443"/>
      <c r="Q1184" s="443"/>
      <c r="R1184" s="443"/>
      <c r="S1184" s="443"/>
      <c r="T1184" s="443"/>
      <c r="U1184" s="443"/>
      <c r="V1184" s="443"/>
      <c r="W1184" s="443"/>
      <c r="X1184" s="443"/>
      <c r="Y1184" s="443"/>
      <c r="Z1184" s="443"/>
      <c r="AA1184" s="443"/>
      <c r="AB1184" s="443"/>
      <c r="AC1184" s="441"/>
      <c r="AD1184" s="441"/>
      <c r="AE1184" s="441"/>
      <c r="AF1184" s="441"/>
      <c r="AG1184" s="441"/>
      <c r="AH1184" s="441"/>
      <c r="AI1184" s="443"/>
      <c r="AJ1184" s="443"/>
      <c r="AK1184" s="325"/>
      <c r="AL1184" s="443"/>
      <c r="AM1184" s="443"/>
    </row>
    <row r="1185" spans="1:39" ht="24.75" customHeight="1">
      <c r="A1185" s="440"/>
      <c r="B1185" s="440"/>
      <c r="C1185" s="440"/>
      <c r="D1185" s="440"/>
      <c r="E1185" s="442"/>
      <c r="F1185" s="443"/>
      <c r="G1185" s="441"/>
      <c r="H1185" s="444"/>
      <c r="I1185" s="445"/>
      <c r="J1185" s="443"/>
      <c r="K1185" s="443"/>
      <c r="L1185" s="443"/>
      <c r="M1185" s="443"/>
      <c r="N1185" s="443"/>
      <c r="O1185" s="443"/>
      <c r="P1185" s="443"/>
      <c r="Q1185" s="443"/>
      <c r="R1185" s="443"/>
      <c r="S1185" s="443"/>
      <c r="T1185" s="443"/>
      <c r="U1185" s="443"/>
      <c r="V1185" s="443"/>
      <c r="W1185" s="443"/>
      <c r="X1185" s="443"/>
      <c r="Y1185" s="443"/>
      <c r="Z1185" s="443"/>
      <c r="AA1185" s="443"/>
      <c r="AB1185" s="443"/>
      <c r="AC1185" s="441"/>
      <c r="AD1185" s="441"/>
      <c r="AE1185" s="441"/>
      <c r="AF1185" s="441"/>
      <c r="AG1185" s="441"/>
      <c r="AH1185" s="441"/>
      <c r="AI1185" s="443"/>
      <c r="AJ1185" s="443"/>
      <c r="AK1185" s="325"/>
      <c r="AL1185" s="443"/>
      <c r="AM1185" s="443"/>
    </row>
    <row r="1186" spans="1:39" ht="24.75" customHeight="1">
      <c r="A1186" s="440"/>
      <c r="B1186" s="440"/>
      <c r="C1186" s="440"/>
      <c r="D1186" s="440"/>
      <c r="E1186" s="442"/>
      <c r="F1186" s="443"/>
      <c r="G1186" s="441"/>
      <c r="H1186" s="444"/>
      <c r="I1186" s="445"/>
      <c r="J1186" s="443"/>
      <c r="K1186" s="443"/>
      <c r="L1186" s="443"/>
      <c r="M1186" s="443"/>
      <c r="N1186" s="443"/>
      <c r="O1186" s="443"/>
      <c r="P1186" s="443"/>
      <c r="Q1186" s="443"/>
      <c r="R1186" s="443"/>
      <c r="S1186" s="443"/>
      <c r="T1186" s="443"/>
      <c r="U1186" s="443"/>
      <c r="V1186" s="443"/>
      <c r="W1186" s="443"/>
      <c r="X1186" s="443"/>
      <c r="Y1186" s="443"/>
      <c r="Z1186" s="443"/>
      <c r="AA1186" s="443"/>
      <c r="AB1186" s="443"/>
      <c r="AC1186" s="441"/>
      <c r="AD1186" s="441"/>
      <c r="AE1186" s="441"/>
      <c r="AF1186" s="441"/>
      <c r="AG1186" s="441"/>
      <c r="AH1186" s="441"/>
      <c r="AI1186" s="443"/>
      <c r="AJ1186" s="443"/>
      <c r="AK1186" s="325"/>
      <c r="AL1186" s="443"/>
      <c r="AM1186" s="443"/>
    </row>
    <row r="1187" spans="1:39" ht="24.75" customHeight="1">
      <c r="A1187" s="440"/>
      <c r="B1187" s="440"/>
      <c r="C1187" s="440"/>
      <c r="D1187" s="440"/>
      <c r="E1187" s="442"/>
      <c r="F1187" s="443"/>
      <c r="G1187" s="441"/>
      <c r="H1187" s="444"/>
      <c r="I1187" s="445"/>
      <c r="J1187" s="443"/>
      <c r="K1187" s="443"/>
      <c r="L1187" s="443"/>
      <c r="M1187" s="443"/>
      <c r="N1187" s="443"/>
      <c r="O1187" s="443"/>
      <c r="P1187" s="443"/>
      <c r="Q1187" s="443"/>
      <c r="R1187" s="443"/>
      <c r="S1187" s="443"/>
      <c r="T1187" s="443"/>
      <c r="U1187" s="443"/>
      <c r="V1187" s="443"/>
      <c r="W1187" s="443"/>
      <c r="X1187" s="443"/>
      <c r="Y1187" s="443"/>
      <c r="Z1187" s="443"/>
      <c r="AA1187" s="443"/>
      <c r="AB1187" s="443"/>
      <c r="AC1187" s="441"/>
      <c r="AD1187" s="441"/>
      <c r="AE1187" s="441"/>
      <c r="AF1187" s="441"/>
      <c r="AG1187" s="441"/>
      <c r="AH1187" s="441"/>
      <c r="AI1187" s="443"/>
      <c r="AJ1187" s="443"/>
      <c r="AK1187" s="325"/>
      <c r="AL1187" s="443"/>
      <c r="AM1187" s="443"/>
    </row>
    <row r="1188" spans="1:39" ht="24.75" customHeight="1">
      <c r="A1188" s="440"/>
      <c r="B1188" s="440"/>
      <c r="C1188" s="440"/>
      <c r="D1188" s="440"/>
      <c r="E1188" s="442"/>
      <c r="F1188" s="443"/>
      <c r="G1188" s="441"/>
      <c r="H1188" s="444"/>
      <c r="I1188" s="445"/>
      <c r="J1188" s="443"/>
      <c r="K1188" s="443"/>
      <c r="L1188" s="443"/>
      <c r="M1188" s="443"/>
      <c r="N1188" s="443"/>
      <c r="O1188" s="443"/>
      <c r="P1188" s="443"/>
      <c r="Q1188" s="443"/>
      <c r="R1188" s="443"/>
      <c r="S1188" s="443"/>
      <c r="T1188" s="443"/>
      <c r="U1188" s="443"/>
      <c r="V1188" s="443"/>
      <c r="W1188" s="443"/>
      <c r="X1188" s="443"/>
      <c r="Y1188" s="443"/>
      <c r="Z1188" s="443"/>
      <c r="AA1188" s="443"/>
      <c r="AB1188" s="443"/>
      <c r="AC1188" s="441"/>
      <c r="AD1188" s="441"/>
      <c r="AE1188" s="441"/>
      <c r="AF1188" s="441"/>
      <c r="AG1188" s="441"/>
      <c r="AH1188" s="441"/>
      <c r="AI1188" s="443"/>
      <c r="AJ1188" s="443"/>
      <c r="AK1188" s="325"/>
      <c r="AL1188" s="443"/>
      <c r="AM1188" s="443"/>
    </row>
    <row r="1189" spans="1:39" ht="24.75" customHeight="1">
      <c r="A1189" s="440"/>
      <c r="B1189" s="440"/>
      <c r="C1189" s="440"/>
      <c r="D1189" s="440"/>
      <c r="E1189" s="442"/>
      <c r="F1189" s="443"/>
      <c r="G1189" s="441"/>
      <c r="H1189" s="444"/>
      <c r="I1189" s="445"/>
      <c r="J1189" s="443"/>
      <c r="K1189" s="443"/>
      <c r="L1189" s="443"/>
      <c r="M1189" s="443"/>
      <c r="N1189" s="443"/>
      <c r="O1189" s="443"/>
      <c r="P1189" s="443"/>
      <c r="Q1189" s="443"/>
      <c r="R1189" s="443"/>
      <c r="S1189" s="443"/>
      <c r="T1189" s="443"/>
      <c r="U1189" s="443"/>
      <c r="V1189" s="443"/>
      <c r="W1189" s="443"/>
      <c r="X1189" s="443"/>
      <c r="Y1189" s="443"/>
      <c r="Z1189" s="443"/>
      <c r="AA1189" s="443"/>
      <c r="AB1189" s="443"/>
      <c r="AC1189" s="441"/>
      <c r="AD1189" s="441"/>
      <c r="AE1189" s="441"/>
      <c r="AF1189" s="441"/>
      <c r="AG1189" s="441"/>
      <c r="AH1189" s="441"/>
      <c r="AI1189" s="443"/>
      <c r="AJ1189" s="443"/>
      <c r="AK1189" s="325"/>
      <c r="AL1189" s="443"/>
      <c r="AM1189" s="443"/>
    </row>
    <row r="1190" spans="1:39" ht="24.75" customHeight="1">
      <c r="A1190" s="440"/>
      <c r="B1190" s="440"/>
      <c r="C1190" s="440"/>
      <c r="D1190" s="440"/>
      <c r="E1190" s="442"/>
      <c r="F1190" s="443"/>
      <c r="G1190" s="441"/>
      <c r="H1190" s="444"/>
      <c r="I1190" s="445"/>
      <c r="J1190" s="443"/>
      <c r="K1190" s="443"/>
      <c r="L1190" s="443"/>
      <c r="M1190" s="443"/>
      <c r="N1190" s="443"/>
      <c r="O1190" s="443"/>
      <c r="P1190" s="443"/>
      <c r="Q1190" s="443"/>
      <c r="R1190" s="443"/>
      <c r="S1190" s="443"/>
      <c r="T1190" s="443"/>
      <c r="U1190" s="443"/>
      <c r="V1190" s="443"/>
      <c r="W1190" s="443"/>
      <c r="X1190" s="443"/>
      <c r="Y1190" s="443"/>
      <c r="Z1190" s="443"/>
      <c r="AA1190" s="443"/>
      <c r="AB1190" s="443"/>
      <c r="AC1190" s="441"/>
      <c r="AD1190" s="441"/>
      <c r="AE1190" s="441"/>
      <c r="AF1190" s="441"/>
      <c r="AG1190" s="441"/>
      <c r="AH1190" s="441"/>
      <c r="AI1190" s="443"/>
      <c r="AJ1190" s="443"/>
      <c r="AK1190" s="325"/>
      <c r="AL1190" s="443"/>
      <c r="AM1190" s="443"/>
    </row>
    <row r="1191" spans="1:39" ht="24.75" customHeight="1">
      <c r="A1191" s="440"/>
      <c r="B1191" s="440"/>
      <c r="C1191" s="440"/>
      <c r="D1191" s="440"/>
      <c r="E1191" s="442"/>
      <c r="F1191" s="443"/>
      <c r="G1191" s="441"/>
      <c r="H1191" s="444"/>
      <c r="I1191" s="445"/>
      <c r="J1191" s="443"/>
      <c r="K1191" s="443"/>
      <c r="L1191" s="443"/>
      <c r="M1191" s="443"/>
      <c r="N1191" s="443"/>
      <c r="O1191" s="443"/>
      <c r="P1191" s="443"/>
      <c r="Q1191" s="443"/>
      <c r="R1191" s="443"/>
      <c r="S1191" s="443"/>
      <c r="T1191" s="443"/>
      <c r="U1191" s="443"/>
      <c r="V1191" s="443"/>
      <c r="W1191" s="443"/>
      <c r="X1191" s="443"/>
      <c r="Y1191" s="443"/>
      <c r="Z1191" s="443"/>
      <c r="AA1191" s="443"/>
      <c r="AB1191" s="443"/>
      <c r="AC1191" s="441"/>
      <c r="AD1191" s="441"/>
      <c r="AE1191" s="441"/>
      <c r="AF1191" s="441"/>
      <c r="AG1191" s="441"/>
      <c r="AH1191" s="441"/>
      <c r="AI1191" s="443"/>
      <c r="AJ1191" s="443"/>
      <c r="AK1191" s="325"/>
      <c r="AL1191" s="443"/>
      <c r="AM1191" s="443"/>
    </row>
    <row r="1192" spans="1:39" ht="24.75" customHeight="1">
      <c r="A1192" s="440"/>
      <c r="B1192" s="440"/>
      <c r="C1192" s="440"/>
      <c r="D1192" s="440"/>
      <c r="E1192" s="442"/>
      <c r="F1192" s="443"/>
      <c r="G1192" s="441"/>
      <c r="H1192" s="444"/>
      <c r="I1192" s="445"/>
      <c r="J1192" s="443"/>
      <c r="K1192" s="443"/>
      <c r="L1192" s="443"/>
      <c r="M1192" s="443"/>
      <c r="N1192" s="443"/>
      <c r="O1192" s="443"/>
      <c r="P1192" s="443"/>
      <c r="Q1192" s="443"/>
      <c r="R1192" s="443"/>
      <c r="S1192" s="443"/>
      <c r="T1192" s="443"/>
      <c r="U1192" s="443"/>
      <c r="V1192" s="443"/>
      <c r="W1192" s="443"/>
      <c r="X1192" s="443"/>
      <c r="Y1192" s="443"/>
      <c r="Z1192" s="443"/>
      <c r="AA1192" s="443"/>
      <c r="AB1192" s="443"/>
      <c r="AC1192" s="441"/>
      <c r="AD1192" s="441"/>
      <c r="AE1192" s="441"/>
      <c r="AF1192" s="441"/>
      <c r="AG1192" s="441"/>
      <c r="AH1192" s="441"/>
      <c r="AI1192" s="443"/>
      <c r="AJ1192" s="443"/>
      <c r="AK1192" s="325"/>
      <c r="AL1192" s="443"/>
      <c r="AM1192" s="443"/>
    </row>
    <row r="1193" spans="1:39" ht="24.75" customHeight="1">
      <c r="A1193" s="440"/>
      <c r="B1193" s="440"/>
      <c r="C1193" s="440"/>
      <c r="D1193" s="440"/>
      <c r="E1193" s="442"/>
      <c r="F1193" s="443"/>
      <c r="G1193" s="441"/>
      <c r="H1193" s="444"/>
      <c r="I1193" s="445"/>
      <c r="J1193" s="443"/>
      <c r="K1193" s="443"/>
      <c r="L1193" s="443"/>
      <c r="M1193" s="443"/>
      <c r="N1193" s="443"/>
      <c r="O1193" s="443"/>
      <c r="P1193" s="443"/>
      <c r="Q1193" s="443"/>
      <c r="R1193" s="443"/>
      <c r="S1193" s="443"/>
      <c r="T1193" s="443"/>
      <c r="U1193" s="443"/>
      <c r="V1193" s="443"/>
      <c r="W1193" s="443"/>
      <c r="X1193" s="443"/>
      <c r="Y1193" s="443"/>
      <c r="Z1193" s="443"/>
      <c r="AA1193" s="443"/>
      <c r="AB1193" s="443"/>
      <c r="AC1193" s="441"/>
      <c r="AD1193" s="441"/>
      <c r="AE1193" s="441"/>
      <c r="AF1193" s="441"/>
      <c r="AG1193" s="441"/>
      <c r="AH1193" s="441"/>
      <c r="AI1193" s="443"/>
      <c r="AJ1193" s="443"/>
      <c r="AK1193" s="325"/>
      <c r="AL1193" s="443"/>
      <c r="AM1193" s="443"/>
    </row>
    <row r="1194" spans="1:39" ht="24.75" customHeight="1">
      <c r="A1194" s="440"/>
      <c r="B1194" s="440"/>
      <c r="C1194" s="440"/>
      <c r="D1194" s="440"/>
      <c r="E1194" s="442"/>
      <c r="F1194" s="443"/>
      <c r="G1194" s="441"/>
      <c r="H1194" s="444"/>
      <c r="I1194" s="445"/>
      <c r="J1194" s="443"/>
      <c r="K1194" s="443"/>
      <c r="L1194" s="443"/>
      <c r="M1194" s="443"/>
      <c r="N1194" s="443"/>
      <c r="O1194" s="443"/>
      <c r="P1194" s="443"/>
      <c r="Q1194" s="443"/>
      <c r="R1194" s="443"/>
      <c r="S1194" s="443"/>
      <c r="T1194" s="443"/>
      <c r="U1194" s="443"/>
      <c r="V1194" s="443"/>
      <c r="W1194" s="443"/>
      <c r="X1194" s="443"/>
      <c r="Y1194" s="443"/>
      <c r="Z1194" s="443"/>
      <c r="AA1194" s="443"/>
      <c r="AB1194" s="443"/>
      <c r="AC1194" s="441"/>
      <c r="AD1194" s="441"/>
      <c r="AE1194" s="441"/>
      <c r="AF1194" s="441"/>
      <c r="AG1194" s="441"/>
      <c r="AH1194" s="441"/>
      <c r="AI1194" s="443"/>
      <c r="AJ1194" s="443"/>
      <c r="AK1194" s="325"/>
      <c r="AL1194" s="443"/>
      <c r="AM1194" s="443"/>
    </row>
    <row r="1195" spans="1:39" ht="24.75" customHeight="1">
      <c r="A1195" s="440"/>
      <c r="B1195" s="440"/>
      <c r="C1195" s="440"/>
      <c r="D1195" s="440"/>
      <c r="E1195" s="442"/>
      <c r="F1195" s="443"/>
      <c r="G1195" s="441"/>
      <c r="H1195" s="444"/>
      <c r="I1195" s="445"/>
      <c r="J1195" s="443"/>
      <c r="K1195" s="443"/>
      <c r="L1195" s="443"/>
      <c r="M1195" s="443"/>
      <c r="N1195" s="443"/>
      <c r="O1195" s="443"/>
      <c r="P1195" s="443"/>
      <c r="Q1195" s="443"/>
      <c r="R1195" s="443"/>
      <c r="S1195" s="443"/>
      <c r="T1195" s="443"/>
      <c r="U1195" s="443"/>
      <c r="V1195" s="443"/>
      <c r="W1195" s="443"/>
      <c r="X1195" s="443"/>
      <c r="Y1195" s="443"/>
      <c r="Z1195" s="443"/>
      <c r="AA1195" s="443"/>
      <c r="AB1195" s="443"/>
      <c r="AC1195" s="441"/>
      <c r="AD1195" s="441"/>
      <c r="AE1195" s="441"/>
      <c r="AF1195" s="441"/>
      <c r="AG1195" s="441"/>
      <c r="AH1195" s="441"/>
      <c r="AI1195" s="443"/>
      <c r="AJ1195" s="443"/>
      <c r="AK1195" s="325"/>
      <c r="AL1195" s="443"/>
      <c r="AM1195" s="443"/>
    </row>
    <row r="1196" spans="1:39" ht="24.75" customHeight="1">
      <c r="A1196" s="440"/>
      <c r="B1196" s="440"/>
      <c r="C1196" s="440"/>
      <c r="D1196" s="440"/>
      <c r="E1196" s="442"/>
      <c r="F1196" s="443"/>
      <c r="G1196" s="441"/>
      <c r="H1196" s="444"/>
      <c r="I1196" s="445"/>
      <c r="J1196" s="443"/>
      <c r="K1196" s="443"/>
      <c r="L1196" s="443"/>
      <c r="M1196" s="443"/>
      <c r="N1196" s="443"/>
      <c r="O1196" s="443"/>
      <c r="P1196" s="443"/>
      <c r="Q1196" s="443"/>
      <c r="R1196" s="443"/>
      <c r="S1196" s="443"/>
      <c r="T1196" s="443"/>
      <c r="U1196" s="443"/>
      <c r="V1196" s="443"/>
      <c r="W1196" s="443"/>
      <c r="X1196" s="443"/>
      <c r="Y1196" s="443"/>
      <c r="Z1196" s="443"/>
      <c r="AA1196" s="443"/>
      <c r="AB1196" s="443"/>
      <c r="AC1196" s="441"/>
      <c r="AD1196" s="441"/>
      <c r="AE1196" s="441"/>
      <c r="AF1196" s="441"/>
      <c r="AG1196" s="441"/>
      <c r="AH1196" s="441"/>
      <c r="AI1196" s="443"/>
      <c r="AJ1196" s="443"/>
      <c r="AK1196" s="325"/>
      <c r="AL1196" s="443"/>
      <c r="AM1196" s="443"/>
    </row>
    <row r="1197" spans="1:39" ht="24.75" customHeight="1">
      <c r="A1197" s="440"/>
      <c r="B1197" s="440"/>
      <c r="C1197" s="440"/>
      <c r="D1197" s="440"/>
      <c r="E1197" s="442"/>
      <c r="F1197" s="443"/>
      <c r="G1197" s="441"/>
      <c r="H1197" s="444"/>
      <c r="I1197" s="445"/>
      <c r="J1197" s="443"/>
      <c r="K1197" s="443"/>
      <c r="L1197" s="443"/>
      <c r="M1197" s="443"/>
      <c r="N1197" s="443"/>
      <c r="O1197" s="443"/>
      <c r="P1197" s="443"/>
      <c r="Q1197" s="443"/>
      <c r="R1197" s="443"/>
      <c r="S1197" s="443"/>
      <c r="T1197" s="443"/>
      <c r="U1197" s="443"/>
      <c r="V1197" s="443"/>
      <c r="W1197" s="443"/>
      <c r="X1197" s="443"/>
      <c r="Y1197" s="443"/>
      <c r="Z1197" s="443"/>
      <c r="AA1197" s="443"/>
      <c r="AB1197" s="443"/>
      <c r="AC1197" s="441"/>
      <c r="AD1197" s="441"/>
      <c r="AE1197" s="441"/>
      <c r="AF1197" s="441"/>
      <c r="AG1197" s="441"/>
      <c r="AH1197" s="441"/>
      <c r="AI1197" s="443"/>
      <c r="AJ1197" s="443"/>
      <c r="AK1197" s="325"/>
      <c r="AL1197" s="443"/>
      <c r="AM1197" s="443"/>
    </row>
    <row r="1198" spans="1:39" ht="24.75" customHeight="1">
      <c r="A1198" s="440"/>
      <c r="B1198" s="440"/>
      <c r="C1198" s="440"/>
      <c r="D1198" s="440"/>
      <c r="E1198" s="442"/>
      <c r="F1198" s="443"/>
      <c r="G1198" s="441"/>
      <c r="H1198" s="444"/>
      <c r="I1198" s="445"/>
      <c r="J1198" s="443"/>
      <c r="K1198" s="443"/>
      <c r="L1198" s="443"/>
      <c r="M1198" s="443"/>
      <c r="N1198" s="443"/>
      <c r="O1198" s="443"/>
      <c r="P1198" s="443"/>
      <c r="Q1198" s="443"/>
      <c r="R1198" s="443"/>
      <c r="S1198" s="443"/>
      <c r="T1198" s="443"/>
      <c r="U1198" s="443"/>
      <c r="V1198" s="443"/>
      <c r="W1198" s="443"/>
      <c r="X1198" s="443"/>
      <c r="Y1198" s="443"/>
      <c r="Z1198" s="443"/>
      <c r="AA1198" s="443"/>
      <c r="AB1198" s="443"/>
      <c r="AC1198" s="441"/>
      <c r="AD1198" s="441"/>
      <c r="AE1198" s="441"/>
      <c r="AF1198" s="441"/>
      <c r="AG1198" s="441"/>
      <c r="AH1198" s="441"/>
      <c r="AI1198" s="443"/>
      <c r="AJ1198" s="443"/>
      <c r="AK1198" s="325"/>
      <c r="AL1198" s="443"/>
      <c r="AM1198" s="443"/>
    </row>
    <row r="1199" spans="1:39" ht="24.75" customHeight="1">
      <c r="A1199" s="440"/>
      <c r="B1199" s="440"/>
      <c r="C1199" s="440"/>
      <c r="D1199" s="440"/>
      <c r="E1199" s="442"/>
      <c r="F1199" s="443"/>
      <c r="G1199" s="441"/>
      <c r="H1199" s="444"/>
      <c r="I1199" s="445"/>
      <c r="J1199" s="443"/>
      <c r="K1199" s="443"/>
      <c r="L1199" s="443"/>
      <c r="M1199" s="443"/>
      <c r="N1199" s="443"/>
      <c r="O1199" s="443"/>
      <c r="P1199" s="443"/>
      <c r="Q1199" s="443"/>
      <c r="R1199" s="443"/>
      <c r="S1199" s="443"/>
      <c r="T1199" s="443"/>
      <c r="U1199" s="443"/>
      <c r="V1199" s="443"/>
      <c r="W1199" s="443"/>
      <c r="X1199" s="443"/>
      <c r="Y1199" s="443"/>
      <c r="Z1199" s="443"/>
      <c r="AA1199" s="443"/>
      <c r="AB1199" s="443"/>
      <c r="AC1199" s="441"/>
      <c r="AD1199" s="441"/>
      <c r="AE1199" s="441"/>
      <c r="AF1199" s="441"/>
      <c r="AG1199" s="441"/>
      <c r="AH1199" s="441"/>
      <c r="AI1199" s="443"/>
      <c r="AJ1199" s="443"/>
      <c r="AK1199" s="325"/>
      <c r="AL1199" s="443"/>
      <c r="AM1199" s="443"/>
    </row>
    <row r="1200" spans="1:39" ht="24.75" customHeight="1">
      <c r="A1200" s="440"/>
      <c r="B1200" s="440"/>
      <c r="C1200" s="440"/>
      <c r="D1200" s="440"/>
      <c r="E1200" s="442"/>
      <c r="F1200" s="443"/>
      <c r="G1200" s="441"/>
      <c r="H1200" s="444"/>
      <c r="I1200" s="445"/>
      <c r="J1200" s="443"/>
      <c r="K1200" s="443"/>
      <c r="L1200" s="443"/>
      <c r="M1200" s="443"/>
      <c r="N1200" s="443"/>
      <c r="O1200" s="443"/>
      <c r="P1200" s="443"/>
      <c r="Q1200" s="443"/>
      <c r="R1200" s="443"/>
      <c r="S1200" s="443"/>
      <c r="T1200" s="443"/>
      <c r="U1200" s="443"/>
      <c r="V1200" s="443"/>
      <c r="W1200" s="443"/>
      <c r="X1200" s="443"/>
      <c r="Y1200" s="443"/>
      <c r="Z1200" s="443"/>
      <c r="AA1200" s="443"/>
      <c r="AB1200" s="443"/>
      <c r="AC1200" s="441"/>
      <c r="AD1200" s="441"/>
      <c r="AE1200" s="441"/>
      <c r="AF1200" s="441"/>
      <c r="AG1200" s="441"/>
      <c r="AH1200" s="441"/>
      <c r="AI1200" s="443"/>
      <c r="AJ1200" s="443"/>
      <c r="AK1200" s="325"/>
      <c r="AL1200" s="443"/>
      <c r="AM1200" s="443"/>
    </row>
    <row r="1201" spans="1:39" ht="24.75" customHeight="1">
      <c r="A1201" s="440"/>
      <c r="B1201" s="440"/>
      <c r="C1201" s="440"/>
      <c r="D1201" s="440"/>
      <c r="E1201" s="442"/>
      <c r="F1201" s="443"/>
      <c r="G1201" s="441"/>
      <c r="H1201" s="444"/>
      <c r="I1201" s="445"/>
      <c r="J1201" s="443"/>
      <c r="K1201" s="443"/>
      <c r="L1201" s="443"/>
      <c r="M1201" s="443"/>
      <c r="N1201" s="443"/>
      <c r="O1201" s="443"/>
      <c r="P1201" s="443"/>
      <c r="Q1201" s="443"/>
      <c r="R1201" s="443"/>
      <c r="S1201" s="443"/>
      <c r="T1201" s="443"/>
      <c r="U1201" s="443"/>
      <c r="V1201" s="443"/>
      <c r="W1201" s="443"/>
      <c r="X1201" s="443"/>
      <c r="Y1201" s="443"/>
      <c r="Z1201" s="443"/>
      <c r="AA1201" s="443"/>
      <c r="AB1201" s="443"/>
      <c r="AC1201" s="441"/>
      <c r="AD1201" s="441"/>
      <c r="AE1201" s="441"/>
      <c r="AF1201" s="441"/>
      <c r="AG1201" s="441"/>
      <c r="AH1201" s="441"/>
      <c r="AI1201" s="443"/>
      <c r="AJ1201" s="443"/>
      <c r="AK1201" s="325"/>
      <c r="AL1201" s="443"/>
      <c r="AM1201" s="443"/>
    </row>
    <row r="1202" spans="1:39" ht="24.75" customHeight="1">
      <c r="A1202" s="440"/>
      <c r="B1202" s="440"/>
      <c r="C1202" s="440"/>
      <c r="D1202" s="440"/>
      <c r="E1202" s="442"/>
      <c r="F1202" s="443"/>
      <c r="G1202" s="441"/>
      <c r="H1202" s="444"/>
      <c r="I1202" s="445"/>
      <c r="J1202" s="443"/>
      <c r="K1202" s="443"/>
      <c r="L1202" s="443"/>
      <c r="M1202" s="443"/>
      <c r="N1202" s="443"/>
      <c r="O1202" s="443"/>
      <c r="P1202" s="443"/>
      <c r="Q1202" s="443"/>
      <c r="R1202" s="443"/>
      <c r="S1202" s="443"/>
      <c r="T1202" s="443"/>
      <c r="U1202" s="443"/>
      <c r="V1202" s="443"/>
      <c r="W1202" s="443"/>
      <c r="X1202" s="443"/>
      <c r="Y1202" s="443"/>
      <c r="Z1202" s="443"/>
      <c r="AA1202" s="443"/>
      <c r="AB1202" s="443"/>
      <c r="AC1202" s="441"/>
      <c r="AD1202" s="441"/>
      <c r="AE1202" s="441"/>
      <c r="AF1202" s="441"/>
      <c r="AG1202" s="441"/>
      <c r="AH1202" s="441"/>
      <c r="AI1202" s="443"/>
      <c r="AJ1202" s="443"/>
      <c r="AK1202" s="325"/>
      <c r="AL1202" s="443"/>
      <c r="AM1202" s="443"/>
    </row>
    <row r="1203" spans="1:39" ht="24.75" customHeight="1">
      <c r="A1203" s="440"/>
      <c r="B1203" s="440"/>
      <c r="C1203" s="440"/>
      <c r="D1203" s="440"/>
      <c r="E1203" s="442"/>
      <c r="F1203" s="443"/>
      <c r="G1203" s="441"/>
      <c r="H1203" s="444"/>
      <c r="I1203" s="445"/>
      <c r="J1203" s="443"/>
      <c r="K1203" s="443"/>
      <c r="L1203" s="443"/>
      <c r="M1203" s="443"/>
      <c r="N1203" s="443"/>
      <c r="O1203" s="443"/>
      <c r="P1203" s="443"/>
      <c r="Q1203" s="443"/>
      <c r="R1203" s="443"/>
      <c r="S1203" s="443"/>
      <c r="T1203" s="443"/>
      <c r="U1203" s="443"/>
      <c r="V1203" s="443"/>
      <c r="W1203" s="443"/>
      <c r="X1203" s="443"/>
      <c r="Y1203" s="443"/>
      <c r="Z1203" s="443"/>
      <c r="AA1203" s="443"/>
      <c r="AB1203" s="443"/>
      <c r="AC1203" s="441"/>
      <c r="AD1203" s="441"/>
      <c r="AE1203" s="441"/>
      <c r="AF1203" s="441"/>
      <c r="AG1203" s="441"/>
      <c r="AH1203" s="441"/>
      <c r="AI1203" s="443"/>
      <c r="AJ1203" s="443"/>
      <c r="AK1203" s="325"/>
      <c r="AL1203" s="443"/>
      <c r="AM1203" s="443"/>
    </row>
    <row r="1204" spans="1:39" ht="24.75" customHeight="1">
      <c r="A1204" s="440"/>
      <c r="B1204" s="440"/>
      <c r="C1204" s="440"/>
      <c r="D1204" s="440"/>
      <c r="E1204" s="442"/>
      <c r="F1204" s="443"/>
      <c r="G1204" s="441"/>
      <c r="H1204" s="444"/>
      <c r="I1204" s="445"/>
      <c r="J1204" s="443"/>
      <c r="K1204" s="443"/>
      <c r="L1204" s="443"/>
      <c r="M1204" s="443"/>
      <c r="N1204" s="443"/>
      <c r="O1204" s="443"/>
      <c r="P1204" s="443"/>
      <c r="Q1204" s="443"/>
      <c r="R1204" s="443"/>
      <c r="S1204" s="443"/>
      <c r="T1204" s="443"/>
      <c r="U1204" s="443"/>
      <c r="V1204" s="443"/>
      <c r="W1204" s="443"/>
      <c r="X1204" s="443"/>
      <c r="Y1204" s="443"/>
      <c r="Z1204" s="443"/>
      <c r="AA1204" s="443"/>
      <c r="AB1204" s="443"/>
      <c r="AC1204" s="441"/>
      <c r="AD1204" s="441"/>
      <c r="AE1204" s="441"/>
      <c r="AF1204" s="441"/>
      <c r="AG1204" s="441"/>
      <c r="AH1204" s="441"/>
      <c r="AI1204" s="443"/>
      <c r="AJ1204" s="443"/>
      <c r="AK1204" s="325"/>
      <c r="AL1204" s="443"/>
      <c r="AM1204" s="443"/>
    </row>
    <row r="1205" spans="1:39" ht="24.75" customHeight="1">
      <c r="A1205" s="440"/>
      <c r="B1205" s="440"/>
      <c r="C1205" s="440"/>
      <c r="D1205" s="440"/>
      <c r="E1205" s="442"/>
      <c r="F1205" s="443"/>
      <c r="G1205" s="441"/>
      <c r="H1205" s="444"/>
      <c r="I1205" s="445"/>
      <c r="J1205" s="443"/>
      <c r="K1205" s="443"/>
      <c r="L1205" s="443"/>
      <c r="M1205" s="443"/>
      <c r="N1205" s="443"/>
      <c r="O1205" s="443"/>
      <c r="P1205" s="443"/>
      <c r="Q1205" s="443"/>
      <c r="R1205" s="443"/>
      <c r="S1205" s="443"/>
      <c r="T1205" s="443"/>
      <c r="U1205" s="443"/>
      <c r="V1205" s="443"/>
      <c r="W1205" s="443"/>
      <c r="X1205" s="443"/>
      <c r="Y1205" s="443"/>
      <c r="Z1205" s="443"/>
      <c r="AA1205" s="443"/>
      <c r="AB1205" s="443"/>
      <c r="AC1205" s="441"/>
      <c r="AD1205" s="441"/>
      <c r="AE1205" s="441"/>
      <c r="AF1205" s="441"/>
      <c r="AG1205" s="441"/>
      <c r="AH1205" s="441"/>
      <c r="AI1205" s="443"/>
      <c r="AJ1205" s="443"/>
      <c r="AK1205" s="325"/>
      <c r="AL1205" s="443"/>
      <c r="AM1205" s="443"/>
    </row>
    <row r="1206" spans="1:39" ht="24.75" customHeight="1">
      <c r="A1206" s="440"/>
      <c r="B1206" s="440"/>
      <c r="C1206" s="440"/>
      <c r="D1206" s="440"/>
      <c r="E1206" s="442"/>
      <c r="F1206" s="443"/>
      <c r="G1206" s="441"/>
      <c r="H1206" s="444"/>
      <c r="I1206" s="445"/>
      <c r="J1206" s="443"/>
      <c r="K1206" s="443"/>
      <c r="L1206" s="443"/>
      <c r="M1206" s="443"/>
      <c r="N1206" s="443"/>
      <c r="O1206" s="443"/>
      <c r="P1206" s="443"/>
      <c r="Q1206" s="443"/>
      <c r="R1206" s="443"/>
      <c r="S1206" s="443"/>
      <c r="T1206" s="443"/>
      <c r="U1206" s="443"/>
      <c r="V1206" s="443"/>
      <c r="W1206" s="443"/>
      <c r="X1206" s="443"/>
      <c r="Y1206" s="443"/>
      <c r="Z1206" s="443"/>
      <c r="AA1206" s="443"/>
      <c r="AB1206" s="443"/>
      <c r="AC1206" s="441"/>
      <c r="AD1206" s="441"/>
      <c r="AE1206" s="441"/>
      <c r="AF1206" s="441"/>
      <c r="AG1206" s="441"/>
      <c r="AH1206" s="441"/>
      <c r="AI1206" s="443"/>
      <c r="AJ1206" s="443"/>
      <c r="AK1206" s="325"/>
      <c r="AL1206" s="443"/>
      <c r="AM1206" s="443"/>
    </row>
    <row r="1207" spans="1:39" ht="24.75" customHeight="1">
      <c r="A1207" s="440"/>
      <c r="B1207" s="440"/>
      <c r="C1207" s="440"/>
      <c r="D1207" s="440"/>
      <c r="E1207" s="442"/>
      <c r="F1207" s="443"/>
      <c r="G1207" s="441"/>
      <c r="H1207" s="444"/>
      <c r="I1207" s="445"/>
      <c r="J1207" s="443"/>
      <c r="K1207" s="443"/>
      <c r="L1207" s="443"/>
      <c r="M1207" s="443"/>
      <c r="N1207" s="443"/>
      <c r="O1207" s="443"/>
      <c r="P1207" s="443"/>
      <c r="Q1207" s="443"/>
      <c r="R1207" s="443"/>
      <c r="S1207" s="443"/>
      <c r="T1207" s="443"/>
      <c r="U1207" s="443"/>
      <c r="V1207" s="443"/>
      <c r="W1207" s="443"/>
      <c r="X1207" s="443"/>
      <c r="Y1207" s="443"/>
      <c r="Z1207" s="443"/>
      <c r="AA1207" s="443"/>
      <c r="AB1207" s="443"/>
      <c r="AC1207" s="441"/>
      <c r="AD1207" s="441"/>
      <c r="AE1207" s="441"/>
      <c r="AF1207" s="441"/>
      <c r="AG1207" s="441"/>
      <c r="AH1207" s="441"/>
      <c r="AI1207" s="443"/>
      <c r="AJ1207" s="443"/>
      <c r="AK1207" s="325"/>
      <c r="AL1207" s="443"/>
      <c r="AM1207" s="443"/>
    </row>
    <row r="1208" spans="1:39" ht="24.75" customHeight="1">
      <c r="A1208" s="440"/>
      <c r="B1208" s="440"/>
      <c r="C1208" s="440"/>
      <c r="D1208" s="440"/>
      <c r="E1208" s="442"/>
      <c r="F1208" s="443"/>
      <c r="G1208" s="441"/>
      <c r="H1208" s="444"/>
      <c r="I1208" s="445"/>
      <c r="J1208" s="443"/>
      <c r="K1208" s="443"/>
      <c r="L1208" s="443"/>
      <c r="M1208" s="443"/>
      <c r="N1208" s="443"/>
      <c r="O1208" s="443"/>
      <c r="P1208" s="443"/>
      <c r="Q1208" s="443"/>
      <c r="R1208" s="443"/>
      <c r="S1208" s="443"/>
      <c r="T1208" s="443"/>
      <c r="U1208" s="443"/>
      <c r="V1208" s="443"/>
      <c r="W1208" s="443"/>
      <c r="X1208" s="443"/>
      <c r="Y1208" s="443"/>
      <c r="Z1208" s="443"/>
      <c r="AA1208" s="443"/>
      <c r="AB1208" s="443"/>
      <c r="AC1208" s="441"/>
      <c r="AD1208" s="441"/>
      <c r="AE1208" s="441"/>
      <c r="AF1208" s="441"/>
      <c r="AG1208" s="441"/>
      <c r="AH1208" s="441"/>
      <c r="AI1208" s="443"/>
      <c r="AJ1208" s="443"/>
      <c r="AK1208" s="325"/>
      <c r="AL1208" s="443"/>
      <c r="AM1208" s="443"/>
    </row>
    <row r="1209" spans="1:39" ht="24.75" customHeight="1">
      <c r="A1209" s="440"/>
      <c r="B1209" s="440"/>
      <c r="C1209" s="440"/>
      <c r="D1209" s="440"/>
      <c r="E1209" s="442"/>
      <c r="F1209" s="443"/>
      <c r="G1209" s="441"/>
      <c r="H1209" s="444"/>
      <c r="I1209" s="445"/>
      <c r="J1209" s="443"/>
      <c r="K1209" s="443"/>
      <c r="L1209" s="443"/>
      <c r="M1209" s="443"/>
      <c r="N1209" s="443"/>
      <c r="O1209" s="443"/>
      <c r="P1209" s="443"/>
      <c r="Q1209" s="443"/>
      <c r="R1209" s="443"/>
      <c r="S1209" s="443"/>
      <c r="T1209" s="443"/>
      <c r="U1209" s="443"/>
      <c r="V1209" s="443"/>
      <c r="W1209" s="443"/>
      <c r="X1209" s="443"/>
      <c r="Y1209" s="443"/>
      <c r="Z1209" s="443"/>
      <c r="AA1209" s="443"/>
      <c r="AB1209" s="443"/>
      <c r="AC1209" s="441"/>
      <c r="AD1209" s="441"/>
      <c r="AE1209" s="441"/>
      <c r="AF1209" s="441"/>
      <c r="AG1209" s="441"/>
      <c r="AH1209" s="441"/>
      <c r="AI1209" s="443"/>
      <c r="AJ1209" s="443"/>
      <c r="AK1209" s="325"/>
      <c r="AL1209" s="443"/>
      <c r="AM1209" s="443"/>
    </row>
    <row r="1210" spans="1:39" ht="24.75" customHeight="1">
      <c r="A1210" s="440"/>
      <c r="B1210" s="440"/>
      <c r="C1210" s="440"/>
      <c r="D1210" s="440"/>
      <c r="E1210" s="442"/>
      <c r="F1210" s="443"/>
      <c r="G1210" s="441"/>
      <c r="H1210" s="444"/>
      <c r="I1210" s="445"/>
      <c r="J1210" s="443"/>
      <c r="K1210" s="443"/>
      <c r="L1210" s="443"/>
      <c r="M1210" s="443"/>
      <c r="N1210" s="443"/>
      <c r="O1210" s="443"/>
      <c r="P1210" s="443"/>
      <c r="Q1210" s="443"/>
      <c r="R1210" s="443"/>
      <c r="S1210" s="443"/>
      <c r="T1210" s="443"/>
      <c r="U1210" s="443"/>
      <c r="V1210" s="443"/>
      <c r="W1210" s="443"/>
      <c r="X1210" s="443"/>
      <c r="Y1210" s="443"/>
      <c r="Z1210" s="443"/>
      <c r="AA1210" s="443"/>
      <c r="AB1210" s="443"/>
      <c r="AC1210" s="441"/>
      <c r="AD1210" s="441"/>
      <c r="AE1210" s="441"/>
      <c r="AF1210" s="441"/>
      <c r="AG1210" s="441"/>
      <c r="AH1210" s="441"/>
      <c r="AI1210" s="443"/>
      <c r="AJ1210" s="443"/>
      <c r="AK1210" s="325"/>
      <c r="AL1210" s="443"/>
      <c r="AM1210" s="443"/>
    </row>
    <row r="1211" spans="1:39" ht="24.75" customHeight="1">
      <c r="A1211" s="440"/>
      <c r="B1211" s="440"/>
      <c r="C1211" s="440"/>
      <c r="D1211" s="440"/>
      <c r="E1211" s="442"/>
      <c r="F1211" s="443"/>
      <c r="G1211" s="441"/>
      <c r="H1211" s="444"/>
      <c r="I1211" s="445"/>
      <c r="J1211" s="443"/>
      <c r="K1211" s="443"/>
      <c r="L1211" s="443"/>
      <c r="M1211" s="443"/>
      <c r="N1211" s="443"/>
      <c r="O1211" s="443"/>
      <c r="P1211" s="443"/>
      <c r="Q1211" s="443"/>
      <c r="R1211" s="443"/>
      <c r="S1211" s="443"/>
      <c r="T1211" s="443"/>
      <c r="U1211" s="443"/>
      <c r="V1211" s="443"/>
      <c r="W1211" s="443"/>
      <c r="X1211" s="443"/>
      <c r="Y1211" s="443"/>
      <c r="Z1211" s="443"/>
      <c r="AA1211" s="443"/>
      <c r="AB1211" s="443"/>
      <c r="AC1211" s="441"/>
      <c r="AD1211" s="441"/>
      <c r="AE1211" s="441"/>
      <c r="AF1211" s="441"/>
      <c r="AG1211" s="441"/>
      <c r="AH1211" s="441"/>
      <c r="AI1211" s="443"/>
      <c r="AJ1211" s="443"/>
      <c r="AK1211" s="325"/>
      <c r="AL1211" s="443"/>
      <c r="AM1211" s="443"/>
    </row>
    <row r="1212" spans="1:39" ht="24.75" customHeight="1">
      <c r="A1212" s="440"/>
      <c r="B1212" s="440"/>
      <c r="C1212" s="440"/>
      <c r="D1212" s="440"/>
      <c r="E1212" s="442"/>
      <c r="F1212" s="443"/>
      <c r="G1212" s="441"/>
      <c r="H1212" s="444"/>
      <c r="I1212" s="445"/>
      <c r="J1212" s="443"/>
      <c r="K1212" s="443"/>
      <c r="L1212" s="443"/>
      <c r="M1212" s="443"/>
      <c r="N1212" s="443"/>
      <c r="O1212" s="443"/>
      <c r="P1212" s="443"/>
      <c r="Q1212" s="443"/>
      <c r="R1212" s="443"/>
      <c r="S1212" s="443"/>
      <c r="T1212" s="443"/>
      <c r="U1212" s="443"/>
      <c r="V1212" s="443"/>
      <c r="W1212" s="443"/>
      <c r="X1212" s="443"/>
      <c r="Y1212" s="443"/>
      <c r="Z1212" s="443"/>
      <c r="AA1212" s="443"/>
      <c r="AB1212" s="443"/>
      <c r="AC1212" s="441"/>
      <c r="AD1212" s="441"/>
      <c r="AE1212" s="441"/>
      <c r="AF1212" s="441"/>
      <c r="AG1212" s="441"/>
      <c r="AH1212" s="441"/>
      <c r="AI1212" s="443"/>
      <c r="AJ1212" s="443"/>
      <c r="AK1212" s="325"/>
      <c r="AL1212" s="443"/>
      <c r="AM1212" s="443"/>
    </row>
    <row r="1213" spans="1:39" ht="24.75" customHeight="1">
      <c r="A1213" s="440"/>
      <c r="B1213" s="440"/>
      <c r="C1213" s="440"/>
      <c r="D1213" s="440"/>
      <c r="E1213" s="442"/>
      <c r="F1213" s="443"/>
      <c r="G1213" s="441"/>
      <c r="H1213" s="444"/>
      <c r="I1213" s="445"/>
      <c r="J1213" s="443"/>
      <c r="K1213" s="443"/>
      <c r="L1213" s="443"/>
      <c r="M1213" s="443"/>
      <c r="N1213" s="443"/>
      <c r="O1213" s="443"/>
      <c r="P1213" s="443"/>
      <c r="Q1213" s="443"/>
      <c r="R1213" s="443"/>
      <c r="S1213" s="443"/>
      <c r="T1213" s="443"/>
      <c r="U1213" s="443"/>
      <c r="V1213" s="443"/>
      <c r="W1213" s="443"/>
      <c r="X1213" s="443"/>
      <c r="Y1213" s="443"/>
      <c r="Z1213" s="443"/>
      <c r="AA1213" s="443"/>
      <c r="AB1213" s="443"/>
      <c r="AC1213" s="441"/>
      <c r="AD1213" s="441"/>
      <c r="AE1213" s="441"/>
      <c r="AF1213" s="441"/>
      <c r="AG1213" s="441"/>
      <c r="AH1213" s="441"/>
      <c r="AI1213" s="443"/>
      <c r="AJ1213" s="443"/>
      <c r="AK1213" s="325"/>
      <c r="AL1213" s="443"/>
      <c r="AM1213" s="443"/>
    </row>
    <row r="1214" spans="1:39" ht="24.75" customHeight="1">
      <c r="A1214" s="440"/>
      <c r="B1214" s="440"/>
      <c r="C1214" s="440"/>
      <c r="D1214" s="440"/>
      <c r="E1214" s="442"/>
      <c r="F1214" s="443"/>
      <c r="G1214" s="441"/>
      <c r="H1214" s="444"/>
      <c r="I1214" s="445"/>
      <c r="J1214" s="443"/>
      <c r="K1214" s="443"/>
      <c r="L1214" s="443"/>
      <c r="M1214" s="443"/>
      <c r="N1214" s="443"/>
      <c r="O1214" s="443"/>
      <c r="P1214" s="443"/>
      <c r="Q1214" s="443"/>
      <c r="R1214" s="443"/>
      <c r="S1214" s="443"/>
      <c r="T1214" s="443"/>
      <c r="U1214" s="443"/>
      <c r="V1214" s="443"/>
      <c r="W1214" s="443"/>
      <c r="X1214" s="443"/>
      <c r="Y1214" s="443"/>
      <c r="Z1214" s="443"/>
      <c r="AA1214" s="443"/>
      <c r="AB1214" s="443"/>
      <c r="AC1214" s="441"/>
      <c r="AD1214" s="441"/>
      <c r="AE1214" s="441"/>
      <c r="AF1214" s="441"/>
      <c r="AG1214" s="441"/>
      <c r="AH1214" s="441"/>
      <c r="AI1214" s="443"/>
      <c r="AJ1214" s="443"/>
      <c r="AK1214" s="325"/>
      <c r="AL1214" s="443"/>
      <c r="AM1214" s="443"/>
    </row>
    <row r="1215" spans="1:39" ht="24.75" customHeight="1">
      <c r="A1215" s="440"/>
      <c r="B1215" s="440"/>
      <c r="C1215" s="440"/>
      <c r="D1215" s="440"/>
      <c r="E1215" s="442"/>
      <c r="F1215" s="443"/>
      <c r="G1215" s="441"/>
      <c r="H1215" s="444"/>
      <c r="I1215" s="445"/>
      <c r="J1215" s="443"/>
      <c r="K1215" s="443"/>
      <c r="L1215" s="443"/>
      <c r="M1215" s="443"/>
      <c r="N1215" s="443"/>
      <c r="O1215" s="443"/>
      <c r="P1215" s="443"/>
      <c r="Q1215" s="443"/>
      <c r="R1215" s="443"/>
      <c r="S1215" s="443"/>
      <c r="T1215" s="443"/>
      <c r="U1215" s="443"/>
      <c r="V1215" s="443"/>
      <c r="W1215" s="443"/>
      <c r="X1215" s="443"/>
      <c r="Y1215" s="443"/>
      <c r="Z1215" s="443"/>
      <c r="AA1215" s="443"/>
      <c r="AB1215" s="443"/>
      <c r="AC1215" s="441"/>
      <c r="AD1215" s="441"/>
      <c r="AE1215" s="441"/>
      <c r="AF1215" s="441"/>
      <c r="AG1215" s="441"/>
      <c r="AH1215" s="441"/>
      <c r="AI1215" s="443"/>
      <c r="AJ1215" s="443"/>
      <c r="AK1215" s="325"/>
      <c r="AL1215" s="443"/>
      <c r="AM1215" s="443"/>
    </row>
    <row r="1216" spans="1:39" ht="24.75" customHeight="1">
      <c r="A1216" s="440"/>
      <c r="B1216" s="440"/>
      <c r="C1216" s="440"/>
      <c r="D1216" s="440"/>
      <c r="E1216" s="442"/>
      <c r="F1216" s="443"/>
      <c r="G1216" s="441"/>
      <c r="H1216" s="444"/>
      <c r="I1216" s="445"/>
      <c r="J1216" s="443"/>
      <c r="K1216" s="443"/>
      <c r="L1216" s="443"/>
      <c r="M1216" s="443"/>
      <c r="N1216" s="443"/>
      <c r="O1216" s="443"/>
      <c r="P1216" s="443"/>
      <c r="Q1216" s="443"/>
      <c r="R1216" s="443"/>
      <c r="S1216" s="443"/>
      <c r="T1216" s="443"/>
      <c r="U1216" s="443"/>
      <c r="V1216" s="443"/>
      <c r="W1216" s="443"/>
      <c r="X1216" s="443"/>
      <c r="Y1216" s="443"/>
      <c r="Z1216" s="443"/>
      <c r="AA1216" s="443"/>
      <c r="AB1216" s="443"/>
      <c r="AC1216" s="441"/>
      <c r="AD1216" s="441"/>
      <c r="AE1216" s="441"/>
      <c r="AF1216" s="441"/>
      <c r="AG1216" s="441"/>
      <c r="AH1216" s="441"/>
      <c r="AI1216" s="443"/>
      <c r="AJ1216" s="443"/>
      <c r="AK1216" s="325"/>
      <c r="AL1216" s="443"/>
      <c r="AM1216" s="443"/>
    </row>
    <row r="1217" spans="1:39" ht="24.75" customHeight="1">
      <c r="A1217" s="440"/>
      <c r="B1217" s="440"/>
      <c r="C1217" s="440"/>
      <c r="D1217" s="440"/>
      <c r="E1217" s="442"/>
      <c r="F1217" s="443"/>
      <c r="G1217" s="441"/>
      <c r="H1217" s="444"/>
      <c r="I1217" s="445"/>
      <c r="J1217" s="443"/>
      <c r="K1217" s="443"/>
      <c r="L1217" s="443"/>
      <c r="M1217" s="443"/>
      <c r="N1217" s="443"/>
      <c r="O1217" s="443"/>
      <c r="P1217" s="443"/>
      <c r="Q1217" s="443"/>
      <c r="R1217" s="443"/>
      <c r="S1217" s="443"/>
      <c r="T1217" s="443"/>
      <c r="U1217" s="443"/>
      <c r="V1217" s="443"/>
      <c r="W1217" s="443"/>
      <c r="X1217" s="443"/>
      <c r="Y1217" s="443"/>
      <c r="Z1217" s="443"/>
      <c r="AA1217" s="443"/>
      <c r="AB1217" s="443"/>
      <c r="AC1217" s="441"/>
      <c r="AD1217" s="441"/>
      <c r="AE1217" s="441"/>
      <c r="AF1217" s="441"/>
      <c r="AG1217" s="441"/>
      <c r="AH1217" s="441"/>
      <c r="AI1217" s="443"/>
      <c r="AJ1217" s="443"/>
      <c r="AK1217" s="325"/>
      <c r="AL1217" s="443"/>
      <c r="AM1217" s="443"/>
    </row>
    <row r="1218" spans="1:39" ht="24.75" customHeight="1">
      <c r="A1218" s="440"/>
      <c r="B1218" s="440"/>
      <c r="C1218" s="440"/>
      <c r="D1218" s="440"/>
      <c r="E1218" s="442"/>
      <c r="F1218" s="443"/>
      <c r="G1218" s="441"/>
      <c r="H1218" s="444"/>
      <c r="I1218" s="445"/>
      <c r="J1218" s="443"/>
      <c r="K1218" s="443"/>
      <c r="L1218" s="443"/>
      <c r="M1218" s="443"/>
      <c r="N1218" s="443"/>
      <c r="O1218" s="443"/>
      <c r="P1218" s="443"/>
      <c r="Q1218" s="443"/>
      <c r="R1218" s="443"/>
      <c r="S1218" s="443"/>
      <c r="T1218" s="443"/>
      <c r="U1218" s="443"/>
      <c r="V1218" s="443"/>
      <c r="W1218" s="443"/>
      <c r="X1218" s="443"/>
      <c r="Y1218" s="443"/>
      <c r="Z1218" s="443"/>
      <c r="AA1218" s="443"/>
      <c r="AB1218" s="443"/>
      <c r="AC1218" s="441"/>
      <c r="AD1218" s="441"/>
      <c r="AE1218" s="441"/>
      <c r="AF1218" s="441"/>
      <c r="AG1218" s="441"/>
      <c r="AH1218" s="441"/>
      <c r="AI1218" s="443"/>
      <c r="AJ1218" s="443"/>
      <c r="AK1218" s="325"/>
      <c r="AL1218" s="443"/>
      <c r="AM1218" s="443"/>
    </row>
    <row r="1219" spans="1:39" ht="24.75" customHeight="1">
      <c r="A1219" s="440"/>
      <c r="B1219" s="440"/>
      <c r="C1219" s="440"/>
      <c r="D1219" s="440"/>
      <c r="E1219" s="442"/>
      <c r="F1219" s="443"/>
      <c r="G1219" s="441"/>
      <c r="H1219" s="444"/>
      <c r="I1219" s="445"/>
      <c r="J1219" s="443"/>
      <c r="K1219" s="443"/>
      <c r="L1219" s="443"/>
      <c r="M1219" s="443"/>
      <c r="N1219" s="443"/>
      <c r="O1219" s="443"/>
      <c r="P1219" s="443"/>
      <c r="Q1219" s="443"/>
      <c r="R1219" s="443"/>
      <c r="S1219" s="443"/>
      <c r="T1219" s="443"/>
      <c r="U1219" s="443"/>
      <c r="V1219" s="443"/>
      <c r="W1219" s="443"/>
      <c r="X1219" s="443"/>
      <c r="Y1219" s="443"/>
      <c r="Z1219" s="443"/>
      <c r="AA1219" s="443"/>
      <c r="AB1219" s="443"/>
      <c r="AC1219" s="441"/>
      <c r="AD1219" s="441"/>
      <c r="AE1219" s="441"/>
      <c r="AF1219" s="441"/>
      <c r="AG1219" s="441"/>
      <c r="AH1219" s="441"/>
      <c r="AI1219" s="443"/>
      <c r="AJ1219" s="443"/>
      <c r="AK1219" s="325"/>
      <c r="AL1219" s="443"/>
      <c r="AM1219" s="443"/>
    </row>
    <row r="1220" spans="1:39" ht="24.75" customHeight="1">
      <c r="A1220" s="440"/>
      <c r="B1220" s="440"/>
      <c r="C1220" s="440"/>
      <c r="D1220" s="440"/>
      <c r="E1220" s="442"/>
      <c r="F1220" s="443"/>
      <c r="G1220" s="441"/>
      <c r="H1220" s="444"/>
      <c r="I1220" s="445"/>
      <c r="J1220" s="443"/>
      <c r="K1220" s="443"/>
      <c r="L1220" s="443"/>
      <c r="M1220" s="443"/>
      <c r="N1220" s="443"/>
      <c r="O1220" s="443"/>
      <c r="P1220" s="443"/>
      <c r="Q1220" s="443"/>
      <c r="R1220" s="443"/>
      <c r="S1220" s="443"/>
      <c r="T1220" s="443"/>
      <c r="U1220" s="443"/>
      <c r="V1220" s="443"/>
      <c r="W1220" s="443"/>
      <c r="X1220" s="443"/>
      <c r="Y1220" s="443"/>
      <c r="Z1220" s="443"/>
      <c r="AA1220" s="443"/>
      <c r="AB1220" s="443"/>
      <c r="AC1220" s="441"/>
      <c r="AD1220" s="441"/>
      <c r="AE1220" s="441"/>
      <c r="AF1220" s="441"/>
      <c r="AG1220" s="441"/>
      <c r="AH1220" s="441"/>
      <c r="AI1220" s="443"/>
      <c r="AJ1220" s="443"/>
      <c r="AK1220" s="325"/>
      <c r="AL1220" s="443"/>
      <c r="AM1220" s="443"/>
    </row>
    <row r="1221" spans="1:39" ht="24.75" customHeight="1">
      <c r="A1221" s="440"/>
      <c r="B1221" s="440"/>
      <c r="C1221" s="440"/>
      <c r="D1221" s="440"/>
      <c r="E1221" s="442"/>
      <c r="F1221" s="443"/>
      <c r="G1221" s="441"/>
      <c r="H1221" s="444"/>
      <c r="I1221" s="445"/>
      <c r="J1221" s="443"/>
      <c r="K1221" s="443"/>
      <c r="L1221" s="443"/>
      <c r="M1221" s="443"/>
      <c r="N1221" s="443"/>
      <c r="O1221" s="443"/>
      <c r="P1221" s="443"/>
      <c r="Q1221" s="443"/>
      <c r="R1221" s="443"/>
      <c r="S1221" s="443"/>
      <c r="T1221" s="443"/>
      <c r="U1221" s="443"/>
      <c r="V1221" s="443"/>
      <c r="W1221" s="443"/>
      <c r="X1221" s="443"/>
      <c r="Y1221" s="443"/>
      <c r="Z1221" s="443"/>
      <c r="AA1221" s="443"/>
      <c r="AB1221" s="443"/>
      <c r="AC1221" s="441"/>
      <c r="AD1221" s="441"/>
      <c r="AE1221" s="441"/>
      <c r="AF1221" s="441"/>
      <c r="AG1221" s="441"/>
      <c r="AH1221" s="441"/>
      <c r="AI1221" s="443"/>
      <c r="AJ1221" s="443"/>
      <c r="AK1221" s="325"/>
      <c r="AL1221" s="443"/>
      <c r="AM1221" s="443"/>
    </row>
    <row r="1222" spans="1:39" ht="24.75" customHeight="1">
      <c r="A1222" s="440"/>
      <c r="B1222" s="440"/>
      <c r="C1222" s="440"/>
      <c r="D1222" s="440"/>
      <c r="E1222" s="442"/>
      <c r="F1222" s="443"/>
      <c r="G1222" s="441"/>
      <c r="H1222" s="444"/>
      <c r="I1222" s="445"/>
      <c r="J1222" s="443"/>
      <c r="K1222" s="443"/>
      <c r="L1222" s="443"/>
      <c r="M1222" s="443"/>
      <c r="N1222" s="443"/>
      <c r="O1222" s="443"/>
      <c r="P1222" s="443"/>
      <c r="Q1222" s="443"/>
      <c r="R1222" s="443"/>
      <c r="S1222" s="443"/>
      <c r="T1222" s="443"/>
      <c r="U1222" s="443"/>
      <c r="V1222" s="443"/>
      <c r="W1222" s="443"/>
      <c r="X1222" s="443"/>
      <c r="Y1222" s="443"/>
      <c r="Z1222" s="443"/>
      <c r="AA1222" s="443"/>
      <c r="AB1222" s="443"/>
      <c r="AC1222" s="441"/>
      <c r="AD1222" s="441"/>
      <c r="AE1222" s="441"/>
      <c r="AF1222" s="441"/>
      <c r="AG1222" s="441"/>
      <c r="AH1222" s="441"/>
      <c r="AI1222" s="443"/>
      <c r="AJ1222" s="443"/>
      <c r="AK1222" s="325"/>
      <c r="AL1222" s="443"/>
      <c r="AM1222" s="443"/>
    </row>
    <row r="1223" spans="1:39" ht="24.75" customHeight="1">
      <c r="A1223" s="440"/>
      <c r="B1223" s="440"/>
      <c r="C1223" s="440"/>
      <c r="D1223" s="440"/>
      <c r="E1223" s="442"/>
      <c r="F1223" s="443"/>
      <c r="G1223" s="441"/>
      <c r="H1223" s="444"/>
      <c r="I1223" s="445"/>
      <c r="J1223" s="443"/>
      <c r="K1223" s="443"/>
      <c r="L1223" s="443"/>
      <c r="M1223" s="443"/>
      <c r="N1223" s="443"/>
      <c r="O1223" s="443"/>
      <c r="P1223" s="443"/>
      <c r="Q1223" s="443"/>
      <c r="R1223" s="443"/>
      <c r="S1223" s="443"/>
      <c r="T1223" s="443"/>
      <c r="U1223" s="443"/>
      <c r="V1223" s="443"/>
      <c r="W1223" s="443"/>
      <c r="X1223" s="443"/>
      <c r="Y1223" s="443"/>
      <c r="Z1223" s="443"/>
      <c r="AA1223" s="443"/>
      <c r="AB1223" s="443"/>
      <c r="AC1223" s="441"/>
      <c r="AD1223" s="441"/>
      <c r="AE1223" s="441"/>
      <c r="AF1223" s="441"/>
      <c r="AG1223" s="441"/>
      <c r="AH1223" s="441"/>
      <c r="AI1223" s="443"/>
      <c r="AJ1223" s="443"/>
      <c r="AK1223" s="325"/>
      <c r="AL1223" s="443"/>
      <c r="AM1223" s="443"/>
    </row>
    <row r="1224" spans="1:39" ht="24.75" customHeight="1">
      <c r="A1224" s="440"/>
      <c r="B1224" s="440"/>
      <c r="C1224" s="440"/>
      <c r="D1224" s="440"/>
      <c r="E1224" s="442"/>
      <c r="F1224" s="443"/>
      <c r="G1224" s="441"/>
      <c r="H1224" s="444"/>
      <c r="I1224" s="445"/>
      <c r="J1224" s="443"/>
      <c r="K1224" s="443"/>
      <c r="L1224" s="443"/>
      <c r="M1224" s="443"/>
      <c r="N1224" s="443"/>
      <c r="O1224" s="443"/>
      <c r="P1224" s="443"/>
      <c r="Q1224" s="443"/>
      <c r="R1224" s="443"/>
      <c r="S1224" s="443"/>
      <c r="T1224" s="443"/>
      <c r="U1224" s="443"/>
      <c r="V1224" s="443"/>
      <c r="W1224" s="443"/>
      <c r="X1224" s="443"/>
      <c r="Y1224" s="443"/>
      <c r="Z1224" s="443"/>
      <c r="AA1224" s="443"/>
      <c r="AB1224" s="443"/>
      <c r="AC1224" s="441"/>
      <c r="AD1224" s="441"/>
      <c r="AE1224" s="441"/>
      <c r="AF1224" s="441"/>
      <c r="AG1224" s="441"/>
      <c r="AH1224" s="441"/>
      <c r="AI1224" s="443"/>
      <c r="AJ1224" s="443"/>
      <c r="AK1224" s="325"/>
      <c r="AL1224" s="443"/>
      <c r="AM1224" s="443"/>
    </row>
    <row r="1225" spans="1:39" ht="24.75" customHeight="1">
      <c r="A1225" s="440"/>
      <c r="B1225" s="440"/>
      <c r="C1225" s="440"/>
      <c r="D1225" s="440"/>
      <c r="E1225" s="442"/>
      <c r="F1225" s="443"/>
      <c r="G1225" s="441"/>
      <c r="H1225" s="444"/>
      <c r="I1225" s="445"/>
      <c r="J1225" s="443"/>
      <c r="K1225" s="443"/>
      <c r="L1225" s="443"/>
      <c r="M1225" s="443"/>
      <c r="N1225" s="443"/>
      <c r="O1225" s="443"/>
      <c r="P1225" s="443"/>
      <c r="Q1225" s="443"/>
      <c r="R1225" s="443"/>
      <c r="S1225" s="443"/>
      <c r="T1225" s="443"/>
      <c r="U1225" s="443"/>
      <c r="V1225" s="443"/>
      <c r="W1225" s="443"/>
      <c r="X1225" s="443"/>
      <c r="Y1225" s="443"/>
      <c r="Z1225" s="443"/>
      <c r="AA1225" s="443"/>
      <c r="AB1225" s="443"/>
      <c r="AC1225" s="441"/>
      <c r="AD1225" s="441"/>
      <c r="AE1225" s="441"/>
      <c r="AF1225" s="441"/>
      <c r="AG1225" s="441"/>
      <c r="AH1225" s="441"/>
      <c r="AI1225" s="443"/>
      <c r="AJ1225" s="443"/>
      <c r="AK1225" s="325"/>
      <c r="AL1225" s="443"/>
      <c r="AM1225" s="443"/>
    </row>
    <row r="1226" spans="1:39" ht="24.75" customHeight="1">
      <c r="A1226" s="440"/>
      <c r="B1226" s="440"/>
      <c r="C1226" s="440"/>
      <c r="D1226" s="440"/>
      <c r="E1226" s="442"/>
      <c r="F1226" s="443"/>
      <c r="G1226" s="441"/>
      <c r="H1226" s="444"/>
      <c r="I1226" s="445"/>
      <c r="J1226" s="443"/>
      <c r="K1226" s="443"/>
      <c r="L1226" s="443"/>
      <c r="M1226" s="443"/>
      <c r="N1226" s="443"/>
      <c r="O1226" s="443"/>
      <c r="P1226" s="443"/>
      <c r="Q1226" s="443"/>
      <c r="R1226" s="443"/>
      <c r="S1226" s="443"/>
      <c r="T1226" s="443"/>
      <c r="U1226" s="443"/>
      <c r="V1226" s="443"/>
      <c r="W1226" s="443"/>
      <c r="X1226" s="443"/>
      <c r="Y1226" s="443"/>
      <c r="Z1226" s="443"/>
      <c r="AA1226" s="443"/>
      <c r="AB1226" s="443"/>
      <c r="AC1226" s="441"/>
      <c r="AD1226" s="441"/>
      <c r="AE1226" s="441"/>
      <c r="AF1226" s="441"/>
      <c r="AG1226" s="441"/>
      <c r="AH1226" s="441"/>
      <c r="AI1226" s="443"/>
      <c r="AJ1226" s="443"/>
      <c r="AK1226" s="325"/>
      <c r="AL1226" s="443"/>
      <c r="AM1226" s="443"/>
    </row>
    <row r="1227" spans="1:39" ht="24.75" customHeight="1">
      <c r="A1227" s="440"/>
      <c r="B1227" s="440"/>
      <c r="C1227" s="440"/>
      <c r="D1227" s="440"/>
      <c r="E1227" s="442"/>
      <c r="F1227" s="443"/>
      <c r="G1227" s="441"/>
      <c r="H1227" s="444"/>
      <c r="I1227" s="445"/>
      <c r="J1227" s="443"/>
      <c r="K1227" s="443"/>
      <c r="L1227" s="443"/>
      <c r="M1227" s="443"/>
      <c r="N1227" s="443"/>
      <c r="O1227" s="443"/>
      <c r="P1227" s="443"/>
      <c r="Q1227" s="443"/>
      <c r="R1227" s="443"/>
      <c r="S1227" s="443"/>
      <c r="T1227" s="443"/>
      <c r="U1227" s="443"/>
      <c r="V1227" s="443"/>
      <c r="W1227" s="443"/>
      <c r="X1227" s="443"/>
      <c r="Y1227" s="443"/>
      <c r="Z1227" s="443"/>
      <c r="AA1227" s="443"/>
      <c r="AB1227" s="443"/>
      <c r="AC1227" s="441"/>
      <c r="AD1227" s="441"/>
      <c r="AE1227" s="441"/>
      <c r="AF1227" s="441"/>
      <c r="AG1227" s="441"/>
      <c r="AH1227" s="441"/>
      <c r="AI1227" s="443"/>
      <c r="AJ1227" s="443"/>
      <c r="AK1227" s="325"/>
      <c r="AL1227" s="443"/>
      <c r="AM1227" s="443"/>
    </row>
    <row r="1228" spans="1:39" ht="24.75" customHeight="1">
      <c r="A1228" s="440"/>
      <c r="B1228" s="440"/>
      <c r="C1228" s="440"/>
      <c r="D1228" s="440"/>
      <c r="E1228" s="442"/>
      <c r="F1228" s="443"/>
      <c r="G1228" s="441"/>
      <c r="H1228" s="444"/>
      <c r="I1228" s="445"/>
      <c r="J1228" s="443"/>
      <c r="K1228" s="443"/>
      <c r="L1228" s="443"/>
      <c r="M1228" s="443"/>
      <c r="N1228" s="443"/>
      <c r="O1228" s="443"/>
      <c r="P1228" s="443"/>
      <c r="Q1228" s="443"/>
      <c r="R1228" s="443"/>
      <c r="S1228" s="443"/>
      <c r="T1228" s="443"/>
      <c r="U1228" s="443"/>
      <c r="V1228" s="443"/>
      <c r="W1228" s="443"/>
      <c r="X1228" s="443"/>
      <c r="Y1228" s="443"/>
      <c r="Z1228" s="443"/>
      <c r="AA1228" s="443"/>
      <c r="AB1228" s="443"/>
      <c r="AC1228" s="441"/>
      <c r="AD1228" s="441"/>
      <c r="AE1228" s="441"/>
      <c r="AF1228" s="441"/>
      <c r="AG1228" s="441"/>
      <c r="AH1228" s="441"/>
      <c r="AI1228" s="443"/>
      <c r="AJ1228" s="443"/>
      <c r="AK1228" s="325"/>
      <c r="AL1228" s="443"/>
      <c r="AM1228" s="443"/>
    </row>
    <row r="1229" spans="1:39" ht="24.75" customHeight="1">
      <c r="A1229" s="440"/>
      <c r="B1229" s="440"/>
      <c r="C1229" s="440"/>
      <c r="D1229" s="440"/>
      <c r="E1229" s="442"/>
      <c r="F1229" s="443"/>
      <c r="G1229" s="441"/>
      <c r="H1229" s="444"/>
      <c r="I1229" s="445"/>
      <c r="J1229" s="443"/>
      <c r="K1229" s="443"/>
      <c r="L1229" s="443"/>
      <c r="M1229" s="443"/>
      <c r="N1229" s="443"/>
      <c r="O1229" s="443"/>
      <c r="P1229" s="446"/>
      <c r="Q1229" s="446"/>
      <c r="R1229" s="446"/>
      <c r="S1229" s="446"/>
      <c r="T1229" s="446"/>
      <c r="U1229" s="446"/>
      <c r="V1229" s="446"/>
      <c r="W1229" s="446"/>
      <c r="X1229" s="446"/>
      <c r="Y1229" s="446"/>
      <c r="Z1229" s="446"/>
      <c r="AA1229" s="446"/>
      <c r="AB1229" s="446"/>
      <c r="AC1229" s="441"/>
      <c r="AD1229" s="441"/>
      <c r="AE1229" s="441"/>
      <c r="AF1229" s="441"/>
      <c r="AG1229" s="441"/>
      <c r="AH1229" s="441"/>
      <c r="AI1229" s="443"/>
      <c r="AJ1229" s="443"/>
      <c r="AK1229" s="325"/>
      <c r="AL1229" s="443"/>
      <c r="AM1229" s="443"/>
    </row>
    <row r="1230" spans="1:39" ht="24.75" customHeight="1">
      <c r="A1230" s="440"/>
      <c r="B1230" s="440"/>
      <c r="C1230" s="440"/>
      <c r="D1230" s="440"/>
      <c r="E1230" s="442"/>
      <c r="F1230" s="443"/>
      <c r="G1230" s="441"/>
      <c r="H1230" s="444"/>
      <c r="I1230" s="445"/>
      <c r="J1230" s="443"/>
      <c r="K1230" s="443"/>
      <c r="L1230" s="443"/>
      <c r="M1230" s="443"/>
      <c r="N1230" s="443"/>
      <c r="O1230" s="443"/>
      <c r="P1230" s="446"/>
      <c r="Q1230" s="446"/>
      <c r="R1230" s="446"/>
      <c r="S1230" s="446"/>
      <c r="T1230" s="446"/>
      <c r="U1230" s="446"/>
      <c r="V1230" s="446"/>
      <c r="W1230" s="446"/>
      <c r="X1230" s="446"/>
      <c r="Y1230" s="446"/>
      <c r="Z1230" s="446"/>
      <c r="AA1230" s="446"/>
      <c r="AB1230" s="446"/>
      <c r="AC1230" s="441"/>
      <c r="AD1230" s="441"/>
      <c r="AE1230" s="441"/>
      <c r="AF1230" s="441"/>
      <c r="AG1230" s="441"/>
      <c r="AH1230" s="441"/>
      <c r="AI1230" s="443"/>
      <c r="AJ1230" s="443"/>
      <c r="AK1230" s="325"/>
      <c r="AL1230" s="443"/>
      <c r="AM1230" s="443"/>
    </row>
    <row r="1231" spans="1:39" ht="24.75" customHeight="1">
      <c r="A1231" s="440"/>
      <c r="B1231" s="440"/>
      <c r="C1231" s="440"/>
      <c r="D1231" s="440"/>
      <c r="E1231" s="442"/>
      <c r="F1231" s="443"/>
      <c r="G1231" s="441"/>
      <c r="H1231" s="444"/>
      <c r="I1231" s="445"/>
      <c r="J1231" s="443"/>
      <c r="K1231" s="443"/>
      <c r="L1231" s="443"/>
      <c r="M1231" s="443"/>
      <c r="N1231" s="443"/>
      <c r="O1231" s="443"/>
      <c r="P1231" s="446"/>
      <c r="Q1231" s="446"/>
      <c r="R1231" s="446"/>
      <c r="S1231" s="446"/>
      <c r="T1231" s="446"/>
      <c r="U1231" s="446"/>
      <c r="V1231" s="446"/>
      <c r="W1231" s="446"/>
      <c r="X1231" s="446"/>
      <c r="Y1231" s="446"/>
      <c r="Z1231" s="446"/>
      <c r="AA1231" s="446"/>
      <c r="AB1231" s="446"/>
      <c r="AC1231" s="441"/>
      <c r="AD1231" s="441"/>
      <c r="AE1231" s="441"/>
      <c r="AF1231" s="441"/>
      <c r="AG1231" s="441"/>
      <c r="AH1231" s="441"/>
      <c r="AI1231" s="443"/>
      <c r="AJ1231" s="443"/>
      <c r="AK1231" s="325"/>
      <c r="AL1231" s="443"/>
      <c r="AM1231" s="443"/>
    </row>
    <row r="1232" spans="1:39" ht="24.75" customHeight="1">
      <c r="A1232" s="440"/>
      <c r="B1232" s="440"/>
      <c r="C1232" s="440"/>
      <c r="D1232" s="440"/>
      <c r="E1232" s="442"/>
      <c r="F1232" s="443"/>
      <c r="G1232" s="441"/>
      <c r="H1232" s="444"/>
      <c r="I1232" s="445"/>
      <c r="J1232" s="443"/>
      <c r="K1232" s="443"/>
      <c r="L1232" s="443"/>
      <c r="M1232" s="443"/>
      <c r="N1232" s="443"/>
      <c r="O1232" s="443"/>
      <c r="P1232" s="446"/>
      <c r="Q1232" s="446"/>
      <c r="R1232" s="446"/>
      <c r="S1232" s="446"/>
      <c r="T1232" s="446"/>
      <c r="U1232" s="446"/>
      <c r="V1232" s="446"/>
      <c r="W1232" s="446"/>
      <c r="X1232" s="446"/>
      <c r="Y1232" s="446"/>
      <c r="Z1232" s="446"/>
      <c r="AA1232" s="446"/>
      <c r="AB1232" s="446"/>
      <c r="AC1232" s="441"/>
      <c r="AD1232" s="441"/>
      <c r="AE1232" s="441"/>
      <c r="AF1232" s="441"/>
      <c r="AG1232" s="441"/>
      <c r="AH1232" s="441"/>
      <c r="AI1232" s="443"/>
      <c r="AJ1232" s="443"/>
      <c r="AK1232" s="325"/>
      <c r="AL1232" s="443"/>
      <c r="AM1232" s="443"/>
    </row>
    <row r="1233" spans="1:39" ht="24.75" customHeight="1">
      <c r="A1233" s="440"/>
      <c r="B1233" s="440"/>
      <c r="C1233" s="440"/>
      <c r="D1233" s="440"/>
      <c r="E1233" s="442"/>
      <c r="F1233" s="443"/>
      <c r="G1233" s="441"/>
      <c r="H1233" s="444"/>
      <c r="I1233" s="445"/>
      <c r="J1233" s="443"/>
      <c r="K1233" s="443"/>
      <c r="L1233" s="443"/>
      <c r="M1233" s="443"/>
      <c r="N1233" s="443"/>
      <c r="O1233" s="443"/>
      <c r="P1233" s="446"/>
      <c r="Q1233" s="446"/>
      <c r="R1233" s="446"/>
      <c r="S1233" s="446"/>
      <c r="T1233" s="446"/>
      <c r="U1233" s="446"/>
      <c r="V1233" s="446"/>
      <c r="W1233" s="446"/>
      <c r="X1233" s="446"/>
      <c r="Y1233" s="446"/>
      <c r="Z1233" s="446"/>
      <c r="AA1233" s="446"/>
      <c r="AB1233" s="446"/>
      <c r="AC1233" s="441"/>
      <c r="AD1233" s="441"/>
      <c r="AE1233" s="441"/>
      <c r="AF1233" s="441"/>
      <c r="AG1233" s="441"/>
      <c r="AH1233" s="441"/>
      <c r="AI1233" s="443"/>
      <c r="AJ1233" s="443"/>
      <c r="AK1233" s="325"/>
      <c r="AL1233" s="443"/>
      <c r="AM1233" s="443"/>
    </row>
    <row r="1234" spans="1:39" ht="24.75" customHeight="1">
      <c r="A1234" s="440"/>
      <c r="B1234" s="440"/>
      <c r="C1234" s="440"/>
      <c r="D1234" s="440"/>
      <c r="E1234" s="442"/>
      <c r="F1234" s="443"/>
      <c r="G1234" s="441"/>
      <c r="H1234" s="444"/>
      <c r="I1234" s="445"/>
      <c r="J1234" s="443"/>
      <c r="K1234" s="443"/>
      <c r="L1234" s="443"/>
      <c r="M1234" s="443"/>
      <c r="N1234" s="443"/>
      <c r="O1234" s="443"/>
      <c r="P1234" s="446"/>
      <c r="Q1234" s="446"/>
      <c r="R1234" s="446"/>
      <c r="S1234" s="446"/>
      <c r="T1234" s="446"/>
      <c r="U1234" s="446"/>
      <c r="V1234" s="446"/>
      <c r="W1234" s="446"/>
      <c r="X1234" s="446"/>
      <c r="Y1234" s="446"/>
      <c r="Z1234" s="446"/>
      <c r="AA1234" s="446"/>
      <c r="AB1234" s="446"/>
      <c r="AC1234" s="441"/>
      <c r="AD1234" s="441"/>
      <c r="AE1234" s="441"/>
      <c r="AF1234" s="441"/>
      <c r="AG1234" s="441"/>
      <c r="AH1234" s="441"/>
      <c r="AI1234" s="443"/>
      <c r="AJ1234" s="443"/>
      <c r="AK1234" s="325"/>
      <c r="AL1234" s="443"/>
      <c r="AM1234" s="443"/>
    </row>
    <row r="1235" spans="1:39" ht="24.75" customHeight="1">
      <c r="A1235" s="440"/>
      <c r="B1235" s="440"/>
      <c r="C1235" s="440"/>
      <c r="D1235" s="440"/>
      <c r="E1235" s="442"/>
      <c r="F1235" s="443"/>
      <c r="G1235" s="441"/>
      <c r="H1235" s="444"/>
      <c r="I1235" s="445"/>
      <c r="J1235" s="443"/>
      <c r="K1235" s="443"/>
      <c r="L1235" s="443"/>
      <c r="M1235" s="443"/>
      <c r="N1235" s="443"/>
      <c r="O1235" s="443"/>
      <c r="P1235" s="446"/>
      <c r="Q1235" s="446"/>
      <c r="R1235" s="446"/>
      <c r="S1235" s="446"/>
      <c r="T1235" s="446"/>
      <c r="U1235" s="446"/>
      <c r="V1235" s="446"/>
      <c r="W1235" s="446"/>
      <c r="X1235" s="446"/>
      <c r="Y1235" s="446"/>
      <c r="Z1235" s="446"/>
      <c r="AA1235" s="446"/>
      <c r="AB1235" s="446"/>
      <c r="AC1235" s="441"/>
      <c r="AD1235" s="441"/>
      <c r="AE1235" s="441"/>
      <c r="AF1235" s="441"/>
      <c r="AG1235" s="441"/>
      <c r="AH1235" s="441"/>
      <c r="AI1235" s="443"/>
      <c r="AJ1235" s="443"/>
      <c r="AK1235" s="325"/>
      <c r="AL1235" s="443"/>
      <c r="AM1235" s="443"/>
    </row>
    <row r="1236" spans="1:39" ht="24.75" customHeight="1">
      <c r="A1236" s="440"/>
      <c r="B1236" s="440"/>
      <c r="C1236" s="440"/>
      <c r="D1236" s="440"/>
      <c r="E1236" s="442"/>
      <c r="F1236" s="443"/>
      <c r="G1236" s="441"/>
      <c r="H1236" s="444"/>
      <c r="I1236" s="445"/>
      <c r="J1236" s="443"/>
      <c r="K1236" s="443"/>
      <c r="L1236" s="443"/>
      <c r="M1236" s="443"/>
      <c r="N1236" s="443"/>
      <c r="O1236" s="443"/>
      <c r="P1236" s="446"/>
      <c r="Q1236" s="446"/>
      <c r="R1236" s="446"/>
      <c r="S1236" s="446"/>
      <c r="T1236" s="446"/>
      <c r="U1236" s="446"/>
      <c r="V1236" s="446"/>
      <c r="W1236" s="446"/>
      <c r="X1236" s="446"/>
      <c r="Y1236" s="446"/>
      <c r="Z1236" s="446"/>
      <c r="AA1236" s="446"/>
      <c r="AB1236" s="446"/>
      <c r="AC1236" s="441"/>
      <c r="AD1236" s="441"/>
      <c r="AE1236" s="441"/>
      <c r="AF1236" s="441"/>
      <c r="AG1236" s="441"/>
      <c r="AH1236" s="441"/>
      <c r="AI1236" s="443"/>
      <c r="AJ1236" s="443"/>
      <c r="AK1236" s="325"/>
      <c r="AL1236" s="443"/>
      <c r="AM1236" s="443"/>
    </row>
    <row r="1237" spans="1:39" ht="24.75" customHeight="1">
      <c r="A1237" s="440"/>
      <c r="B1237" s="440"/>
      <c r="C1237" s="440"/>
      <c r="D1237" s="440"/>
      <c r="E1237" s="442"/>
      <c r="F1237" s="443"/>
      <c r="G1237" s="441"/>
      <c r="H1237" s="444"/>
      <c r="I1237" s="445"/>
      <c r="J1237" s="443"/>
      <c r="K1237" s="443"/>
      <c r="L1237" s="443"/>
      <c r="M1237" s="443"/>
      <c r="N1237" s="443"/>
      <c r="O1237" s="443"/>
      <c r="P1237" s="446"/>
      <c r="Q1237" s="446"/>
      <c r="R1237" s="446"/>
      <c r="S1237" s="446"/>
      <c r="T1237" s="446"/>
      <c r="U1237" s="446"/>
      <c r="V1237" s="446"/>
      <c r="W1237" s="446"/>
      <c r="X1237" s="446"/>
      <c r="Y1237" s="446"/>
      <c r="Z1237" s="446"/>
      <c r="AA1237" s="446"/>
      <c r="AB1237" s="446"/>
      <c r="AC1237" s="441"/>
      <c r="AD1237" s="441"/>
      <c r="AE1237" s="441"/>
      <c r="AF1237" s="441"/>
      <c r="AG1237" s="441"/>
      <c r="AH1237" s="441"/>
      <c r="AI1237" s="443"/>
      <c r="AJ1237" s="443"/>
      <c r="AK1237" s="325"/>
      <c r="AL1237" s="443"/>
      <c r="AM1237" s="443"/>
    </row>
    <row r="1238" spans="1:39" ht="24.75" customHeight="1">
      <c r="A1238" s="440"/>
      <c r="B1238" s="440"/>
      <c r="C1238" s="440"/>
      <c r="D1238" s="440"/>
      <c r="E1238" s="442"/>
      <c r="F1238" s="443"/>
      <c r="G1238" s="441"/>
      <c r="H1238" s="444"/>
      <c r="I1238" s="445"/>
      <c r="J1238" s="443"/>
      <c r="K1238" s="443"/>
      <c r="L1238" s="443"/>
      <c r="M1238" s="443"/>
      <c r="N1238" s="443"/>
      <c r="O1238" s="443"/>
      <c r="P1238" s="446"/>
      <c r="Q1238" s="446"/>
      <c r="R1238" s="446"/>
      <c r="S1238" s="446"/>
      <c r="T1238" s="446"/>
      <c r="U1238" s="446"/>
      <c r="V1238" s="446"/>
      <c r="W1238" s="446"/>
      <c r="X1238" s="446"/>
      <c r="Y1238" s="446"/>
      <c r="Z1238" s="446"/>
      <c r="AA1238" s="446"/>
      <c r="AB1238" s="446"/>
      <c r="AC1238" s="441"/>
      <c r="AD1238" s="441"/>
      <c r="AE1238" s="441"/>
      <c r="AF1238" s="441"/>
      <c r="AG1238" s="441"/>
      <c r="AH1238" s="441"/>
      <c r="AI1238" s="443"/>
      <c r="AJ1238" s="443"/>
      <c r="AK1238" s="325"/>
      <c r="AL1238" s="443"/>
      <c r="AM1238" s="443"/>
    </row>
    <row r="1239" spans="1:39" ht="24.75" customHeight="1">
      <c r="A1239" s="440"/>
      <c r="B1239" s="440"/>
      <c r="C1239" s="440"/>
      <c r="D1239" s="440"/>
      <c r="E1239" s="442"/>
      <c r="F1239" s="443"/>
      <c r="G1239" s="441"/>
      <c r="H1239" s="444"/>
      <c r="I1239" s="445"/>
      <c r="J1239" s="443"/>
      <c r="K1239" s="443"/>
      <c r="L1239" s="443"/>
      <c r="M1239" s="443"/>
      <c r="N1239" s="443"/>
      <c r="O1239" s="443"/>
      <c r="P1239" s="446"/>
      <c r="Q1239" s="446"/>
      <c r="R1239" s="446"/>
      <c r="S1239" s="446"/>
      <c r="T1239" s="446"/>
      <c r="U1239" s="446"/>
      <c r="V1239" s="446"/>
      <c r="W1239" s="446"/>
      <c r="X1239" s="446"/>
      <c r="Y1239" s="446"/>
      <c r="Z1239" s="446"/>
      <c r="AA1239" s="446"/>
      <c r="AB1239" s="446"/>
      <c r="AC1239" s="441"/>
      <c r="AD1239" s="441"/>
      <c r="AE1239" s="441"/>
      <c r="AF1239" s="441"/>
      <c r="AG1239" s="441"/>
      <c r="AH1239" s="441"/>
      <c r="AI1239" s="443"/>
      <c r="AJ1239" s="443"/>
      <c r="AK1239" s="325"/>
      <c r="AL1239" s="443"/>
      <c r="AM1239" s="443"/>
    </row>
    <row r="1240" spans="1:39" ht="24.75" customHeight="1">
      <c r="A1240" s="440"/>
      <c r="B1240" s="440"/>
      <c r="C1240" s="440"/>
      <c r="D1240" s="440"/>
      <c r="E1240" s="442"/>
      <c r="F1240" s="443"/>
      <c r="G1240" s="441"/>
      <c r="H1240" s="444"/>
      <c r="I1240" s="445"/>
      <c r="J1240" s="443"/>
      <c r="K1240" s="443"/>
      <c r="L1240" s="443"/>
      <c r="M1240" s="443"/>
      <c r="N1240" s="443"/>
      <c r="O1240" s="443"/>
      <c r="P1240" s="446"/>
      <c r="Q1240" s="446"/>
      <c r="R1240" s="446"/>
      <c r="S1240" s="446"/>
      <c r="T1240" s="446"/>
      <c r="U1240" s="446"/>
      <c r="V1240" s="446"/>
      <c r="W1240" s="446"/>
      <c r="X1240" s="446"/>
      <c r="Y1240" s="446"/>
      <c r="Z1240" s="446"/>
      <c r="AA1240" s="446"/>
      <c r="AB1240" s="446"/>
      <c r="AC1240" s="441"/>
      <c r="AD1240" s="441"/>
      <c r="AE1240" s="441"/>
      <c r="AF1240" s="441"/>
      <c r="AG1240" s="441"/>
      <c r="AH1240" s="441"/>
      <c r="AI1240" s="443"/>
      <c r="AJ1240" s="443"/>
      <c r="AK1240" s="325"/>
      <c r="AL1240" s="443"/>
      <c r="AM1240" s="443"/>
    </row>
    <row r="1241" spans="1:39" ht="24.75" customHeight="1">
      <c r="A1241" s="440"/>
      <c r="B1241" s="440"/>
      <c r="C1241" s="440"/>
      <c r="D1241" s="440"/>
      <c r="E1241" s="442"/>
      <c r="F1241" s="443"/>
      <c r="G1241" s="441"/>
      <c r="H1241" s="444"/>
      <c r="I1241" s="445"/>
      <c r="J1241" s="443"/>
      <c r="K1241" s="443"/>
      <c r="L1241" s="443"/>
      <c r="M1241" s="443"/>
      <c r="N1241" s="443"/>
      <c r="O1241" s="443"/>
      <c r="P1241" s="446"/>
      <c r="Q1241" s="446"/>
      <c r="R1241" s="446"/>
      <c r="S1241" s="446"/>
      <c r="T1241" s="446"/>
      <c r="U1241" s="446"/>
      <c r="V1241" s="446"/>
      <c r="W1241" s="446"/>
      <c r="X1241" s="446"/>
      <c r="Y1241" s="446"/>
      <c r="Z1241" s="446"/>
      <c r="AA1241" s="446"/>
      <c r="AB1241" s="446"/>
      <c r="AC1241" s="441"/>
      <c r="AD1241" s="441"/>
      <c r="AE1241" s="441"/>
      <c r="AF1241" s="441"/>
      <c r="AG1241" s="441"/>
      <c r="AH1241" s="441"/>
      <c r="AI1241" s="443"/>
      <c r="AJ1241" s="443"/>
      <c r="AK1241" s="325"/>
      <c r="AL1241" s="443"/>
      <c r="AM1241" s="443"/>
    </row>
    <row r="1242" spans="1:39" ht="24.75" customHeight="1">
      <c r="A1242" s="440"/>
      <c r="B1242" s="440"/>
      <c r="C1242" s="440"/>
      <c r="D1242" s="440"/>
      <c r="E1242" s="442"/>
      <c r="F1242" s="443"/>
      <c r="G1242" s="441"/>
      <c r="H1242" s="444"/>
      <c r="I1242" s="445"/>
      <c r="J1242" s="443"/>
      <c r="K1242" s="443"/>
      <c r="L1242" s="443"/>
      <c r="M1242" s="443"/>
      <c r="N1242" s="443"/>
      <c r="O1242" s="443"/>
      <c r="P1242" s="446"/>
      <c r="Q1242" s="446"/>
      <c r="R1242" s="446"/>
      <c r="S1242" s="446"/>
      <c r="T1242" s="446"/>
      <c r="U1242" s="446"/>
      <c r="V1242" s="446"/>
      <c r="W1242" s="446"/>
      <c r="X1242" s="446"/>
      <c r="Y1242" s="446"/>
      <c r="Z1242" s="446"/>
      <c r="AA1242" s="446"/>
      <c r="AB1242" s="446"/>
      <c r="AC1242" s="441"/>
      <c r="AD1242" s="441"/>
      <c r="AE1242" s="441"/>
      <c r="AF1242" s="441"/>
      <c r="AG1242" s="441"/>
      <c r="AH1242" s="441"/>
      <c r="AI1242" s="443"/>
      <c r="AJ1242" s="443"/>
      <c r="AK1242" s="325"/>
      <c r="AL1242" s="443"/>
      <c r="AM1242" s="443"/>
    </row>
    <row r="1243" spans="1:39" ht="24.75" customHeight="1">
      <c r="A1243" s="440"/>
      <c r="B1243" s="440"/>
      <c r="C1243" s="440"/>
      <c r="D1243" s="440"/>
      <c r="E1243" s="442"/>
      <c r="F1243" s="443"/>
      <c r="G1243" s="441"/>
      <c r="H1243" s="444"/>
      <c r="I1243" s="445"/>
      <c r="J1243" s="443"/>
      <c r="K1243" s="443"/>
      <c r="L1243" s="443"/>
      <c r="M1243" s="443"/>
      <c r="N1243" s="443"/>
      <c r="O1243" s="443"/>
      <c r="P1243" s="446"/>
      <c r="Q1243" s="446"/>
      <c r="R1243" s="446"/>
      <c r="S1243" s="446"/>
      <c r="T1243" s="446"/>
      <c r="U1243" s="446"/>
      <c r="V1243" s="446"/>
      <c r="W1243" s="446"/>
      <c r="X1243" s="446"/>
      <c r="Y1243" s="446"/>
      <c r="Z1243" s="446"/>
      <c r="AA1243" s="446"/>
      <c r="AB1243" s="446"/>
      <c r="AC1243" s="441"/>
      <c r="AD1243" s="441"/>
      <c r="AE1243" s="441"/>
      <c r="AF1243" s="441"/>
      <c r="AG1243" s="441"/>
      <c r="AH1243" s="441"/>
      <c r="AI1243" s="443"/>
      <c r="AJ1243" s="443"/>
      <c r="AK1243" s="325"/>
      <c r="AL1243" s="443"/>
      <c r="AM1243" s="443"/>
    </row>
    <row r="1244" spans="1:39" ht="24.75" customHeight="1">
      <c r="A1244" s="440"/>
      <c r="B1244" s="440"/>
      <c r="C1244" s="440"/>
      <c r="D1244" s="440"/>
      <c r="E1244" s="442"/>
      <c r="F1244" s="443"/>
      <c r="G1244" s="441"/>
      <c r="H1244" s="444"/>
      <c r="I1244" s="445"/>
      <c r="J1244" s="443"/>
      <c r="K1244" s="443"/>
      <c r="L1244" s="443"/>
      <c r="M1244" s="443"/>
      <c r="N1244" s="443"/>
      <c r="O1244" s="443"/>
      <c r="P1244" s="446"/>
      <c r="Q1244" s="446"/>
      <c r="R1244" s="446"/>
      <c r="S1244" s="446"/>
      <c r="T1244" s="446"/>
      <c r="U1244" s="446"/>
      <c r="V1244" s="446"/>
      <c r="W1244" s="446"/>
      <c r="X1244" s="446"/>
      <c r="Y1244" s="446"/>
      <c r="Z1244" s="446"/>
      <c r="AA1244" s="446"/>
      <c r="AB1244" s="446"/>
      <c r="AC1244" s="441"/>
      <c r="AD1244" s="441"/>
      <c r="AE1244" s="441"/>
      <c r="AF1244" s="441"/>
      <c r="AG1244" s="441"/>
      <c r="AH1244" s="441"/>
      <c r="AI1244" s="443"/>
      <c r="AJ1244" s="443"/>
      <c r="AK1244" s="325"/>
      <c r="AL1244" s="443"/>
      <c r="AM1244" s="443"/>
    </row>
    <row r="1245" spans="1:39" ht="24.75" customHeight="1">
      <c r="A1245" s="440"/>
      <c r="B1245" s="440"/>
      <c r="C1245" s="440"/>
      <c r="D1245" s="440"/>
      <c r="E1245" s="442"/>
      <c r="F1245" s="443"/>
      <c r="G1245" s="441"/>
      <c r="H1245" s="444"/>
      <c r="I1245" s="445"/>
      <c r="J1245" s="443"/>
      <c r="K1245" s="443"/>
      <c r="L1245" s="443"/>
      <c r="M1245" s="443"/>
      <c r="N1245" s="443"/>
      <c r="O1245" s="443"/>
      <c r="P1245" s="446"/>
      <c r="Q1245" s="446"/>
      <c r="R1245" s="446"/>
      <c r="S1245" s="446"/>
      <c r="T1245" s="446"/>
      <c r="U1245" s="446"/>
      <c r="V1245" s="446"/>
      <c r="W1245" s="446"/>
      <c r="X1245" s="446"/>
      <c r="Y1245" s="446"/>
      <c r="Z1245" s="446"/>
      <c r="AA1245" s="446"/>
      <c r="AB1245" s="446"/>
      <c r="AC1245" s="441"/>
      <c r="AD1245" s="441"/>
      <c r="AE1245" s="441"/>
      <c r="AF1245" s="441"/>
      <c r="AG1245" s="441"/>
      <c r="AH1245" s="441"/>
      <c r="AI1245" s="443"/>
      <c r="AJ1245" s="443"/>
      <c r="AK1245" s="325"/>
      <c r="AL1245" s="443"/>
      <c r="AM1245" s="443"/>
    </row>
    <row r="1246" spans="1:39" ht="24.75" customHeight="1">
      <c r="A1246" s="440"/>
      <c r="B1246" s="440"/>
      <c r="C1246" s="440"/>
      <c r="D1246" s="440"/>
      <c r="E1246" s="442"/>
      <c r="F1246" s="443"/>
      <c r="G1246" s="441"/>
      <c r="H1246" s="444"/>
      <c r="I1246" s="445"/>
      <c r="J1246" s="443"/>
      <c r="K1246" s="443"/>
      <c r="L1246" s="443"/>
      <c r="M1246" s="443"/>
      <c r="N1246" s="443"/>
      <c r="O1246" s="443"/>
      <c r="P1246" s="446"/>
      <c r="Q1246" s="446"/>
      <c r="R1246" s="446"/>
      <c r="S1246" s="446"/>
      <c r="T1246" s="446"/>
      <c r="U1246" s="446"/>
      <c r="V1246" s="446"/>
      <c r="W1246" s="446"/>
      <c r="X1246" s="446"/>
      <c r="Y1246" s="446"/>
      <c r="Z1246" s="446"/>
      <c r="AA1246" s="446"/>
      <c r="AB1246" s="446"/>
      <c r="AC1246" s="441"/>
      <c r="AD1246" s="441"/>
      <c r="AE1246" s="441"/>
      <c r="AF1246" s="441"/>
      <c r="AG1246" s="441"/>
      <c r="AH1246" s="441"/>
      <c r="AI1246" s="443"/>
      <c r="AJ1246" s="443"/>
      <c r="AK1246" s="325"/>
      <c r="AL1246" s="443"/>
      <c r="AM1246" s="443"/>
    </row>
    <row r="1247" spans="1:39" ht="24.75" customHeight="1">
      <c r="A1247" s="440"/>
      <c r="B1247" s="440"/>
      <c r="C1247" s="440"/>
      <c r="D1247" s="440"/>
      <c r="E1247" s="442"/>
      <c r="F1247" s="443"/>
      <c r="G1247" s="441"/>
      <c r="H1247" s="444"/>
      <c r="I1247" s="445"/>
      <c r="J1247" s="443"/>
      <c r="K1247" s="443"/>
      <c r="L1247" s="443"/>
      <c r="M1247" s="443"/>
      <c r="N1247" s="443"/>
      <c r="O1247" s="443"/>
      <c r="P1247" s="446"/>
      <c r="Q1247" s="446"/>
      <c r="R1247" s="446"/>
      <c r="S1247" s="446"/>
      <c r="T1247" s="446"/>
      <c r="U1247" s="446"/>
      <c r="V1247" s="446"/>
      <c r="W1247" s="446"/>
      <c r="X1247" s="446"/>
      <c r="Y1247" s="446"/>
      <c r="Z1247" s="446"/>
      <c r="AA1247" s="446"/>
      <c r="AB1247" s="446"/>
      <c r="AC1247" s="441"/>
      <c r="AD1247" s="441"/>
      <c r="AE1247" s="441"/>
      <c r="AF1247" s="441"/>
      <c r="AG1247" s="441"/>
      <c r="AH1247" s="441"/>
      <c r="AI1247" s="443"/>
      <c r="AJ1247" s="443"/>
      <c r="AK1247" s="325"/>
      <c r="AL1247" s="443"/>
      <c r="AM1247" s="443"/>
    </row>
    <row r="1248" spans="1:39" ht="24.75" customHeight="1">
      <c r="A1248" s="440"/>
      <c r="B1248" s="440"/>
      <c r="C1248" s="440"/>
      <c r="D1248" s="440"/>
      <c r="E1248" s="442"/>
      <c r="F1248" s="443"/>
      <c r="G1248" s="441"/>
      <c r="H1248" s="444"/>
      <c r="I1248" s="445"/>
      <c r="J1248" s="443"/>
      <c r="K1248" s="443"/>
      <c r="L1248" s="443"/>
      <c r="M1248" s="443"/>
      <c r="N1248" s="443"/>
      <c r="O1248" s="443"/>
      <c r="P1248" s="446"/>
      <c r="Q1248" s="446"/>
      <c r="R1248" s="446"/>
      <c r="S1248" s="446"/>
      <c r="T1248" s="446"/>
      <c r="U1248" s="446"/>
      <c r="V1248" s="446"/>
      <c r="W1248" s="446"/>
      <c r="X1248" s="446"/>
      <c r="Y1248" s="446"/>
      <c r="Z1248" s="446"/>
      <c r="AA1248" s="446"/>
      <c r="AB1248" s="446"/>
      <c r="AC1248" s="441"/>
      <c r="AD1248" s="441"/>
      <c r="AE1248" s="441"/>
      <c r="AF1248" s="441"/>
      <c r="AG1248" s="441"/>
      <c r="AH1248" s="441"/>
      <c r="AI1248" s="443"/>
      <c r="AJ1248" s="443"/>
      <c r="AK1248" s="325"/>
      <c r="AL1248" s="443"/>
      <c r="AM1248" s="443"/>
    </row>
    <row r="1249" spans="1:39" ht="24.75" customHeight="1">
      <c r="A1249" s="440"/>
      <c r="B1249" s="440"/>
      <c r="C1249" s="440"/>
      <c r="D1249" s="440"/>
      <c r="E1249" s="442"/>
      <c r="F1249" s="443"/>
      <c r="G1249" s="441"/>
      <c r="H1249" s="444"/>
      <c r="I1249" s="445"/>
      <c r="J1249" s="443"/>
      <c r="K1249" s="443"/>
      <c r="L1249" s="443"/>
      <c r="M1249" s="443"/>
      <c r="N1249" s="443"/>
      <c r="O1249" s="443"/>
      <c r="P1249" s="446"/>
      <c r="Q1249" s="446"/>
      <c r="R1249" s="446"/>
      <c r="S1249" s="446"/>
      <c r="T1249" s="446"/>
      <c r="U1249" s="446"/>
      <c r="V1249" s="446"/>
      <c r="W1249" s="446"/>
      <c r="X1249" s="446"/>
      <c r="Y1249" s="446"/>
      <c r="Z1249" s="446"/>
      <c r="AA1249" s="446"/>
      <c r="AB1249" s="446"/>
      <c r="AC1249" s="441"/>
      <c r="AD1249" s="441"/>
      <c r="AE1249" s="441"/>
      <c r="AF1249" s="441"/>
      <c r="AG1249" s="441"/>
      <c r="AH1249" s="441"/>
      <c r="AI1249" s="443"/>
      <c r="AJ1249" s="443"/>
      <c r="AK1249" s="325"/>
      <c r="AL1249" s="443"/>
      <c r="AM1249" s="443"/>
    </row>
    <row r="1250" spans="1:39" ht="24.75" customHeight="1">
      <c r="A1250" s="440"/>
      <c r="B1250" s="440"/>
      <c r="C1250" s="440"/>
      <c r="D1250" s="440"/>
      <c r="E1250" s="442"/>
      <c r="F1250" s="443"/>
      <c r="G1250" s="441"/>
      <c r="H1250" s="444"/>
      <c r="I1250" s="445"/>
      <c r="J1250" s="443"/>
      <c r="K1250" s="443"/>
      <c r="L1250" s="443"/>
      <c r="M1250" s="443"/>
      <c r="N1250" s="443"/>
      <c r="O1250" s="443"/>
      <c r="P1250" s="446"/>
      <c r="Q1250" s="446"/>
      <c r="R1250" s="446"/>
      <c r="S1250" s="446"/>
      <c r="T1250" s="446"/>
      <c r="U1250" s="446"/>
      <c r="V1250" s="446"/>
      <c r="W1250" s="446"/>
      <c r="X1250" s="446"/>
      <c r="Y1250" s="446"/>
      <c r="Z1250" s="446"/>
      <c r="AA1250" s="446"/>
      <c r="AB1250" s="446"/>
      <c r="AC1250" s="441"/>
      <c r="AD1250" s="441"/>
      <c r="AE1250" s="441"/>
      <c r="AF1250" s="441"/>
      <c r="AG1250" s="441"/>
      <c r="AH1250" s="441"/>
      <c r="AI1250" s="443"/>
      <c r="AJ1250" s="443"/>
      <c r="AK1250" s="325"/>
      <c r="AL1250" s="443"/>
      <c r="AM1250" s="443"/>
    </row>
    <row r="1251" spans="1:39" ht="24.75" customHeight="1">
      <c r="A1251" s="440"/>
      <c r="B1251" s="440"/>
      <c r="C1251" s="440"/>
      <c r="D1251" s="440"/>
      <c r="E1251" s="442"/>
      <c r="F1251" s="443"/>
      <c r="G1251" s="441"/>
      <c r="H1251" s="444"/>
      <c r="I1251" s="445"/>
      <c r="J1251" s="443"/>
      <c r="K1251" s="443"/>
      <c r="L1251" s="443"/>
      <c r="M1251" s="443"/>
      <c r="N1251" s="443"/>
      <c r="O1251" s="443"/>
      <c r="P1251" s="446"/>
      <c r="Q1251" s="446"/>
      <c r="R1251" s="446"/>
      <c r="S1251" s="446"/>
      <c r="T1251" s="446"/>
      <c r="U1251" s="446"/>
      <c r="V1251" s="446"/>
      <c r="W1251" s="446"/>
      <c r="X1251" s="446"/>
      <c r="Y1251" s="446"/>
      <c r="Z1251" s="446"/>
      <c r="AA1251" s="446"/>
      <c r="AB1251" s="446"/>
      <c r="AC1251" s="441"/>
      <c r="AD1251" s="441"/>
      <c r="AE1251" s="441"/>
      <c r="AF1251" s="441"/>
      <c r="AG1251" s="441"/>
      <c r="AH1251" s="441"/>
      <c r="AI1251" s="443"/>
      <c r="AJ1251" s="443"/>
      <c r="AK1251" s="325"/>
      <c r="AL1251" s="443"/>
      <c r="AM1251" s="443"/>
    </row>
    <row r="1252" spans="1:39" ht="24.75" customHeight="1">
      <c r="A1252" s="440"/>
      <c r="B1252" s="440"/>
      <c r="C1252" s="440"/>
      <c r="D1252" s="440"/>
      <c r="E1252" s="442"/>
      <c r="F1252" s="443"/>
      <c r="G1252" s="441"/>
      <c r="H1252" s="444"/>
      <c r="I1252" s="445"/>
      <c r="J1252" s="443"/>
      <c r="K1252" s="443"/>
      <c r="L1252" s="443"/>
      <c r="M1252" s="443"/>
      <c r="N1252" s="443"/>
      <c r="O1252" s="443"/>
      <c r="P1252" s="446"/>
      <c r="Q1252" s="446"/>
      <c r="R1252" s="446"/>
      <c r="S1252" s="446"/>
      <c r="T1252" s="446"/>
      <c r="U1252" s="446"/>
      <c r="V1252" s="446"/>
      <c r="W1252" s="446"/>
      <c r="X1252" s="446"/>
      <c r="Y1252" s="446"/>
      <c r="Z1252" s="446"/>
      <c r="AA1252" s="446"/>
      <c r="AB1252" s="446"/>
      <c r="AC1252" s="441"/>
      <c r="AD1252" s="441"/>
      <c r="AE1252" s="441"/>
      <c r="AF1252" s="441"/>
      <c r="AG1252" s="441"/>
      <c r="AH1252" s="441"/>
      <c r="AI1252" s="443"/>
      <c r="AJ1252" s="443"/>
      <c r="AK1252" s="325"/>
      <c r="AL1252" s="443"/>
      <c r="AM1252" s="443"/>
    </row>
    <row r="1253" spans="1:39" ht="24.75" customHeight="1">
      <c r="A1253" s="440"/>
      <c r="B1253" s="440"/>
      <c r="C1253" s="440"/>
      <c r="D1253" s="440"/>
      <c r="E1253" s="442"/>
      <c r="F1253" s="443"/>
      <c r="G1253" s="441"/>
      <c r="H1253" s="444"/>
      <c r="I1253" s="445"/>
      <c r="J1253" s="443"/>
      <c r="K1253" s="443"/>
      <c r="L1253" s="443"/>
      <c r="M1253" s="443"/>
      <c r="N1253" s="443"/>
      <c r="O1253" s="443"/>
      <c r="P1253" s="446"/>
      <c r="Q1253" s="446"/>
      <c r="R1253" s="446"/>
      <c r="S1253" s="446"/>
      <c r="T1253" s="446"/>
      <c r="U1253" s="446"/>
      <c r="V1253" s="446"/>
      <c r="W1253" s="446"/>
      <c r="X1253" s="446"/>
      <c r="Y1253" s="446"/>
      <c r="Z1253" s="446"/>
      <c r="AA1253" s="446"/>
      <c r="AB1253" s="446"/>
      <c r="AC1253" s="441"/>
      <c r="AD1253" s="441"/>
      <c r="AE1253" s="441"/>
      <c r="AF1253" s="441"/>
      <c r="AG1253" s="441"/>
      <c r="AH1253" s="441"/>
      <c r="AI1253" s="443"/>
      <c r="AJ1253" s="443"/>
      <c r="AK1253" s="325"/>
      <c r="AL1253" s="443"/>
      <c r="AM1253" s="443"/>
    </row>
    <row r="1254" spans="1:39" ht="24.75" customHeight="1">
      <c r="A1254" s="440"/>
      <c r="B1254" s="440"/>
      <c r="C1254" s="440"/>
      <c r="D1254" s="440"/>
      <c r="E1254" s="442"/>
      <c r="F1254" s="443"/>
      <c r="G1254" s="441"/>
      <c r="H1254" s="444"/>
      <c r="I1254" s="445"/>
      <c r="J1254" s="443"/>
      <c r="K1254" s="443"/>
      <c r="L1254" s="443"/>
      <c r="M1254" s="443"/>
      <c r="N1254" s="443"/>
      <c r="O1254" s="443"/>
      <c r="P1254" s="446"/>
      <c r="Q1254" s="446"/>
      <c r="R1254" s="446"/>
      <c r="S1254" s="446"/>
      <c r="T1254" s="446"/>
      <c r="U1254" s="446"/>
      <c r="V1254" s="446"/>
      <c r="W1254" s="446"/>
      <c r="X1254" s="446"/>
      <c r="Y1254" s="446"/>
      <c r="Z1254" s="446"/>
      <c r="AA1254" s="446"/>
      <c r="AB1254" s="446"/>
      <c r="AC1254" s="441"/>
      <c r="AD1254" s="441"/>
      <c r="AE1254" s="441"/>
      <c r="AF1254" s="441"/>
      <c r="AG1254" s="441"/>
      <c r="AH1254" s="441"/>
      <c r="AI1254" s="443"/>
      <c r="AJ1254" s="443"/>
      <c r="AK1254" s="325"/>
      <c r="AL1254" s="443"/>
      <c r="AM1254" s="443"/>
    </row>
    <row r="1255" spans="1:39" ht="24.75" customHeight="1">
      <c r="A1255" s="440"/>
      <c r="B1255" s="440"/>
      <c r="C1255" s="440"/>
      <c r="D1255" s="440"/>
      <c r="E1255" s="442"/>
      <c r="F1255" s="443"/>
      <c r="G1255" s="441"/>
      <c r="H1255" s="444"/>
      <c r="I1255" s="445"/>
      <c r="J1255" s="443"/>
      <c r="K1255" s="443"/>
      <c r="L1255" s="443"/>
      <c r="M1255" s="443"/>
      <c r="N1255" s="443"/>
      <c r="O1255" s="443"/>
      <c r="P1255" s="446"/>
      <c r="Q1255" s="446"/>
      <c r="R1255" s="446"/>
      <c r="S1255" s="446"/>
      <c r="T1255" s="446"/>
      <c r="U1255" s="446"/>
      <c r="V1255" s="446"/>
      <c r="W1255" s="446"/>
      <c r="X1255" s="446"/>
      <c r="Y1255" s="446"/>
      <c r="Z1255" s="446"/>
      <c r="AA1255" s="446"/>
      <c r="AB1255" s="446"/>
      <c r="AC1255" s="441"/>
      <c r="AD1255" s="441"/>
      <c r="AE1255" s="441"/>
      <c r="AF1255" s="441"/>
      <c r="AG1255" s="441"/>
      <c r="AH1255" s="441"/>
      <c r="AI1255" s="443"/>
      <c r="AJ1255" s="443"/>
      <c r="AK1255" s="325"/>
      <c r="AL1255" s="443"/>
      <c r="AM1255" s="443"/>
    </row>
    <row r="1256" spans="1:39" ht="24.75" customHeight="1">
      <c r="A1256" s="440"/>
      <c r="B1256" s="440"/>
      <c r="C1256" s="440"/>
      <c r="D1256" s="440"/>
      <c r="E1256" s="442"/>
      <c r="F1256" s="443"/>
      <c r="G1256" s="441"/>
      <c r="H1256" s="444"/>
      <c r="I1256" s="445"/>
      <c r="J1256" s="443"/>
      <c r="K1256" s="443"/>
      <c r="L1256" s="443"/>
      <c r="M1256" s="443"/>
      <c r="N1256" s="443"/>
      <c r="O1256" s="443"/>
      <c r="P1256" s="446"/>
      <c r="Q1256" s="446"/>
      <c r="R1256" s="446"/>
      <c r="S1256" s="446"/>
      <c r="T1256" s="446"/>
      <c r="U1256" s="446"/>
      <c r="V1256" s="446"/>
      <c r="W1256" s="446"/>
      <c r="X1256" s="446"/>
      <c r="Y1256" s="446"/>
      <c r="Z1256" s="446"/>
      <c r="AA1256" s="446"/>
      <c r="AB1256" s="446"/>
      <c r="AC1256" s="441"/>
      <c r="AD1256" s="441"/>
      <c r="AE1256" s="441"/>
      <c r="AF1256" s="441"/>
      <c r="AG1256" s="441"/>
      <c r="AH1256" s="441"/>
      <c r="AI1256" s="443"/>
      <c r="AJ1256" s="443"/>
      <c r="AK1256" s="325"/>
      <c r="AL1256" s="443"/>
      <c r="AM1256" s="443"/>
    </row>
    <row r="1257" spans="1:39" ht="24.75" customHeight="1">
      <c r="A1257" s="440"/>
      <c r="B1257" s="440"/>
      <c r="C1257" s="440"/>
      <c r="D1257" s="440"/>
      <c r="E1257" s="442"/>
      <c r="F1257" s="443"/>
      <c r="G1257" s="441"/>
      <c r="H1257" s="444"/>
      <c r="I1257" s="445"/>
      <c r="J1257" s="443"/>
      <c r="K1257" s="443"/>
      <c r="L1257" s="443"/>
      <c r="M1257" s="443"/>
      <c r="N1257" s="443"/>
      <c r="O1257" s="443"/>
      <c r="P1257" s="446"/>
      <c r="Q1257" s="446"/>
      <c r="R1257" s="446"/>
      <c r="S1257" s="446"/>
      <c r="T1257" s="446"/>
      <c r="U1257" s="446"/>
      <c r="V1257" s="446"/>
      <c r="W1257" s="446"/>
      <c r="X1257" s="446"/>
      <c r="Y1257" s="446"/>
      <c r="Z1257" s="446"/>
      <c r="AA1257" s="446"/>
      <c r="AB1257" s="446"/>
      <c r="AC1257" s="441"/>
      <c r="AD1257" s="441"/>
      <c r="AE1257" s="441"/>
      <c r="AF1257" s="441"/>
      <c r="AG1257" s="441"/>
      <c r="AH1257" s="441"/>
      <c r="AI1257" s="443"/>
      <c r="AJ1257" s="443"/>
      <c r="AK1257" s="325"/>
      <c r="AL1257" s="443"/>
      <c r="AM1257" s="443"/>
    </row>
    <row r="1258" spans="1:39" ht="24.75" customHeight="1">
      <c r="A1258" s="440"/>
      <c r="B1258" s="440"/>
      <c r="C1258" s="440"/>
      <c r="D1258" s="440"/>
      <c r="E1258" s="442"/>
      <c r="F1258" s="443"/>
      <c r="G1258" s="441"/>
      <c r="H1258" s="444"/>
      <c r="I1258" s="445"/>
      <c r="J1258" s="443"/>
      <c r="K1258" s="443"/>
      <c r="L1258" s="443"/>
      <c r="M1258" s="443"/>
      <c r="N1258" s="443"/>
      <c r="O1258" s="443"/>
      <c r="P1258" s="446"/>
      <c r="Q1258" s="446"/>
      <c r="R1258" s="446"/>
      <c r="S1258" s="446"/>
      <c r="T1258" s="446"/>
      <c r="U1258" s="446"/>
      <c r="V1258" s="446"/>
      <c r="W1258" s="446"/>
      <c r="X1258" s="446"/>
      <c r="Y1258" s="446"/>
      <c r="Z1258" s="446"/>
      <c r="AA1258" s="446"/>
      <c r="AB1258" s="446"/>
      <c r="AC1258" s="441"/>
      <c r="AD1258" s="441"/>
      <c r="AE1258" s="441"/>
      <c r="AF1258" s="441"/>
      <c r="AG1258" s="441"/>
      <c r="AH1258" s="441"/>
      <c r="AI1258" s="443"/>
      <c r="AJ1258" s="443"/>
      <c r="AK1258" s="325"/>
      <c r="AL1258" s="443"/>
      <c r="AM1258" s="443"/>
    </row>
    <row r="1259" spans="1:39" ht="24.75" customHeight="1">
      <c r="A1259" s="440"/>
      <c r="B1259" s="440"/>
      <c r="C1259" s="440"/>
      <c r="D1259" s="440"/>
      <c r="E1259" s="442"/>
      <c r="F1259" s="443"/>
      <c r="G1259" s="441"/>
      <c r="H1259" s="444"/>
      <c r="I1259" s="445"/>
      <c r="J1259" s="443"/>
      <c r="K1259" s="443"/>
      <c r="L1259" s="443"/>
      <c r="M1259" s="443"/>
      <c r="N1259" s="443"/>
      <c r="O1259" s="443"/>
      <c r="P1259" s="446"/>
      <c r="Q1259" s="446"/>
      <c r="R1259" s="446"/>
      <c r="S1259" s="446"/>
      <c r="T1259" s="446"/>
      <c r="U1259" s="446"/>
      <c r="V1259" s="446"/>
      <c r="W1259" s="446"/>
      <c r="X1259" s="446"/>
      <c r="Y1259" s="446"/>
      <c r="Z1259" s="446"/>
      <c r="AA1259" s="446"/>
      <c r="AB1259" s="446"/>
      <c r="AC1259" s="441"/>
      <c r="AD1259" s="441"/>
      <c r="AE1259" s="441"/>
      <c r="AF1259" s="441"/>
      <c r="AG1259" s="441"/>
      <c r="AH1259" s="441"/>
      <c r="AI1259" s="443"/>
      <c r="AJ1259" s="443"/>
      <c r="AK1259" s="325"/>
      <c r="AL1259" s="443"/>
      <c r="AM1259" s="443"/>
    </row>
    <row r="1260" spans="1:39" ht="24.75" customHeight="1">
      <c r="A1260" s="440"/>
      <c r="B1260" s="440"/>
      <c r="C1260" s="440"/>
      <c r="D1260" s="440"/>
      <c r="E1260" s="442"/>
      <c r="F1260" s="443"/>
      <c r="G1260" s="441"/>
      <c r="H1260" s="444"/>
      <c r="I1260" s="445"/>
      <c r="J1260" s="443"/>
      <c r="K1260" s="443"/>
      <c r="L1260" s="443"/>
      <c r="M1260" s="443"/>
      <c r="N1260" s="443"/>
      <c r="O1260" s="443"/>
      <c r="P1260" s="446"/>
      <c r="Q1260" s="446"/>
      <c r="R1260" s="446"/>
      <c r="S1260" s="446"/>
      <c r="T1260" s="446"/>
      <c r="U1260" s="446"/>
      <c r="V1260" s="446"/>
      <c r="W1260" s="446"/>
      <c r="X1260" s="446"/>
      <c r="Y1260" s="446"/>
      <c r="Z1260" s="446"/>
      <c r="AA1260" s="446"/>
      <c r="AB1260" s="446"/>
      <c r="AC1260" s="441"/>
      <c r="AD1260" s="441"/>
      <c r="AE1260" s="441"/>
      <c r="AF1260" s="441"/>
      <c r="AG1260" s="441"/>
      <c r="AH1260" s="441"/>
      <c r="AI1260" s="443"/>
      <c r="AJ1260" s="443"/>
      <c r="AK1260" s="325"/>
      <c r="AL1260" s="443"/>
      <c r="AM1260" s="443"/>
    </row>
    <row r="1261" spans="1:39" ht="24.75" customHeight="1">
      <c r="A1261" s="440"/>
      <c r="B1261" s="440"/>
      <c r="C1261" s="440"/>
      <c r="D1261" s="440"/>
      <c r="E1261" s="442"/>
      <c r="F1261" s="443"/>
      <c r="G1261" s="441"/>
      <c r="H1261" s="444"/>
      <c r="I1261" s="445"/>
      <c r="J1261" s="443"/>
      <c r="K1261" s="443"/>
      <c r="L1261" s="443"/>
      <c r="M1261" s="443"/>
      <c r="N1261" s="443"/>
      <c r="O1261" s="443"/>
      <c r="P1261" s="446"/>
      <c r="Q1261" s="446"/>
      <c r="R1261" s="446"/>
      <c r="S1261" s="446"/>
      <c r="T1261" s="446"/>
      <c r="U1261" s="446"/>
      <c r="V1261" s="446"/>
      <c r="W1261" s="446"/>
      <c r="X1261" s="446"/>
      <c r="Y1261" s="446"/>
      <c r="Z1261" s="446"/>
      <c r="AA1261" s="446"/>
      <c r="AB1261" s="446"/>
      <c r="AC1261" s="441"/>
      <c r="AD1261" s="441"/>
      <c r="AE1261" s="441"/>
      <c r="AF1261" s="441"/>
      <c r="AG1261" s="441"/>
      <c r="AH1261" s="441"/>
      <c r="AI1261" s="443"/>
      <c r="AJ1261" s="443"/>
      <c r="AK1261" s="325"/>
      <c r="AL1261" s="443"/>
      <c r="AM1261" s="443"/>
    </row>
    <row r="1262" spans="1:39" ht="24.75" customHeight="1">
      <c r="A1262" s="440"/>
      <c r="B1262" s="440"/>
      <c r="C1262" s="440"/>
      <c r="D1262" s="440"/>
      <c r="E1262" s="442"/>
      <c r="F1262" s="443"/>
      <c r="G1262" s="441"/>
      <c r="H1262" s="444"/>
      <c r="I1262" s="445"/>
      <c r="J1262" s="443"/>
      <c r="K1262" s="443"/>
      <c r="L1262" s="443"/>
      <c r="M1262" s="443"/>
      <c r="N1262" s="443"/>
      <c r="O1262" s="443"/>
      <c r="P1262" s="446"/>
      <c r="Q1262" s="446"/>
      <c r="R1262" s="446"/>
      <c r="S1262" s="446"/>
      <c r="T1262" s="446"/>
      <c r="U1262" s="446"/>
      <c r="V1262" s="446"/>
      <c r="W1262" s="446"/>
      <c r="X1262" s="446"/>
      <c r="Y1262" s="446"/>
      <c r="Z1262" s="446"/>
      <c r="AA1262" s="446"/>
      <c r="AB1262" s="446"/>
      <c r="AC1262" s="441"/>
      <c r="AD1262" s="441"/>
      <c r="AE1262" s="441"/>
      <c r="AF1262" s="441"/>
      <c r="AG1262" s="441"/>
      <c r="AH1262" s="441"/>
      <c r="AI1262" s="443"/>
      <c r="AJ1262" s="443"/>
      <c r="AK1262" s="325"/>
      <c r="AL1262" s="443"/>
      <c r="AM1262" s="443"/>
    </row>
    <row r="1263" spans="1:39" ht="24.75" customHeight="1">
      <c r="A1263" s="440"/>
      <c r="B1263" s="440"/>
      <c r="C1263" s="440"/>
      <c r="D1263" s="440"/>
      <c r="E1263" s="442"/>
      <c r="F1263" s="443"/>
      <c r="G1263" s="441"/>
      <c r="H1263" s="444"/>
      <c r="I1263" s="445"/>
      <c r="J1263" s="443"/>
      <c r="K1263" s="443"/>
      <c r="L1263" s="443"/>
      <c r="M1263" s="443"/>
      <c r="N1263" s="443"/>
      <c r="O1263" s="443"/>
      <c r="P1263" s="446"/>
      <c r="Q1263" s="446"/>
      <c r="R1263" s="446"/>
      <c r="S1263" s="446"/>
      <c r="T1263" s="446"/>
      <c r="U1263" s="446"/>
      <c r="V1263" s="446"/>
      <c r="W1263" s="446"/>
      <c r="X1263" s="446"/>
      <c r="Y1263" s="446"/>
      <c r="Z1263" s="446"/>
      <c r="AA1263" s="446"/>
      <c r="AB1263" s="446"/>
      <c r="AC1263" s="441"/>
      <c r="AD1263" s="441"/>
      <c r="AE1263" s="441"/>
      <c r="AF1263" s="441"/>
      <c r="AG1263" s="441"/>
      <c r="AH1263" s="441"/>
      <c r="AI1263" s="443"/>
      <c r="AJ1263" s="443"/>
      <c r="AK1263" s="325"/>
      <c r="AL1263" s="443"/>
      <c r="AM1263" s="443"/>
    </row>
    <row r="1264" spans="1:39" ht="24.75" customHeight="1">
      <c r="A1264" s="440"/>
      <c r="B1264" s="440"/>
      <c r="C1264" s="440"/>
      <c r="D1264" s="440"/>
      <c r="E1264" s="442"/>
      <c r="F1264" s="443"/>
      <c r="G1264" s="441"/>
      <c r="H1264" s="444"/>
      <c r="I1264" s="445"/>
      <c r="J1264" s="443"/>
      <c r="K1264" s="443"/>
      <c r="L1264" s="443"/>
      <c r="M1264" s="443"/>
      <c r="N1264" s="443"/>
      <c r="O1264" s="443"/>
      <c r="P1264" s="446"/>
      <c r="Q1264" s="446"/>
      <c r="R1264" s="446"/>
      <c r="S1264" s="446"/>
      <c r="T1264" s="446"/>
      <c r="U1264" s="446"/>
      <c r="V1264" s="446"/>
      <c r="W1264" s="446"/>
      <c r="X1264" s="446"/>
      <c r="Y1264" s="446"/>
      <c r="Z1264" s="446"/>
      <c r="AA1264" s="446"/>
      <c r="AB1264" s="446"/>
      <c r="AC1264" s="441"/>
      <c r="AD1264" s="441"/>
      <c r="AE1264" s="441"/>
      <c r="AF1264" s="441"/>
      <c r="AG1264" s="441"/>
      <c r="AH1264" s="441"/>
      <c r="AI1264" s="443"/>
      <c r="AJ1264" s="443"/>
      <c r="AK1264" s="325"/>
      <c r="AL1264" s="443"/>
      <c r="AM1264" s="443"/>
    </row>
    <row r="1265" spans="1:39" ht="24.75" customHeight="1">
      <c r="A1265" s="440"/>
      <c r="B1265" s="440"/>
      <c r="C1265" s="440"/>
      <c r="D1265" s="440"/>
      <c r="E1265" s="442"/>
      <c r="F1265" s="443"/>
      <c r="G1265" s="441"/>
      <c r="H1265" s="444"/>
      <c r="I1265" s="445"/>
      <c r="J1265" s="443"/>
      <c r="K1265" s="443"/>
      <c r="L1265" s="443"/>
      <c r="M1265" s="443"/>
      <c r="N1265" s="443"/>
      <c r="O1265" s="443"/>
      <c r="P1265" s="446"/>
      <c r="Q1265" s="446"/>
      <c r="R1265" s="446"/>
      <c r="S1265" s="446"/>
      <c r="T1265" s="446"/>
      <c r="U1265" s="446"/>
      <c r="V1265" s="446"/>
      <c r="W1265" s="446"/>
      <c r="X1265" s="446"/>
      <c r="Y1265" s="446"/>
      <c r="Z1265" s="446"/>
      <c r="AA1265" s="446"/>
      <c r="AB1265" s="446"/>
      <c r="AC1265" s="441"/>
      <c r="AD1265" s="441"/>
      <c r="AE1265" s="441"/>
      <c r="AF1265" s="441"/>
      <c r="AG1265" s="441"/>
      <c r="AH1265" s="441"/>
      <c r="AI1265" s="443"/>
      <c r="AJ1265" s="443"/>
      <c r="AK1265" s="325"/>
      <c r="AL1265" s="443"/>
      <c r="AM1265" s="443"/>
    </row>
    <row r="1266" spans="1:39" ht="24.75" customHeight="1">
      <c r="A1266" s="440"/>
      <c r="B1266" s="440"/>
      <c r="C1266" s="440"/>
      <c r="D1266" s="440"/>
      <c r="E1266" s="442"/>
      <c r="F1266" s="443"/>
      <c r="G1266" s="441"/>
      <c r="H1266" s="444"/>
      <c r="I1266" s="445"/>
      <c r="J1266" s="443"/>
      <c r="K1266" s="443"/>
      <c r="L1266" s="443"/>
      <c r="M1266" s="443"/>
      <c r="N1266" s="443"/>
      <c r="O1266" s="443"/>
      <c r="P1266" s="446"/>
      <c r="Q1266" s="446"/>
      <c r="R1266" s="446"/>
      <c r="S1266" s="446"/>
      <c r="T1266" s="446"/>
      <c r="U1266" s="446"/>
      <c r="V1266" s="446"/>
      <c r="W1266" s="446"/>
      <c r="X1266" s="446"/>
      <c r="Y1266" s="446"/>
      <c r="Z1266" s="446"/>
      <c r="AA1266" s="446"/>
      <c r="AB1266" s="446"/>
      <c r="AC1266" s="441"/>
      <c r="AD1266" s="441"/>
      <c r="AE1266" s="441"/>
      <c r="AF1266" s="441"/>
      <c r="AG1266" s="441"/>
      <c r="AH1266" s="441"/>
      <c r="AI1266" s="443"/>
      <c r="AJ1266" s="443"/>
      <c r="AK1266" s="325"/>
      <c r="AL1266" s="443"/>
      <c r="AM1266" s="443"/>
    </row>
    <row r="1267" spans="1:39" ht="24.75" customHeight="1">
      <c r="A1267" s="440"/>
      <c r="B1267" s="440"/>
      <c r="C1267" s="440"/>
      <c r="D1267" s="440"/>
      <c r="E1267" s="442"/>
      <c r="F1267" s="443"/>
      <c r="G1267" s="441"/>
      <c r="H1267" s="444"/>
      <c r="I1267" s="445"/>
      <c r="J1267" s="443"/>
      <c r="K1267" s="443"/>
      <c r="L1267" s="443"/>
      <c r="M1267" s="443"/>
      <c r="N1267" s="443"/>
      <c r="O1267" s="443"/>
      <c r="P1267" s="446"/>
      <c r="Q1267" s="446"/>
      <c r="R1267" s="446"/>
      <c r="S1267" s="446"/>
      <c r="T1267" s="446"/>
      <c r="U1267" s="446"/>
      <c r="V1267" s="446"/>
      <c r="W1267" s="446"/>
      <c r="X1267" s="446"/>
      <c r="Y1267" s="446"/>
      <c r="Z1267" s="446"/>
      <c r="AA1267" s="446"/>
      <c r="AB1267" s="446"/>
      <c r="AC1267" s="441"/>
      <c r="AD1267" s="441"/>
      <c r="AE1267" s="441"/>
      <c r="AF1267" s="441"/>
      <c r="AG1267" s="441"/>
      <c r="AH1267" s="441"/>
      <c r="AI1267" s="443"/>
      <c r="AJ1267" s="443"/>
      <c r="AK1267" s="325"/>
      <c r="AL1267" s="443"/>
      <c r="AM1267" s="443"/>
    </row>
    <row r="1268" spans="1:39" ht="24.75" customHeight="1">
      <c r="A1268" s="440"/>
      <c r="B1268" s="440"/>
      <c r="C1268" s="440"/>
      <c r="D1268" s="440"/>
      <c r="E1268" s="442"/>
      <c r="F1268" s="443"/>
      <c r="G1268" s="441"/>
      <c r="H1268" s="444"/>
      <c r="I1268" s="445"/>
      <c r="J1268" s="443"/>
      <c r="K1268" s="443"/>
      <c r="L1268" s="443"/>
      <c r="M1268" s="443"/>
      <c r="N1268" s="443"/>
      <c r="O1268" s="443"/>
      <c r="P1268" s="446"/>
      <c r="Q1268" s="446"/>
      <c r="R1268" s="446"/>
      <c r="S1268" s="446"/>
      <c r="T1268" s="446"/>
      <c r="U1268" s="446"/>
      <c r="V1268" s="446"/>
      <c r="W1268" s="446"/>
      <c r="X1268" s="446"/>
      <c r="Y1268" s="446"/>
      <c r="Z1268" s="446"/>
      <c r="AA1268" s="446"/>
      <c r="AB1268" s="446"/>
      <c r="AC1268" s="441"/>
      <c r="AD1268" s="441"/>
      <c r="AE1268" s="441"/>
      <c r="AF1268" s="441"/>
      <c r="AG1268" s="441"/>
      <c r="AH1268" s="441"/>
      <c r="AI1268" s="443"/>
      <c r="AJ1268" s="443"/>
      <c r="AK1268" s="325"/>
      <c r="AL1268" s="443"/>
      <c r="AM1268" s="443"/>
    </row>
    <row r="1269" spans="1:39" ht="24.75" customHeight="1">
      <c r="A1269" s="440"/>
      <c r="B1269" s="440"/>
      <c r="C1269" s="440"/>
      <c r="D1269" s="440"/>
      <c r="E1269" s="442"/>
      <c r="F1269" s="443"/>
      <c r="G1269" s="441"/>
      <c r="H1269" s="444"/>
      <c r="I1269" s="445"/>
      <c r="J1269" s="443"/>
      <c r="K1269" s="443"/>
      <c r="L1269" s="443"/>
      <c r="M1269" s="443"/>
      <c r="N1269" s="443"/>
      <c r="O1269" s="443"/>
      <c r="P1269" s="446"/>
      <c r="Q1269" s="446"/>
      <c r="R1269" s="446"/>
      <c r="S1269" s="446"/>
      <c r="T1269" s="446"/>
      <c r="U1269" s="446"/>
      <c r="V1269" s="446"/>
      <c r="W1269" s="446"/>
      <c r="X1269" s="446"/>
      <c r="Y1269" s="446"/>
      <c r="Z1269" s="446"/>
      <c r="AA1269" s="446"/>
      <c r="AB1269" s="446"/>
      <c r="AC1269" s="441"/>
      <c r="AD1269" s="441"/>
      <c r="AE1269" s="441"/>
      <c r="AF1269" s="441"/>
      <c r="AG1269" s="441"/>
      <c r="AH1269" s="441"/>
      <c r="AI1269" s="443"/>
      <c r="AJ1269" s="443"/>
      <c r="AK1269" s="325"/>
      <c r="AL1269" s="443"/>
      <c r="AM1269" s="443"/>
    </row>
    <row r="1270" spans="1:39" ht="24.75" customHeight="1">
      <c r="A1270" s="440"/>
      <c r="B1270" s="440"/>
      <c r="C1270" s="440"/>
      <c r="D1270" s="440"/>
      <c r="E1270" s="442"/>
      <c r="F1270" s="443"/>
      <c r="G1270" s="441"/>
      <c r="H1270" s="444"/>
      <c r="I1270" s="445"/>
      <c r="J1270" s="443"/>
      <c r="K1270" s="443"/>
      <c r="L1270" s="443"/>
      <c r="M1270" s="443"/>
      <c r="N1270" s="443"/>
      <c r="O1270" s="443"/>
      <c r="P1270" s="446"/>
      <c r="Q1270" s="446"/>
      <c r="R1270" s="446"/>
      <c r="S1270" s="446"/>
      <c r="T1270" s="446"/>
      <c r="U1270" s="446"/>
      <c r="V1270" s="446"/>
      <c r="W1270" s="446"/>
      <c r="X1270" s="446"/>
      <c r="Y1270" s="446"/>
      <c r="Z1270" s="446"/>
      <c r="AA1270" s="446"/>
      <c r="AB1270" s="446"/>
      <c r="AC1270" s="441"/>
      <c r="AD1270" s="441"/>
      <c r="AE1270" s="441"/>
      <c r="AF1270" s="441"/>
      <c r="AG1270" s="441"/>
      <c r="AH1270" s="441"/>
      <c r="AI1270" s="443"/>
      <c r="AJ1270" s="443"/>
      <c r="AK1270" s="325"/>
      <c r="AL1270" s="443"/>
      <c r="AM1270" s="443"/>
    </row>
    <row r="1271" spans="1:39" ht="24.75" customHeight="1">
      <c r="A1271" s="440"/>
      <c r="B1271" s="440"/>
      <c r="C1271" s="440"/>
      <c r="D1271" s="440"/>
      <c r="E1271" s="442"/>
      <c r="F1271" s="443"/>
      <c r="G1271" s="441"/>
      <c r="H1271" s="444"/>
      <c r="I1271" s="445"/>
      <c r="J1271" s="443"/>
      <c r="K1271" s="443"/>
      <c r="L1271" s="443"/>
      <c r="M1271" s="443"/>
      <c r="N1271" s="443"/>
      <c r="O1271" s="443"/>
      <c r="P1271" s="446"/>
      <c r="Q1271" s="446"/>
      <c r="R1271" s="446"/>
      <c r="S1271" s="446"/>
      <c r="T1271" s="446"/>
      <c r="U1271" s="446"/>
      <c r="V1271" s="446"/>
      <c r="W1271" s="446"/>
      <c r="X1271" s="446"/>
      <c r="Y1271" s="446"/>
      <c r="Z1271" s="446"/>
      <c r="AA1271" s="446"/>
      <c r="AB1271" s="446"/>
      <c r="AC1271" s="441"/>
      <c r="AD1271" s="441"/>
      <c r="AE1271" s="441"/>
      <c r="AF1271" s="441"/>
      <c r="AG1271" s="441"/>
      <c r="AH1271" s="441"/>
      <c r="AI1271" s="443"/>
      <c r="AJ1271" s="443"/>
      <c r="AK1271" s="325"/>
      <c r="AL1271" s="443"/>
      <c r="AM1271" s="443"/>
    </row>
    <row r="1272" spans="1:39" ht="24.75" customHeight="1">
      <c r="A1272" s="440"/>
      <c r="B1272" s="440"/>
      <c r="C1272" s="440"/>
      <c r="D1272" s="440"/>
      <c r="E1272" s="442"/>
      <c r="F1272" s="443"/>
      <c r="G1272" s="441"/>
      <c r="H1272" s="444"/>
      <c r="I1272" s="445"/>
      <c r="J1272" s="443"/>
      <c r="K1272" s="443"/>
      <c r="L1272" s="443"/>
      <c r="M1272" s="443"/>
      <c r="N1272" s="443"/>
      <c r="O1272" s="443"/>
      <c r="P1272" s="446"/>
      <c r="Q1272" s="446"/>
      <c r="R1272" s="446"/>
      <c r="S1272" s="446"/>
      <c r="T1272" s="446"/>
      <c r="U1272" s="446"/>
      <c r="V1272" s="446"/>
      <c r="W1272" s="446"/>
      <c r="X1272" s="446"/>
      <c r="Y1272" s="446"/>
      <c r="Z1272" s="446"/>
      <c r="AA1272" s="446"/>
      <c r="AB1272" s="446"/>
      <c r="AC1272" s="441"/>
      <c r="AD1272" s="441"/>
      <c r="AE1272" s="441"/>
      <c r="AF1272" s="441"/>
      <c r="AG1272" s="441"/>
      <c r="AH1272" s="441"/>
      <c r="AI1272" s="443"/>
      <c r="AJ1272" s="443"/>
      <c r="AK1272" s="325"/>
      <c r="AL1272" s="443"/>
      <c r="AM1272" s="443"/>
    </row>
    <row r="1273" spans="1:39" ht="24.75" customHeight="1">
      <c r="A1273" s="440"/>
      <c r="B1273" s="440"/>
      <c r="C1273" s="440"/>
      <c r="D1273" s="440"/>
      <c r="E1273" s="442"/>
      <c r="F1273" s="443"/>
      <c r="G1273" s="441"/>
      <c r="H1273" s="444"/>
      <c r="I1273" s="445"/>
      <c r="J1273" s="443"/>
      <c r="K1273" s="443"/>
      <c r="L1273" s="443"/>
      <c r="M1273" s="443"/>
      <c r="N1273" s="443"/>
      <c r="O1273" s="443"/>
      <c r="P1273" s="446"/>
      <c r="Q1273" s="446"/>
      <c r="R1273" s="446"/>
      <c r="S1273" s="446"/>
      <c r="T1273" s="446"/>
      <c r="U1273" s="446"/>
      <c r="V1273" s="446"/>
      <c r="W1273" s="446"/>
      <c r="X1273" s="446"/>
      <c r="Y1273" s="446"/>
      <c r="Z1273" s="446"/>
      <c r="AA1273" s="446"/>
      <c r="AB1273" s="446"/>
      <c r="AC1273" s="441"/>
      <c r="AD1273" s="441"/>
      <c r="AE1273" s="441"/>
      <c r="AF1273" s="441"/>
      <c r="AG1273" s="441"/>
      <c r="AH1273" s="441"/>
      <c r="AI1273" s="443"/>
      <c r="AJ1273" s="443"/>
      <c r="AK1273" s="325"/>
      <c r="AL1273" s="443"/>
      <c r="AM1273" s="443"/>
    </row>
    <row r="1274" spans="1:39" ht="24.75" customHeight="1">
      <c r="A1274" s="440"/>
      <c r="B1274" s="440"/>
      <c r="C1274" s="440"/>
      <c r="D1274" s="440"/>
      <c r="E1274" s="442"/>
      <c r="F1274" s="443"/>
      <c r="G1274" s="441"/>
      <c r="H1274" s="444"/>
      <c r="I1274" s="445"/>
      <c r="J1274" s="443"/>
      <c r="K1274" s="443"/>
      <c r="L1274" s="443"/>
      <c r="M1274" s="443"/>
      <c r="N1274" s="443"/>
      <c r="O1274" s="443"/>
      <c r="P1274" s="446"/>
      <c r="Q1274" s="446"/>
      <c r="R1274" s="446"/>
      <c r="S1274" s="446"/>
      <c r="T1274" s="446"/>
      <c r="U1274" s="446"/>
      <c r="V1274" s="446"/>
      <c r="W1274" s="446"/>
      <c r="X1274" s="446"/>
      <c r="Y1274" s="446"/>
      <c r="Z1274" s="446"/>
      <c r="AA1274" s="446"/>
      <c r="AB1274" s="446"/>
      <c r="AC1274" s="441"/>
      <c r="AD1274" s="441"/>
      <c r="AE1274" s="441"/>
      <c r="AF1274" s="441"/>
      <c r="AG1274" s="441"/>
      <c r="AH1274" s="441"/>
      <c r="AI1274" s="443"/>
      <c r="AJ1274" s="443"/>
      <c r="AK1274" s="325"/>
      <c r="AL1274" s="443"/>
      <c r="AM1274" s="443"/>
    </row>
    <row r="1275" spans="1:39" ht="24.75" customHeight="1">
      <c r="A1275" s="440"/>
      <c r="B1275" s="440"/>
      <c r="C1275" s="440"/>
      <c r="D1275" s="440"/>
      <c r="E1275" s="442"/>
      <c r="F1275" s="443"/>
      <c r="G1275" s="441"/>
      <c r="H1275" s="444"/>
      <c r="I1275" s="445"/>
      <c r="J1275" s="443"/>
      <c r="K1275" s="443"/>
      <c r="L1275" s="443"/>
      <c r="M1275" s="443"/>
      <c r="N1275" s="443"/>
      <c r="O1275" s="443"/>
      <c r="P1275" s="446"/>
      <c r="Q1275" s="446"/>
      <c r="R1275" s="446"/>
      <c r="S1275" s="446"/>
      <c r="T1275" s="446"/>
      <c r="U1275" s="446"/>
      <c r="V1275" s="446"/>
      <c r="W1275" s="446"/>
      <c r="X1275" s="446"/>
      <c r="Y1275" s="446"/>
      <c r="Z1275" s="446"/>
      <c r="AA1275" s="446"/>
      <c r="AB1275" s="446"/>
      <c r="AC1275" s="441"/>
      <c r="AD1275" s="441"/>
      <c r="AE1275" s="441"/>
      <c r="AF1275" s="441"/>
      <c r="AG1275" s="441"/>
      <c r="AH1275" s="441"/>
      <c r="AI1275" s="443"/>
      <c r="AJ1275" s="443"/>
      <c r="AK1275" s="325"/>
      <c r="AL1275" s="443"/>
      <c r="AM1275" s="443"/>
    </row>
    <row r="1276" spans="1:39" ht="24.75" customHeight="1">
      <c r="A1276" s="440"/>
      <c r="B1276" s="440"/>
      <c r="C1276" s="440"/>
      <c r="D1276" s="440"/>
      <c r="E1276" s="442"/>
      <c r="F1276" s="443"/>
      <c r="G1276" s="441"/>
      <c r="H1276" s="444"/>
      <c r="I1276" s="445"/>
      <c r="J1276" s="443"/>
      <c r="K1276" s="443"/>
      <c r="L1276" s="443"/>
      <c r="M1276" s="443"/>
      <c r="N1276" s="443"/>
      <c r="O1276" s="443"/>
      <c r="P1276" s="446"/>
      <c r="Q1276" s="446"/>
      <c r="R1276" s="446"/>
      <c r="S1276" s="446"/>
      <c r="T1276" s="446"/>
      <c r="U1276" s="446"/>
      <c r="V1276" s="446"/>
      <c r="W1276" s="446"/>
      <c r="X1276" s="446"/>
      <c r="Y1276" s="446"/>
      <c r="Z1276" s="446"/>
      <c r="AA1276" s="446"/>
      <c r="AB1276" s="446"/>
      <c r="AC1276" s="441"/>
      <c r="AD1276" s="441"/>
      <c r="AE1276" s="441"/>
      <c r="AF1276" s="441"/>
      <c r="AG1276" s="441"/>
      <c r="AH1276" s="441"/>
      <c r="AI1276" s="443"/>
      <c r="AJ1276" s="443"/>
      <c r="AK1276" s="325"/>
      <c r="AL1276" s="443"/>
      <c r="AM1276" s="443"/>
    </row>
    <row r="1277" spans="1:39" ht="24.75" customHeight="1">
      <c r="A1277" s="440"/>
      <c r="B1277" s="440"/>
      <c r="C1277" s="440"/>
      <c r="D1277" s="440"/>
      <c r="E1277" s="442"/>
      <c r="F1277" s="443"/>
      <c r="G1277" s="441"/>
      <c r="H1277" s="444"/>
      <c r="I1277" s="445"/>
      <c r="J1277" s="443"/>
      <c r="K1277" s="443"/>
      <c r="L1277" s="443"/>
      <c r="M1277" s="443"/>
      <c r="N1277" s="443"/>
      <c r="O1277" s="443"/>
      <c r="P1277" s="446"/>
      <c r="Q1277" s="446"/>
      <c r="R1277" s="446"/>
      <c r="S1277" s="446"/>
      <c r="T1277" s="446"/>
      <c r="U1277" s="446"/>
      <c r="V1277" s="446"/>
      <c r="W1277" s="446"/>
      <c r="X1277" s="446"/>
      <c r="Y1277" s="446"/>
      <c r="Z1277" s="446"/>
      <c r="AA1277" s="446"/>
      <c r="AB1277" s="446"/>
      <c r="AC1277" s="441"/>
      <c r="AD1277" s="441"/>
      <c r="AE1277" s="441"/>
      <c r="AF1277" s="441"/>
      <c r="AG1277" s="441"/>
      <c r="AH1277" s="441"/>
      <c r="AI1277" s="443"/>
      <c r="AJ1277" s="443"/>
      <c r="AK1277" s="325"/>
      <c r="AL1277" s="443"/>
      <c r="AM1277" s="443"/>
    </row>
    <row r="1278" spans="1:39" ht="24.75" customHeight="1">
      <c r="A1278" s="440"/>
      <c r="B1278" s="440"/>
      <c r="C1278" s="440"/>
      <c r="D1278" s="440"/>
      <c r="E1278" s="442"/>
      <c r="F1278" s="443"/>
      <c r="G1278" s="441"/>
      <c r="H1278" s="444"/>
      <c r="I1278" s="445"/>
      <c r="J1278" s="443"/>
      <c r="K1278" s="443"/>
      <c r="L1278" s="443"/>
      <c r="M1278" s="443"/>
      <c r="N1278" s="443"/>
      <c r="O1278" s="443"/>
      <c r="P1278" s="446"/>
      <c r="Q1278" s="446"/>
      <c r="R1278" s="446"/>
      <c r="S1278" s="446"/>
      <c r="T1278" s="446"/>
      <c r="U1278" s="446"/>
      <c r="V1278" s="446"/>
      <c r="W1278" s="446"/>
      <c r="X1278" s="446"/>
      <c r="Y1278" s="446"/>
      <c r="Z1278" s="446"/>
      <c r="AA1278" s="446"/>
      <c r="AB1278" s="446"/>
      <c r="AC1278" s="441"/>
      <c r="AD1278" s="441"/>
      <c r="AE1278" s="441"/>
      <c r="AF1278" s="441"/>
      <c r="AG1278" s="441"/>
      <c r="AH1278" s="441"/>
      <c r="AI1278" s="443"/>
      <c r="AJ1278" s="443"/>
      <c r="AK1278" s="325"/>
      <c r="AL1278" s="443"/>
      <c r="AM1278" s="443"/>
    </row>
    <row r="1279" spans="1:39" ht="24.75" customHeight="1">
      <c r="A1279" s="440"/>
      <c r="B1279" s="440"/>
      <c r="C1279" s="440"/>
      <c r="D1279" s="440"/>
      <c r="E1279" s="442"/>
      <c r="F1279" s="443"/>
      <c r="G1279" s="441"/>
      <c r="H1279" s="444"/>
      <c r="I1279" s="445"/>
      <c r="J1279" s="443"/>
      <c r="K1279" s="443"/>
      <c r="L1279" s="443"/>
      <c r="M1279" s="443"/>
      <c r="N1279" s="443"/>
      <c r="O1279" s="443"/>
      <c r="P1279" s="446"/>
      <c r="Q1279" s="446"/>
      <c r="R1279" s="446"/>
      <c r="S1279" s="446"/>
      <c r="T1279" s="446"/>
      <c r="U1279" s="446"/>
      <c r="V1279" s="446"/>
      <c r="W1279" s="446"/>
      <c r="X1279" s="446"/>
      <c r="Y1279" s="446"/>
      <c r="Z1279" s="446"/>
      <c r="AA1279" s="446"/>
      <c r="AB1279" s="446"/>
      <c r="AC1279" s="441"/>
      <c r="AD1279" s="441"/>
      <c r="AE1279" s="441"/>
      <c r="AF1279" s="441"/>
      <c r="AG1279" s="441"/>
      <c r="AH1279" s="441"/>
      <c r="AI1279" s="443"/>
      <c r="AJ1279" s="443"/>
      <c r="AK1279" s="325"/>
      <c r="AL1279" s="443"/>
      <c r="AM1279" s="443"/>
    </row>
    <row r="1280" spans="1:39" ht="24.75" customHeight="1">
      <c r="A1280" s="440"/>
      <c r="B1280" s="440"/>
      <c r="C1280" s="440"/>
      <c r="D1280" s="440"/>
      <c r="E1280" s="442"/>
      <c r="F1280" s="443"/>
      <c r="G1280" s="441"/>
      <c r="H1280" s="444"/>
      <c r="I1280" s="445"/>
      <c r="J1280" s="443"/>
      <c r="K1280" s="443"/>
      <c r="L1280" s="443"/>
      <c r="M1280" s="443"/>
      <c r="N1280" s="443"/>
      <c r="O1280" s="443"/>
      <c r="P1280" s="446"/>
      <c r="Q1280" s="446"/>
      <c r="R1280" s="446"/>
      <c r="S1280" s="446"/>
      <c r="T1280" s="446"/>
      <c r="U1280" s="446"/>
      <c r="V1280" s="446"/>
      <c r="W1280" s="446"/>
      <c r="X1280" s="446"/>
      <c r="Y1280" s="446"/>
      <c r="Z1280" s="446"/>
      <c r="AA1280" s="446"/>
      <c r="AB1280" s="446"/>
      <c r="AC1280" s="441"/>
      <c r="AD1280" s="441"/>
      <c r="AE1280" s="441"/>
      <c r="AF1280" s="441"/>
      <c r="AG1280" s="441"/>
      <c r="AH1280" s="441"/>
      <c r="AI1280" s="443"/>
      <c r="AJ1280" s="443"/>
      <c r="AK1280" s="325"/>
      <c r="AL1280" s="443"/>
      <c r="AM1280" s="443"/>
    </row>
    <row r="1281" spans="1:39" ht="24.75" customHeight="1">
      <c r="A1281" s="440"/>
      <c r="B1281" s="440"/>
      <c r="C1281" s="440"/>
      <c r="D1281" s="440"/>
      <c r="E1281" s="442"/>
      <c r="F1281" s="443"/>
      <c r="G1281" s="441"/>
      <c r="H1281" s="444"/>
      <c r="I1281" s="445"/>
      <c r="J1281" s="443"/>
      <c r="K1281" s="443"/>
      <c r="L1281" s="443"/>
      <c r="M1281" s="443"/>
      <c r="N1281" s="443"/>
      <c r="O1281" s="443"/>
      <c r="P1281" s="446"/>
      <c r="Q1281" s="446"/>
      <c r="R1281" s="446"/>
      <c r="S1281" s="446"/>
      <c r="T1281" s="446"/>
      <c r="U1281" s="446"/>
      <c r="V1281" s="446"/>
      <c r="W1281" s="446"/>
      <c r="X1281" s="446"/>
      <c r="Y1281" s="446"/>
      <c r="Z1281" s="446"/>
      <c r="AA1281" s="446"/>
      <c r="AB1281" s="446"/>
      <c r="AC1281" s="441"/>
      <c r="AD1281" s="441"/>
      <c r="AE1281" s="441"/>
      <c r="AF1281" s="441"/>
      <c r="AG1281" s="441"/>
      <c r="AH1281" s="441"/>
      <c r="AI1281" s="443"/>
      <c r="AJ1281" s="443"/>
      <c r="AK1281" s="325"/>
      <c r="AL1281" s="443"/>
      <c r="AM1281" s="443"/>
    </row>
    <row r="1282" spans="1:39" ht="24.75" customHeight="1">
      <c r="A1282" s="440"/>
      <c r="B1282" s="440"/>
      <c r="C1282" s="440"/>
      <c r="D1282" s="440"/>
      <c r="E1282" s="442"/>
      <c r="F1282" s="443"/>
      <c r="G1282" s="441"/>
      <c r="H1282" s="444"/>
      <c r="I1282" s="445"/>
      <c r="J1282" s="443"/>
      <c r="K1282" s="443"/>
      <c r="L1282" s="443"/>
      <c r="M1282" s="443"/>
      <c r="N1282" s="443"/>
      <c r="O1282" s="443"/>
      <c r="P1282" s="446"/>
      <c r="Q1282" s="446"/>
      <c r="R1282" s="446"/>
      <c r="S1282" s="446"/>
      <c r="T1282" s="446"/>
      <c r="U1282" s="446"/>
      <c r="V1282" s="446"/>
      <c r="W1282" s="446"/>
      <c r="X1282" s="446"/>
      <c r="Y1282" s="446"/>
      <c r="Z1282" s="446"/>
      <c r="AA1282" s="446"/>
      <c r="AB1282" s="446"/>
      <c r="AC1282" s="441"/>
      <c r="AD1282" s="441"/>
      <c r="AE1282" s="441"/>
      <c r="AF1282" s="441"/>
      <c r="AG1282" s="441"/>
      <c r="AH1282" s="441"/>
      <c r="AI1282" s="443"/>
      <c r="AJ1282" s="443"/>
      <c r="AK1282" s="325"/>
      <c r="AL1282" s="443"/>
      <c r="AM1282" s="443"/>
    </row>
    <row r="1283" spans="1:39" ht="24.75" customHeight="1">
      <c r="A1283" s="440"/>
      <c r="B1283" s="440"/>
      <c r="C1283" s="440"/>
      <c r="D1283" s="440"/>
      <c r="E1283" s="442"/>
      <c r="F1283" s="443"/>
      <c r="G1283" s="441"/>
      <c r="H1283" s="444"/>
      <c r="I1283" s="445"/>
      <c r="J1283" s="443"/>
      <c r="K1283" s="443"/>
      <c r="L1283" s="443"/>
      <c r="M1283" s="443"/>
      <c r="N1283" s="443"/>
      <c r="O1283" s="443"/>
      <c r="P1283" s="446"/>
      <c r="Q1283" s="446"/>
      <c r="R1283" s="446"/>
      <c r="S1283" s="446"/>
      <c r="T1283" s="446"/>
      <c r="U1283" s="446"/>
      <c r="V1283" s="446"/>
      <c r="W1283" s="446"/>
      <c r="X1283" s="446"/>
      <c r="Y1283" s="446"/>
      <c r="Z1283" s="446"/>
      <c r="AA1283" s="446"/>
      <c r="AB1283" s="446"/>
      <c r="AC1283" s="441"/>
      <c r="AD1283" s="441"/>
      <c r="AE1283" s="441"/>
      <c r="AF1283" s="441"/>
      <c r="AG1283" s="441"/>
      <c r="AH1283" s="441"/>
      <c r="AI1283" s="443"/>
      <c r="AJ1283" s="443"/>
      <c r="AK1283" s="325"/>
      <c r="AL1283" s="443"/>
      <c r="AM1283" s="443"/>
    </row>
    <row r="1284" spans="1:39" ht="24.75" customHeight="1">
      <c r="A1284" s="440"/>
      <c r="B1284" s="440"/>
      <c r="C1284" s="440"/>
      <c r="D1284" s="440"/>
      <c r="E1284" s="442"/>
      <c r="F1284" s="443"/>
      <c r="G1284" s="441"/>
      <c r="H1284" s="444"/>
      <c r="I1284" s="445"/>
      <c r="J1284" s="443"/>
      <c r="K1284" s="443"/>
      <c r="L1284" s="443"/>
      <c r="M1284" s="443"/>
      <c r="N1284" s="443"/>
      <c r="O1284" s="443"/>
      <c r="P1284" s="446"/>
      <c r="Q1284" s="446"/>
      <c r="R1284" s="446"/>
      <c r="S1284" s="446"/>
      <c r="T1284" s="446"/>
      <c r="U1284" s="446"/>
      <c r="V1284" s="446"/>
      <c r="W1284" s="446"/>
      <c r="X1284" s="446"/>
      <c r="Y1284" s="446"/>
      <c r="Z1284" s="446"/>
      <c r="AA1284" s="446"/>
      <c r="AB1284" s="446"/>
      <c r="AC1284" s="441"/>
      <c r="AD1284" s="441"/>
      <c r="AE1284" s="441"/>
      <c r="AF1284" s="441"/>
      <c r="AG1284" s="441"/>
      <c r="AH1284" s="441"/>
      <c r="AI1284" s="443"/>
      <c r="AJ1284" s="443"/>
      <c r="AK1284" s="325"/>
      <c r="AL1284" s="443"/>
      <c r="AM1284" s="443"/>
    </row>
    <row r="1285" spans="1:39" ht="24.75" customHeight="1">
      <c r="A1285" s="440"/>
      <c r="B1285" s="440"/>
      <c r="C1285" s="440"/>
      <c r="D1285" s="440"/>
      <c r="E1285" s="442"/>
      <c r="F1285" s="443"/>
      <c r="G1285" s="441"/>
      <c r="H1285" s="444"/>
      <c r="I1285" s="445"/>
      <c r="J1285" s="443"/>
      <c r="K1285" s="443"/>
      <c r="L1285" s="443"/>
      <c r="M1285" s="443"/>
      <c r="N1285" s="443"/>
      <c r="O1285" s="443"/>
      <c r="P1285" s="446"/>
      <c r="Q1285" s="446"/>
      <c r="R1285" s="446"/>
      <c r="S1285" s="446"/>
      <c r="T1285" s="446"/>
      <c r="U1285" s="446"/>
      <c r="V1285" s="446"/>
      <c r="W1285" s="446"/>
      <c r="X1285" s="446"/>
      <c r="Y1285" s="446"/>
      <c r="Z1285" s="446"/>
      <c r="AA1285" s="446"/>
      <c r="AB1285" s="446"/>
      <c r="AC1285" s="441"/>
      <c r="AD1285" s="441"/>
      <c r="AE1285" s="441"/>
      <c r="AF1285" s="441"/>
      <c r="AG1285" s="441"/>
      <c r="AH1285" s="441"/>
      <c r="AI1285" s="443"/>
      <c r="AJ1285" s="443"/>
      <c r="AK1285" s="325"/>
      <c r="AL1285" s="443"/>
      <c r="AM1285" s="443"/>
    </row>
    <row r="1286" spans="1:39" ht="24.75" customHeight="1">
      <c r="A1286" s="440"/>
      <c r="B1286" s="440"/>
      <c r="C1286" s="440"/>
      <c r="D1286" s="440"/>
      <c r="E1286" s="442"/>
      <c r="F1286" s="443"/>
      <c r="G1286" s="441"/>
      <c r="H1286" s="444"/>
      <c r="I1286" s="445"/>
      <c r="J1286" s="443"/>
      <c r="K1286" s="443"/>
      <c r="L1286" s="443"/>
      <c r="M1286" s="443"/>
      <c r="N1286" s="443"/>
      <c r="O1286" s="443"/>
      <c r="P1286" s="446"/>
      <c r="Q1286" s="446"/>
      <c r="R1286" s="446"/>
      <c r="S1286" s="446"/>
      <c r="T1286" s="446"/>
      <c r="U1286" s="446"/>
      <c r="V1286" s="446"/>
      <c r="W1286" s="446"/>
      <c r="X1286" s="446"/>
      <c r="Y1286" s="446"/>
      <c r="Z1286" s="446"/>
      <c r="AA1286" s="446"/>
      <c r="AB1286" s="446"/>
      <c r="AC1286" s="441"/>
      <c r="AD1286" s="441"/>
      <c r="AE1286" s="441"/>
      <c r="AF1286" s="441"/>
      <c r="AG1286" s="441"/>
      <c r="AH1286" s="441"/>
      <c r="AI1286" s="443"/>
      <c r="AJ1286" s="443"/>
      <c r="AK1286" s="325"/>
      <c r="AL1286" s="443"/>
      <c r="AM1286" s="443"/>
    </row>
    <row r="1287" spans="1:39" ht="24.75" customHeight="1">
      <c r="A1287" s="440"/>
      <c r="B1287" s="440"/>
      <c r="C1287" s="440"/>
      <c r="D1287" s="440"/>
      <c r="E1287" s="442"/>
      <c r="F1287" s="443"/>
      <c r="G1287" s="441"/>
      <c r="H1287" s="444"/>
      <c r="I1287" s="445"/>
      <c r="J1287" s="443"/>
      <c r="K1287" s="443"/>
      <c r="L1287" s="443"/>
      <c r="M1287" s="443"/>
      <c r="N1287" s="443"/>
      <c r="O1287" s="443"/>
      <c r="P1287" s="446"/>
      <c r="Q1287" s="446"/>
      <c r="R1287" s="446"/>
      <c r="S1287" s="446"/>
      <c r="T1287" s="446"/>
      <c r="U1287" s="446"/>
      <c r="V1287" s="446"/>
      <c r="W1287" s="446"/>
      <c r="X1287" s="446"/>
      <c r="Y1287" s="446"/>
      <c r="Z1287" s="446"/>
      <c r="AA1287" s="446"/>
      <c r="AB1287" s="446"/>
      <c r="AC1287" s="441"/>
      <c r="AD1287" s="441"/>
      <c r="AE1287" s="441"/>
      <c r="AF1287" s="441"/>
      <c r="AG1287" s="441"/>
      <c r="AH1287" s="441"/>
      <c r="AI1287" s="443"/>
      <c r="AJ1287" s="443"/>
      <c r="AK1287" s="325"/>
      <c r="AL1287" s="443"/>
      <c r="AM1287" s="443"/>
    </row>
    <row r="1288" spans="1:39" ht="24.75" customHeight="1">
      <c r="A1288" s="440"/>
      <c r="B1288" s="440"/>
      <c r="C1288" s="440"/>
      <c r="D1288" s="440"/>
      <c r="E1288" s="442"/>
      <c r="F1288" s="443"/>
      <c r="G1288" s="441"/>
      <c r="H1288" s="444"/>
      <c r="I1288" s="445"/>
      <c r="J1288" s="443"/>
      <c r="K1288" s="443"/>
      <c r="L1288" s="443"/>
      <c r="M1288" s="443"/>
      <c r="N1288" s="443"/>
      <c r="O1288" s="443"/>
      <c r="P1288" s="446"/>
      <c r="Q1288" s="446"/>
      <c r="R1288" s="446"/>
      <c r="S1288" s="446"/>
      <c r="T1288" s="446"/>
      <c r="U1288" s="446"/>
      <c r="V1288" s="446"/>
      <c r="W1288" s="446"/>
      <c r="X1288" s="446"/>
      <c r="Y1288" s="446"/>
      <c r="Z1288" s="446"/>
      <c r="AA1288" s="446"/>
      <c r="AB1288" s="446"/>
      <c r="AC1288" s="441"/>
      <c r="AD1288" s="441"/>
      <c r="AE1288" s="441"/>
      <c r="AF1288" s="441"/>
      <c r="AG1288" s="441"/>
      <c r="AH1288" s="441"/>
      <c r="AI1288" s="443"/>
      <c r="AJ1288" s="443"/>
      <c r="AK1288" s="325"/>
      <c r="AL1288" s="443"/>
      <c r="AM1288" s="443"/>
    </row>
    <row r="1289" spans="1:39" ht="24.75" customHeight="1">
      <c r="A1289" s="440"/>
      <c r="B1289" s="440"/>
      <c r="C1289" s="440"/>
      <c r="D1289" s="440"/>
      <c r="E1289" s="442"/>
      <c r="F1289" s="443"/>
      <c r="G1289" s="441"/>
      <c r="H1289" s="444"/>
      <c r="I1289" s="445"/>
      <c r="J1289" s="443"/>
      <c r="K1289" s="443"/>
      <c r="L1289" s="443"/>
      <c r="M1289" s="443"/>
      <c r="N1289" s="443"/>
      <c r="O1289" s="443"/>
      <c r="P1289" s="446"/>
      <c r="Q1289" s="446"/>
      <c r="R1289" s="446"/>
      <c r="S1289" s="446"/>
      <c r="T1289" s="446"/>
      <c r="U1289" s="446"/>
      <c r="V1289" s="446"/>
      <c r="W1289" s="446"/>
      <c r="X1289" s="446"/>
      <c r="Y1289" s="446"/>
      <c r="Z1289" s="446"/>
      <c r="AA1289" s="446"/>
      <c r="AB1289" s="446"/>
      <c r="AC1289" s="441"/>
      <c r="AD1289" s="441"/>
      <c r="AE1289" s="441"/>
      <c r="AF1289" s="441"/>
      <c r="AG1289" s="441"/>
      <c r="AH1289" s="441"/>
      <c r="AI1289" s="443"/>
      <c r="AJ1289" s="443"/>
      <c r="AK1289" s="325"/>
      <c r="AL1289" s="443"/>
      <c r="AM1289" s="443"/>
    </row>
    <row r="1290" spans="1:39" ht="24.75" customHeight="1">
      <c r="A1290" s="440"/>
      <c r="B1290" s="440"/>
      <c r="C1290" s="440"/>
      <c r="D1290" s="440"/>
      <c r="E1290" s="442"/>
      <c r="F1290" s="443"/>
      <c r="G1290" s="441"/>
      <c r="H1290" s="444"/>
      <c r="I1290" s="445"/>
      <c r="J1290" s="443"/>
      <c r="K1290" s="443"/>
      <c r="L1290" s="443"/>
      <c r="M1290" s="443"/>
      <c r="N1290" s="443"/>
      <c r="O1290" s="443"/>
      <c r="P1290" s="446"/>
      <c r="Q1290" s="446"/>
      <c r="R1290" s="446"/>
      <c r="S1290" s="446"/>
      <c r="T1290" s="446"/>
      <c r="U1290" s="446"/>
      <c r="V1290" s="446"/>
      <c r="W1290" s="446"/>
      <c r="X1290" s="446"/>
      <c r="Y1290" s="446"/>
      <c r="Z1290" s="446"/>
      <c r="AA1290" s="446"/>
      <c r="AB1290" s="446"/>
      <c r="AC1290" s="441"/>
      <c r="AD1290" s="441"/>
      <c r="AE1290" s="441"/>
      <c r="AF1290" s="441"/>
      <c r="AG1290" s="441"/>
      <c r="AH1290" s="441"/>
      <c r="AI1290" s="443"/>
      <c r="AJ1290" s="443"/>
      <c r="AK1290" s="325"/>
      <c r="AL1290" s="443"/>
      <c r="AM1290" s="443"/>
    </row>
    <row r="1291" spans="1:39" ht="24.75" customHeight="1">
      <c r="A1291" s="440"/>
      <c r="B1291" s="440"/>
      <c r="C1291" s="440"/>
      <c r="D1291" s="440"/>
      <c r="E1291" s="442"/>
      <c r="F1291" s="443"/>
      <c r="G1291" s="441"/>
      <c r="H1291" s="444"/>
      <c r="I1291" s="445"/>
      <c r="J1291" s="443"/>
      <c r="K1291" s="443"/>
      <c r="L1291" s="443"/>
      <c r="M1291" s="443"/>
      <c r="N1291" s="443"/>
      <c r="O1291" s="443"/>
      <c r="P1291" s="446"/>
      <c r="Q1291" s="446"/>
      <c r="R1291" s="446"/>
      <c r="S1291" s="446"/>
      <c r="T1291" s="446"/>
      <c r="U1291" s="446"/>
      <c r="V1291" s="446"/>
      <c r="W1291" s="446"/>
      <c r="X1291" s="446"/>
      <c r="Y1291" s="446"/>
      <c r="Z1291" s="446"/>
      <c r="AA1291" s="446"/>
      <c r="AB1291" s="446"/>
      <c r="AC1291" s="441"/>
      <c r="AD1291" s="441"/>
      <c r="AE1291" s="441"/>
      <c r="AF1291" s="441"/>
      <c r="AG1291" s="441"/>
      <c r="AH1291" s="441"/>
      <c r="AI1291" s="443"/>
      <c r="AJ1291" s="443"/>
      <c r="AK1291" s="325"/>
      <c r="AL1291" s="443"/>
      <c r="AM1291" s="443"/>
    </row>
    <row r="1292" spans="1:39" ht="24.75" customHeight="1">
      <c r="A1292" s="440"/>
      <c r="B1292" s="440"/>
      <c r="C1292" s="440"/>
      <c r="D1292" s="440"/>
      <c r="E1292" s="442"/>
      <c r="F1292" s="443"/>
      <c r="G1292" s="441"/>
      <c r="H1292" s="444"/>
      <c r="I1292" s="445"/>
      <c r="J1292" s="443"/>
      <c r="K1292" s="443"/>
      <c r="L1292" s="443"/>
      <c r="M1292" s="443"/>
      <c r="N1292" s="443"/>
      <c r="O1292" s="443"/>
      <c r="P1292" s="446"/>
      <c r="Q1292" s="446"/>
      <c r="R1292" s="446"/>
      <c r="S1292" s="446"/>
      <c r="T1292" s="446"/>
      <c r="U1292" s="446"/>
      <c r="V1292" s="446"/>
      <c r="W1292" s="446"/>
      <c r="X1292" s="446"/>
      <c r="Y1292" s="446"/>
      <c r="Z1292" s="446"/>
      <c r="AA1292" s="446"/>
      <c r="AB1292" s="446"/>
      <c r="AC1292" s="441"/>
      <c r="AD1292" s="441"/>
      <c r="AE1292" s="441"/>
      <c r="AF1292" s="441"/>
      <c r="AG1292" s="441"/>
      <c r="AH1292" s="441"/>
      <c r="AI1292" s="443"/>
      <c r="AJ1292" s="443"/>
      <c r="AK1292" s="325"/>
      <c r="AL1292" s="443"/>
      <c r="AM1292" s="443"/>
    </row>
    <row r="1293" spans="1:39" ht="24.75" customHeight="1">
      <c r="A1293" s="440"/>
      <c r="B1293" s="440"/>
      <c r="C1293" s="440"/>
      <c r="D1293" s="440"/>
      <c r="E1293" s="442"/>
      <c r="F1293" s="443"/>
      <c r="G1293" s="441"/>
      <c r="H1293" s="444"/>
      <c r="I1293" s="445"/>
      <c r="J1293" s="443"/>
      <c r="K1293" s="443"/>
      <c r="L1293" s="443"/>
      <c r="M1293" s="443"/>
      <c r="N1293" s="443"/>
      <c r="O1293" s="443"/>
      <c r="P1293" s="446"/>
      <c r="Q1293" s="446"/>
      <c r="R1293" s="446"/>
      <c r="S1293" s="446"/>
      <c r="T1293" s="446"/>
      <c r="U1293" s="446"/>
      <c r="V1293" s="446"/>
      <c r="W1293" s="446"/>
      <c r="X1293" s="446"/>
      <c r="Y1293" s="446"/>
      <c r="Z1293" s="446"/>
      <c r="AA1293" s="446"/>
      <c r="AB1293" s="446"/>
      <c r="AC1293" s="441"/>
      <c r="AD1293" s="441"/>
      <c r="AE1293" s="441"/>
      <c r="AF1293" s="441"/>
      <c r="AG1293" s="441"/>
      <c r="AH1293" s="441"/>
      <c r="AI1293" s="443"/>
      <c r="AJ1293" s="443"/>
      <c r="AK1293" s="325"/>
      <c r="AL1293" s="443"/>
      <c r="AM1293" s="443"/>
    </row>
    <row r="1294" spans="1:39" ht="24.75" customHeight="1">
      <c r="A1294" s="440"/>
      <c r="B1294" s="440"/>
      <c r="C1294" s="440"/>
      <c r="D1294" s="440"/>
      <c r="E1294" s="442"/>
      <c r="F1294" s="443"/>
      <c r="G1294" s="441"/>
      <c r="H1294" s="444"/>
      <c r="I1294" s="445"/>
      <c r="J1294" s="443"/>
      <c r="K1294" s="443"/>
      <c r="L1294" s="443"/>
      <c r="M1294" s="443"/>
      <c r="N1294" s="443"/>
      <c r="O1294" s="443"/>
      <c r="P1294" s="446"/>
      <c r="Q1294" s="446"/>
      <c r="R1294" s="446"/>
      <c r="S1294" s="446"/>
      <c r="T1294" s="446"/>
      <c r="U1294" s="446"/>
      <c r="V1294" s="446"/>
      <c r="W1294" s="446"/>
      <c r="X1294" s="446"/>
      <c r="Y1294" s="446"/>
      <c r="Z1294" s="446"/>
      <c r="AA1294" s="446"/>
      <c r="AB1294" s="446"/>
      <c r="AC1294" s="441"/>
      <c r="AD1294" s="441"/>
      <c r="AE1294" s="441"/>
      <c r="AF1294" s="441"/>
      <c r="AG1294" s="441"/>
      <c r="AH1294" s="441"/>
      <c r="AI1294" s="443"/>
      <c r="AJ1294" s="443"/>
      <c r="AK1294" s="325"/>
      <c r="AL1294" s="443"/>
      <c r="AM1294" s="443"/>
    </row>
    <row r="1295" spans="1:39" ht="24.75" customHeight="1">
      <c r="A1295" s="440"/>
      <c r="B1295" s="440"/>
      <c r="C1295" s="440"/>
      <c r="D1295" s="440"/>
      <c r="E1295" s="442"/>
      <c r="F1295" s="443"/>
      <c r="G1295" s="441"/>
      <c r="H1295" s="444"/>
      <c r="I1295" s="445"/>
      <c r="J1295" s="443"/>
      <c r="K1295" s="443"/>
      <c r="L1295" s="443"/>
      <c r="M1295" s="443"/>
      <c r="N1295" s="443"/>
      <c r="O1295" s="443"/>
      <c r="P1295" s="446"/>
      <c r="Q1295" s="446"/>
      <c r="R1295" s="446"/>
      <c r="S1295" s="446"/>
      <c r="T1295" s="446"/>
      <c r="U1295" s="446"/>
      <c r="V1295" s="446"/>
      <c r="W1295" s="446"/>
      <c r="X1295" s="446"/>
      <c r="Y1295" s="446"/>
      <c r="Z1295" s="446"/>
      <c r="AA1295" s="446"/>
      <c r="AB1295" s="446"/>
      <c r="AC1295" s="441"/>
      <c r="AD1295" s="441"/>
      <c r="AE1295" s="441"/>
      <c r="AF1295" s="441"/>
      <c r="AG1295" s="441"/>
      <c r="AH1295" s="441"/>
      <c r="AI1295" s="443"/>
      <c r="AJ1295" s="443"/>
      <c r="AK1295" s="325"/>
      <c r="AL1295" s="443"/>
      <c r="AM1295" s="443"/>
    </row>
    <row r="1296" spans="1:39" ht="24.75" customHeight="1">
      <c r="A1296" s="440"/>
      <c r="B1296" s="440"/>
      <c r="C1296" s="440"/>
      <c r="D1296" s="440"/>
      <c r="E1296" s="442"/>
      <c r="F1296" s="443"/>
      <c r="G1296" s="441"/>
      <c r="H1296" s="444"/>
      <c r="I1296" s="445"/>
      <c r="J1296" s="443"/>
      <c r="K1296" s="443"/>
      <c r="L1296" s="443"/>
      <c r="M1296" s="443"/>
      <c r="N1296" s="443"/>
      <c r="O1296" s="443"/>
      <c r="P1296" s="446"/>
      <c r="Q1296" s="446"/>
      <c r="R1296" s="446"/>
      <c r="S1296" s="446"/>
      <c r="T1296" s="446"/>
      <c r="U1296" s="446"/>
      <c r="V1296" s="446"/>
      <c r="W1296" s="446"/>
      <c r="X1296" s="446"/>
      <c r="Y1296" s="446"/>
      <c r="Z1296" s="446"/>
      <c r="AA1296" s="446"/>
      <c r="AB1296" s="446"/>
      <c r="AC1296" s="441"/>
      <c r="AD1296" s="441"/>
      <c r="AE1296" s="441"/>
      <c r="AF1296" s="441"/>
      <c r="AG1296" s="441"/>
      <c r="AH1296" s="441"/>
      <c r="AI1296" s="443"/>
      <c r="AJ1296" s="443"/>
      <c r="AK1296" s="325"/>
      <c r="AL1296" s="443"/>
      <c r="AM1296" s="443"/>
    </row>
    <row r="1297" spans="1:39" ht="24.75" customHeight="1">
      <c r="A1297" s="440"/>
      <c r="B1297" s="440"/>
      <c r="C1297" s="440"/>
      <c r="D1297" s="440"/>
      <c r="E1297" s="442"/>
      <c r="F1297" s="443"/>
      <c r="G1297" s="441"/>
      <c r="H1297" s="444"/>
      <c r="I1297" s="445"/>
      <c r="J1297" s="443"/>
      <c r="K1297" s="443"/>
      <c r="L1297" s="443"/>
      <c r="M1297" s="443"/>
      <c r="N1297" s="443"/>
      <c r="O1297" s="443"/>
      <c r="P1297" s="446"/>
      <c r="Q1297" s="446"/>
      <c r="R1297" s="446"/>
      <c r="S1297" s="446"/>
      <c r="T1297" s="446"/>
      <c r="U1297" s="446"/>
      <c r="V1297" s="446"/>
      <c r="W1297" s="446"/>
      <c r="X1297" s="446"/>
      <c r="Y1297" s="446"/>
      <c r="Z1297" s="446"/>
      <c r="AA1297" s="446"/>
      <c r="AB1297" s="446"/>
      <c r="AC1297" s="441"/>
      <c r="AD1297" s="441"/>
      <c r="AE1297" s="441"/>
      <c r="AF1297" s="441"/>
      <c r="AG1297" s="441"/>
      <c r="AH1297" s="441"/>
      <c r="AI1297" s="443"/>
      <c r="AJ1297" s="443"/>
      <c r="AK1297" s="325"/>
      <c r="AL1297" s="443"/>
      <c r="AM1297" s="443"/>
    </row>
    <row r="1298" spans="1:39" ht="24.75" customHeight="1">
      <c r="A1298" s="440"/>
      <c r="B1298" s="440"/>
      <c r="C1298" s="440"/>
      <c r="D1298" s="440"/>
      <c r="E1298" s="442"/>
      <c r="F1298" s="443"/>
      <c r="G1298" s="441"/>
      <c r="H1298" s="444"/>
      <c r="I1298" s="445"/>
      <c r="J1298" s="443"/>
      <c r="K1298" s="443"/>
      <c r="L1298" s="443"/>
      <c r="M1298" s="443"/>
      <c r="N1298" s="443"/>
      <c r="O1298" s="443"/>
      <c r="P1298" s="446"/>
      <c r="Q1298" s="446"/>
      <c r="R1298" s="446"/>
      <c r="S1298" s="446"/>
      <c r="T1298" s="446"/>
      <c r="U1298" s="446"/>
      <c r="V1298" s="446"/>
      <c r="W1298" s="446"/>
      <c r="X1298" s="446"/>
      <c r="Y1298" s="446"/>
      <c r="Z1298" s="446"/>
      <c r="AA1298" s="446"/>
      <c r="AB1298" s="446"/>
      <c r="AC1298" s="441"/>
      <c r="AD1298" s="441"/>
      <c r="AE1298" s="441"/>
      <c r="AF1298" s="441"/>
      <c r="AG1298" s="441"/>
      <c r="AH1298" s="441"/>
      <c r="AI1298" s="443"/>
      <c r="AJ1298" s="443"/>
      <c r="AK1298" s="325"/>
      <c r="AL1298" s="443"/>
      <c r="AM1298" s="443"/>
    </row>
    <row r="1299" spans="1:39" ht="24.75" customHeight="1">
      <c r="A1299" s="440"/>
      <c r="B1299" s="440"/>
      <c r="C1299" s="440"/>
      <c r="D1299" s="440"/>
      <c r="E1299" s="442"/>
      <c r="F1299" s="443"/>
      <c r="G1299" s="441"/>
      <c r="H1299" s="444"/>
      <c r="I1299" s="445"/>
      <c r="J1299" s="443"/>
      <c r="K1299" s="443"/>
      <c r="L1299" s="443"/>
      <c r="M1299" s="443"/>
      <c r="N1299" s="443"/>
      <c r="O1299" s="443"/>
      <c r="P1299" s="446"/>
      <c r="Q1299" s="446"/>
      <c r="R1299" s="446"/>
      <c r="S1299" s="446"/>
      <c r="T1299" s="446"/>
      <c r="U1299" s="446"/>
      <c r="V1299" s="446"/>
      <c r="W1299" s="446"/>
      <c r="X1299" s="446"/>
      <c r="Y1299" s="446"/>
      <c r="Z1299" s="446"/>
      <c r="AA1299" s="446"/>
      <c r="AB1299" s="446"/>
      <c r="AC1299" s="441"/>
      <c r="AD1299" s="441"/>
      <c r="AE1299" s="441"/>
      <c r="AF1299" s="441"/>
      <c r="AG1299" s="441"/>
      <c r="AH1299" s="441"/>
      <c r="AI1299" s="443"/>
      <c r="AJ1299" s="443"/>
      <c r="AK1299" s="325"/>
      <c r="AL1299" s="443"/>
      <c r="AM1299" s="443"/>
    </row>
    <row r="1300" spans="1:39" ht="24.75" customHeight="1">
      <c r="A1300" s="440"/>
      <c r="B1300" s="440"/>
      <c r="C1300" s="440"/>
      <c r="D1300" s="440"/>
      <c r="E1300" s="442"/>
      <c r="F1300" s="443"/>
      <c r="G1300" s="441"/>
      <c r="H1300" s="444"/>
      <c r="I1300" s="445"/>
      <c r="J1300" s="443"/>
      <c r="K1300" s="443"/>
      <c r="L1300" s="443"/>
      <c r="M1300" s="443"/>
      <c r="N1300" s="443"/>
      <c r="O1300" s="443"/>
      <c r="P1300" s="446"/>
      <c r="Q1300" s="446"/>
      <c r="R1300" s="446"/>
      <c r="S1300" s="446"/>
      <c r="T1300" s="446"/>
      <c r="U1300" s="446"/>
      <c r="V1300" s="446"/>
      <c r="W1300" s="446"/>
      <c r="X1300" s="446"/>
      <c r="Y1300" s="446"/>
      <c r="Z1300" s="446"/>
      <c r="AA1300" s="446"/>
      <c r="AB1300" s="446"/>
      <c r="AC1300" s="441"/>
      <c r="AD1300" s="441"/>
      <c r="AE1300" s="441"/>
      <c r="AF1300" s="441"/>
      <c r="AG1300" s="441"/>
      <c r="AH1300" s="441"/>
      <c r="AI1300" s="443"/>
      <c r="AJ1300" s="443"/>
      <c r="AK1300" s="325"/>
      <c r="AL1300" s="443"/>
      <c r="AM1300" s="443"/>
    </row>
    <row r="1301" spans="1:39" ht="24.75" customHeight="1">
      <c r="A1301" s="440"/>
      <c r="B1301" s="440"/>
      <c r="C1301" s="440"/>
      <c r="D1301" s="440"/>
      <c r="E1301" s="442"/>
      <c r="F1301" s="443"/>
      <c r="G1301" s="441"/>
      <c r="H1301" s="444"/>
      <c r="I1301" s="445"/>
      <c r="J1301" s="443"/>
      <c r="K1301" s="443"/>
      <c r="L1301" s="443"/>
      <c r="M1301" s="443"/>
      <c r="N1301" s="443"/>
      <c r="O1301" s="443"/>
      <c r="P1301" s="446"/>
      <c r="Q1301" s="446"/>
      <c r="R1301" s="446"/>
      <c r="S1301" s="446"/>
      <c r="T1301" s="446"/>
      <c r="U1301" s="446"/>
      <c r="V1301" s="446"/>
      <c r="W1301" s="446"/>
      <c r="X1301" s="446"/>
      <c r="Y1301" s="446"/>
      <c r="Z1301" s="446"/>
      <c r="AA1301" s="446"/>
      <c r="AB1301" s="446"/>
      <c r="AC1301" s="441"/>
      <c r="AD1301" s="441"/>
      <c r="AE1301" s="441"/>
      <c r="AF1301" s="441"/>
      <c r="AG1301" s="441"/>
      <c r="AH1301" s="441"/>
      <c r="AI1301" s="443"/>
      <c r="AJ1301" s="443"/>
      <c r="AK1301" s="325"/>
      <c r="AL1301" s="443"/>
      <c r="AM1301" s="443"/>
    </row>
    <row r="1302" spans="1:39" ht="24.75" customHeight="1">
      <c r="A1302" s="440"/>
      <c r="B1302" s="440"/>
      <c r="C1302" s="440"/>
      <c r="D1302" s="440"/>
      <c r="E1302" s="442"/>
      <c r="F1302" s="443"/>
      <c r="G1302" s="441"/>
      <c r="H1302" s="444"/>
      <c r="I1302" s="445"/>
      <c r="J1302" s="443"/>
      <c r="K1302" s="443"/>
      <c r="L1302" s="443"/>
      <c r="M1302" s="443"/>
      <c r="N1302" s="443"/>
      <c r="O1302" s="443"/>
      <c r="P1302" s="446"/>
      <c r="Q1302" s="446"/>
      <c r="R1302" s="446"/>
      <c r="S1302" s="446"/>
      <c r="T1302" s="446"/>
      <c r="U1302" s="446"/>
      <c r="V1302" s="446"/>
      <c r="W1302" s="446"/>
      <c r="X1302" s="446"/>
      <c r="Y1302" s="446"/>
      <c r="Z1302" s="446"/>
      <c r="AA1302" s="446"/>
      <c r="AB1302" s="446"/>
      <c r="AC1302" s="441"/>
      <c r="AD1302" s="441"/>
      <c r="AE1302" s="441"/>
      <c r="AF1302" s="441"/>
      <c r="AG1302" s="441"/>
      <c r="AH1302" s="441"/>
      <c r="AI1302" s="443"/>
      <c r="AJ1302" s="443"/>
      <c r="AK1302" s="325"/>
      <c r="AL1302" s="443"/>
      <c r="AM1302" s="443"/>
    </row>
    <row r="1303" spans="1:39" ht="24.75" customHeight="1">
      <c r="A1303" s="440"/>
      <c r="B1303" s="440"/>
      <c r="C1303" s="440"/>
      <c r="D1303" s="440"/>
      <c r="E1303" s="442"/>
      <c r="F1303" s="443"/>
      <c r="G1303" s="441"/>
      <c r="H1303" s="444"/>
      <c r="I1303" s="445"/>
      <c r="J1303" s="443"/>
      <c r="K1303" s="443"/>
      <c r="L1303" s="443"/>
      <c r="M1303" s="443"/>
      <c r="N1303" s="443"/>
      <c r="O1303" s="443"/>
      <c r="P1303" s="446"/>
      <c r="Q1303" s="446"/>
      <c r="R1303" s="446"/>
      <c r="S1303" s="446"/>
      <c r="T1303" s="446"/>
      <c r="U1303" s="446"/>
      <c r="V1303" s="446"/>
      <c r="W1303" s="446"/>
      <c r="X1303" s="446"/>
      <c r="Y1303" s="446"/>
      <c r="Z1303" s="446"/>
      <c r="AA1303" s="446"/>
      <c r="AB1303" s="446"/>
      <c r="AC1303" s="441"/>
      <c r="AD1303" s="441"/>
      <c r="AE1303" s="441"/>
      <c r="AF1303" s="441"/>
      <c r="AG1303" s="441"/>
      <c r="AH1303" s="441"/>
      <c r="AI1303" s="443"/>
      <c r="AJ1303" s="443"/>
      <c r="AK1303" s="325"/>
      <c r="AL1303" s="443"/>
      <c r="AM1303" s="443"/>
    </row>
    <row r="1304" spans="1:39" ht="24.75" customHeight="1">
      <c r="A1304" s="440"/>
      <c r="B1304" s="440"/>
      <c r="C1304" s="440"/>
      <c r="D1304" s="440"/>
      <c r="E1304" s="442"/>
      <c r="F1304" s="443"/>
      <c r="G1304" s="441"/>
      <c r="H1304" s="444"/>
      <c r="I1304" s="445"/>
      <c r="J1304" s="443"/>
      <c r="K1304" s="443"/>
      <c r="L1304" s="443"/>
      <c r="M1304" s="443"/>
      <c r="N1304" s="443"/>
      <c r="O1304" s="443"/>
      <c r="P1304" s="446"/>
      <c r="Q1304" s="446"/>
      <c r="R1304" s="446"/>
      <c r="S1304" s="446"/>
      <c r="T1304" s="446"/>
      <c r="U1304" s="446"/>
      <c r="V1304" s="446"/>
      <c r="W1304" s="446"/>
      <c r="X1304" s="446"/>
      <c r="Y1304" s="446"/>
      <c r="Z1304" s="446"/>
      <c r="AA1304" s="446"/>
      <c r="AB1304" s="446"/>
      <c r="AC1304" s="441"/>
      <c r="AD1304" s="441"/>
      <c r="AE1304" s="441"/>
      <c r="AF1304" s="441"/>
      <c r="AG1304" s="441"/>
      <c r="AH1304" s="441"/>
      <c r="AI1304" s="443"/>
      <c r="AJ1304" s="443"/>
      <c r="AK1304" s="325"/>
      <c r="AL1304" s="443"/>
      <c r="AM1304" s="443"/>
    </row>
    <row r="1305" spans="1:39" ht="24.75" customHeight="1">
      <c r="A1305" s="440"/>
      <c r="B1305" s="440"/>
      <c r="C1305" s="440"/>
      <c r="D1305" s="440"/>
      <c r="E1305" s="442"/>
      <c r="F1305" s="443"/>
      <c r="G1305" s="441"/>
      <c r="H1305" s="444"/>
      <c r="I1305" s="445"/>
      <c r="J1305" s="443"/>
      <c r="K1305" s="443"/>
      <c r="L1305" s="443"/>
      <c r="M1305" s="443"/>
      <c r="N1305" s="443"/>
      <c r="O1305" s="443"/>
      <c r="P1305" s="446"/>
      <c r="Q1305" s="446"/>
      <c r="R1305" s="446"/>
      <c r="S1305" s="446"/>
      <c r="T1305" s="446"/>
      <c r="U1305" s="446"/>
      <c r="V1305" s="446"/>
      <c r="W1305" s="446"/>
      <c r="X1305" s="446"/>
      <c r="Y1305" s="446"/>
      <c r="Z1305" s="446"/>
      <c r="AA1305" s="446"/>
      <c r="AB1305" s="446"/>
      <c r="AC1305" s="441"/>
      <c r="AD1305" s="441"/>
      <c r="AE1305" s="441"/>
      <c r="AF1305" s="441"/>
      <c r="AG1305" s="441"/>
      <c r="AH1305" s="441"/>
      <c r="AI1305" s="443"/>
      <c r="AJ1305" s="443"/>
      <c r="AK1305" s="325"/>
      <c r="AL1305" s="443"/>
      <c r="AM1305" s="443"/>
    </row>
    <row r="1306" spans="1:39" ht="24.75" customHeight="1">
      <c r="A1306" s="440"/>
      <c r="B1306" s="440"/>
      <c r="C1306" s="440"/>
      <c r="D1306" s="440"/>
      <c r="E1306" s="442"/>
      <c r="F1306" s="443"/>
      <c r="G1306" s="441"/>
      <c r="H1306" s="444"/>
      <c r="I1306" s="445"/>
      <c r="J1306" s="443"/>
      <c r="K1306" s="443"/>
      <c r="L1306" s="443"/>
      <c r="M1306" s="443"/>
      <c r="N1306" s="443"/>
      <c r="O1306" s="443"/>
      <c r="P1306" s="446"/>
      <c r="Q1306" s="446"/>
      <c r="R1306" s="446"/>
      <c r="S1306" s="446"/>
      <c r="T1306" s="446"/>
      <c r="U1306" s="446"/>
      <c r="V1306" s="446"/>
      <c r="W1306" s="446"/>
      <c r="X1306" s="446"/>
      <c r="Y1306" s="446"/>
      <c r="Z1306" s="446"/>
      <c r="AA1306" s="446"/>
      <c r="AB1306" s="446"/>
      <c r="AC1306" s="441"/>
      <c r="AD1306" s="441"/>
      <c r="AE1306" s="441"/>
      <c r="AF1306" s="441"/>
      <c r="AG1306" s="441"/>
      <c r="AH1306" s="441"/>
      <c r="AI1306" s="443"/>
      <c r="AJ1306" s="443"/>
      <c r="AK1306" s="325"/>
      <c r="AL1306" s="443"/>
      <c r="AM1306" s="443"/>
    </row>
    <row r="1307" spans="1:39" ht="24.75" customHeight="1">
      <c r="A1307" s="440"/>
      <c r="B1307" s="440"/>
      <c r="C1307" s="440"/>
      <c r="D1307" s="440"/>
      <c r="E1307" s="442"/>
      <c r="F1307" s="443"/>
      <c r="G1307" s="441"/>
      <c r="H1307" s="444"/>
      <c r="I1307" s="445"/>
      <c r="J1307" s="443"/>
      <c r="K1307" s="443"/>
      <c r="L1307" s="443"/>
      <c r="M1307" s="443"/>
      <c r="N1307" s="443"/>
      <c r="O1307" s="443"/>
      <c r="P1307" s="446"/>
      <c r="Q1307" s="446"/>
      <c r="R1307" s="446"/>
      <c r="S1307" s="446"/>
      <c r="T1307" s="446"/>
      <c r="U1307" s="446"/>
      <c r="V1307" s="446"/>
      <c r="W1307" s="446"/>
      <c r="X1307" s="446"/>
      <c r="Y1307" s="446"/>
      <c r="Z1307" s="446"/>
      <c r="AA1307" s="446"/>
      <c r="AB1307" s="446"/>
      <c r="AC1307" s="441"/>
      <c r="AD1307" s="441"/>
      <c r="AE1307" s="441"/>
      <c r="AF1307" s="441"/>
      <c r="AG1307" s="441"/>
      <c r="AH1307" s="441"/>
      <c r="AI1307" s="443"/>
      <c r="AJ1307" s="443"/>
      <c r="AK1307" s="325"/>
      <c r="AL1307" s="443"/>
      <c r="AM1307" s="443"/>
    </row>
    <row r="1308" spans="1:39" ht="24.75" customHeight="1">
      <c r="A1308" s="440"/>
      <c r="B1308" s="440"/>
      <c r="C1308" s="440"/>
      <c r="D1308" s="440"/>
      <c r="E1308" s="442"/>
      <c r="F1308" s="443"/>
      <c r="G1308" s="441"/>
      <c r="H1308" s="444"/>
      <c r="I1308" s="445"/>
      <c r="J1308" s="443"/>
      <c r="K1308" s="443"/>
      <c r="L1308" s="443"/>
      <c r="M1308" s="443"/>
      <c r="N1308" s="443"/>
      <c r="O1308" s="443"/>
      <c r="P1308" s="446"/>
      <c r="Q1308" s="446"/>
      <c r="R1308" s="446"/>
      <c r="S1308" s="446"/>
      <c r="T1308" s="446"/>
      <c r="U1308" s="446"/>
      <c r="V1308" s="446"/>
      <c r="W1308" s="446"/>
      <c r="X1308" s="446"/>
      <c r="Y1308" s="446"/>
      <c r="Z1308" s="446"/>
      <c r="AA1308" s="446"/>
      <c r="AB1308" s="446"/>
      <c r="AC1308" s="441"/>
      <c r="AD1308" s="441"/>
      <c r="AE1308" s="441"/>
      <c r="AF1308" s="441"/>
      <c r="AG1308" s="441"/>
      <c r="AH1308" s="441"/>
      <c r="AI1308" s="443"/>
      <c r="AJ1308" s="443"/>
      <c r="AK1308" s="325"/>
      <c r="AL1308" s="443"/>
      <c r="AM1308" s="443"/>
    </row>
    <row r="1309" spans="1:39" ht="24.75" customHeight="1">
      <c r="A1309" s="440"/>
      <c r="B1309" s="440"/>
      <c r="C1309" s="440"/>
      <c r="D1309" s="440"/>
      <c r="E1309" s="442"/>
      <c r="F1309" s="443"/>
      <c r="G1309" s="441"/>
      <c r="H1309" s="444"/>
      <c r="I1309" s="445"/>
      <c r="J1309" s="443"/>
      <c r="K1309" s="443"/>
      <c r="L1309" s="443"/>
      <c r="M1309" s="443"/>
      <c r="N1309" s="443"/>
      <c r="O1309" s="443"/>
      <c r="P1309" s="446"/>
      <c r="Q1309" s="446"/>
      <c r="R1309" s="446"/>
      <c r="S1309" s="446"/>
      <c r="T1309" s="446"/>
      <c r="U1309" s="446"/>
      <c r="V1309" s="446"/>
      <c r="W1309" s="446"/>
      <c r="X1309" s="446"/>
      <c r="Y1309" s="446"/>
      <c r="Z1309" s="446"/>
      <c r="AA1309" s="446"/>
      <c r="AB1309" s="446"/>
      <c r="AC1309" s="441"/>
      <c r="AD1309" s="441"/>
      <c r="AE1309" s="441"/>
      <c r="AF1309" s="441"/>
      <c r="AG1309" s="441"/>
      <c r="AH1309" s="441"/>
      <c r="AI1309" s="443"/>
      <c r="AJ1309" s="443"/>
      <c r="AK1309" s="325"/>
      <c r="AL1309" s="443"/>
      <c r="AM1309" s="443"/>
    </row>
    <row r="1310" spans="1:39" ht="24.75" customHeight="1">
      <c r="A1310" s="440"/>
      <c r="B1310" s="440"/>
      <c r="C1310" s="440"/>
      <c r="D1310" s="440"/>
      <c r="E1310" s="442"/>
      <c r="F1310" s="443"/>
      <c r="G1310" s="441"/>
      <c r="H1310" s="444"/>
      <c r="I1310" s="445"/>
      <c r="J1310" s="443"/>
      <c r="K1310" s="443"/>
      <c r="L1310" s="443"/>
      <c r="M1310" s="443"/>
      <c r="N1310" s="443"/>
      <c r="O1310" s="443"/>
      <c r="P1310" s="446"/>
      <c r="Q1310" s="446"/>
      <c r="R1310" s="446"/>
      <c r="S1310" s="446"/>
      <c r="T1310" s="446"/>
      <c r="U1310" s="446"/>
      <c r="V1310" s="446"/>
      <c r="W1310" s="446"/>
      <c r="X1310" s="446"/>
      <c r="Y1310" s="446"/>
      <c r="Z1310" s="446"/>
      <c r="AA1310" s="446"/>
      <c r="AB1310" s="446"/>
      <c r="AC1310" s="441"/>
      <c r="AD1310" s="441"/>
      <c r="AE1310" s="441"/>
      <c r="AF1310" s="441"/>
      <c r="AG1310" s="441"/>
      <c r="AH1310" s="441"/>
      <c r="AI1310" s="443"/>
      <c r="AJ1310" s="443"/>
      <c r="AK1310" s="325"/>
      <c r="AL1310" s="443"/>
      <c r="AM1310" s="443"/>
    </row>
    <row r="1311" spans="1:39" ht="24.75" customHeight="1">
      <c r="A1311" s="440"/>
      <c r="B1311" s="440"/>
      <c r="C1311" s="440"/>
      <c r="D1311" s="440"/>
      <c r="E1311" s="442"/>
      <c r="F1311" s="443"/>
      <c r="G1311" s="441"/>
      <c r="H1311" s="444"/>
      <c r="I1311" s="445"/>
      <c r="J1311" s="443"/>
      <c r="K1311" s="443"/>
      <c r="L1311" s="443"/>
      <c r="M1311" s="443"/>
      <c r="N1311" s="443"/>
      <c r="O1311" s="443"/>
      <c r="P1311" s="446"/>
      <c r="Q1311" s="446"/>
      <c r="R1311" s="446"/>
      <c r="S1311" s="446"/>
      <c r="T1311" s="446"/>
      <c r="U1311" s="446"/>
      <c r="V1311" s="446"/>
      <c r="W1311" s="446"/>
      <c r="X1311" s="446"/>
      <c r="Y1311" s="446"/>
      <c r="Z1311" s="446"/>
      <c r="AA1311" s="446"/>
      <c r="AB1311" s="446"/>
      <c r="AC1311" s="441"/>
      <c r="AD1311" s="441"/>
      <c r="AE1311" s="441"/>
      <c r="AF1311" s="441"/>
      <c r="AG1311" s="441"/>
      <c r="AH1311" s="441"/>
      <c r="AI1311" s="443"/>
      <c r="AJ1311" s="443"/>
      <c r="AK1311" s="325"/>
      <c r="AL1311" s="443"/>
      <c r="AM1311" s="443"/>
    </row>
    <row r="1312" spans="1:39" ht="24.75" customHeight="1">
      <c r="A1312" s="440"/>
      <c r="B1312" s="440"/>
      <c r="C1312" s="440"/>
      <c r="D1312" s="440"/>
      <c r="E1312" s="442"/>
      <c r="F1312" s="443"/>
      <c r="G1312" s="441"/>
      <c r="H1312" s="444"/>
      <c r="I1312" s="445"/>
      <c r="J1312" s="443"/>
      <c r="K1312" s="443"/>
      <c r="L1312" s="443"/>
      <c r="M1312" s="443"/>
      <c r="N1312" s="443"/>
      <c r="O1312" s="443"/>
      <c r="P1312" s="446"/>
      <c r="Q1312" s="446"/>
      <c r="R1312" s="446"/>
      <c r="S1312" s="446"/>
      <c r="T1312" s="446"/>
      <c r="U1312" s="446"/>
      <c r="V1312" s="446"/>
      <c r="W1312" s="446"/>
      <c r="X1312" s="446"/>
      <c r="Y1312" s="446"/>
      <c r="Z1312" s="446"/>
      <c r="AA1312" s="446"/>
      <c r="AB1312" s="446"/>
      <c r="AC1312" s="441"/>
      <c r="AD1312" s="441"/>
      <c r="AE1312" s="441"/>
      <c r="AF1312" s="441"/>
      <c r="AG1312" s="441"/>
      <c r="AH1312" s="441"/>
      <c r="AI1312" s="443"/>
      <c r="AJ1312" s="443"/>
      <c r="AK1312" s="325"/>
      <c r="AL1312" s="443"/>
      <c r="AM1312" s="443"/>
    </row>
    <row r="1313" spans="1:39" ht="24.75" customHeight="1">
      <c r="A1313" s="440"/>
      <c r="B1313" s="440"/>
      <c r="C1313" s="440"/>
      <c r="D1313" s="440"/>
      <c r="E1313" s="442"/>
      <c r="F1313" s="443"/>
      <c r="G1313" s="441"/>
      <c r="H1313" s="444"/>
      <c r="I1313" s="445"/>
      <c r="J1313" s="443"/>
      <c r="K1313" s="443"/>
      <c r="L1313" s="443"/>
      <c r="M1313" s="443"/>
      <c r="N1313" s="443"/>
      <c r="O1313" s="443"/>
      <c r="P1313" s="446"/>
      <c r="Q1313" s="446"/>
      <c r="R1313" s="446"/>
      <c r="S1313" s="446"/>
      <c r="T1313" s="446"/>
      <c r="U1313" s="446"/>
      <c r="V1313" s="446"/>
      <c r="W1313" s="446"/>
      <c r="X1313" s="446"/>
      <c r="Y1313" s="446"/>
      <c r="Z1313" s="446"/>
      <c r="AA1313" s="446"/>
      <c r="AB1313" s="446"/>
      <c r="AC1313" s="441"/>
      <c r="AD1313" s="441"/>
      <c r="AE1313" s="441"/>
      <c r="AF1313" s="441"/>
      <c r="AG1313" s="441"/>
      <c r="AH1313" s="441"/>
      <c r="AI1313" s="443"/>
      <c r="AJ1313" s="443"/>
      <c r="AK1313" s="325"/>
      <c r="AL1313" s="443"/>
      <c r="AM1313" s="443"/>
    </row>
    <row r="1314" spans="1:39" ht="24.75" customHeight="1">
      <c r="A1314" s="440"/>
      <c r="B1314" s="440"/>
      <c r="C1314" s="440"/>
      <c r="D1314" s="440"/>
      <c r="E1314" s="442"/>
      <c r="F1314" s="443"/>
      <c r="G1314" s="441"/>
      <c r="H1314" s="444"/>
      <c r="I1314" s="445"/>
      <c r="J1314" s="443"/>
      <c r="K1314" s="443"/>
      <c r="L1314" s="443"/>
      <c r="M1314" s="443"/>
      <c r="N1314" s="443"/>
      <c r="O1314" s="443"/>
      <c r="P1314" s="446"/>
      <c r="Q1314" s="446"/>
      <c r="R1314" s="446"/>
      <c r="S1314" s="446"/>
      <c r="T1314" s="446"/>
      <c r="U1314" s="446"/>
      <c r="V1314" s="446"/>
      <c r="W1314" s="446"/>
      <c r="X1314" s="446"/>
      <c r="Y1314" s="446"/>
      <c r="Z1314" s="446"/>
      <c r="AA1314" s="446"/>
      <c r="AB1314" s="446"/>
      <c r="AC1314" s="441"/>
      <c r="AD1314" s="441"/>
      <c r="AE1314" s="441"/>
      <c r="AF1314" s="441"/>
      <c r="AG1314" s="441"/>
      <c r="AH1314" s="441"/>
      <c r="AI1314" s="443"/>
      <c r="AJ1314" s="443"/>
      <c r="AK1314" s="325"/>
      <c r="AL1314" s="443"/>
      <c r="AM1314" s="443"/>
    </row>
    <row r="1315" spans="1:39" ht="24.75" customHeight="1">
      <c r="A1315" s="440"/>
      <c r="B1315" s="440"/>
      <c r="C1315" s="440"/>
      <c r="D1315" s="440"/>
      <c r="E1315" s="442"/>
      <c r="F1315" s="443"/>
      <c r="G1315" s="441"/>
      <c r="H1315" s="444"/>
      <c r="I1315" s="445"/>
      <c r="J1315" s="443"/>
      <c r="K1315" s="443"/>
      <c r="L1315" s="443"/>
      <c r="M1315" s="443"/>
      <c r="N1315" s="443"/>
      <c r="O1315" s="443"/>
      <c r="P1315" s="446"/>
      <c r="Q1315" s="446"/>
      <c r="R1315" s="446"/>
      <c r="S1315" s="446"/>
      <c r="T1315" s="446"/>
      <c r="U1315" s="446"/>
      <c r="V1315" s="446"/>
      <c r="W1315" s="446"/>
      <c r="X1315" s="446"/>
      <c r="Y1315" s="446"/>
      <c r="Z1315" s="446"/>
      <c r="AA1315" s="446"/>
      <c r="AB1315" s="446"/>
      <c r="AC1315" s="441"/>
      <c r="AD1315" s="441"/>
      <c r="AE1315" s="441"/>
      <c r="AF1315" s="441"/>
      <c r="AG1315" s="441"/>
      <c r="AH1315" s="441"/>
      <c r="AI1315" s="443"/>
      <c r="AJ1315" s="443"/>
      <c r="AK1315" s="325"/>
      <c r="AL1315" s="443"/>
      <c r="AM1315" s="443"/>
    </row>
    <row r="1316" spans="1:39" ht="24.75" customHeight="1">
      <c r="A1316" s="440"/>
      <c r="B1316" s="440"/>
      <c r="C1316" s="440"/>
      <c r="D1316" s="440"/>
      <c r="E1316" s="442"/>
      <c r="F1316" s="443"/>
      <c r="G1316" s="441"/>
      <c r="H1316" s="444"/>
      <c r="I1316" s="445"/>
      <c r="J1316" s="443"/>
      <c r="K1316" s="443"/>
      <c r="L1316" s="443"/>
      <c r="M1316" s="443"/>
      <c r="N1316" s="443"/>
      <c r="O1316" s="443"/>
      <c r="P1316" s="446"/>
      <c r="Q1316" s="446"/>
      <c r="R1316" s="446"/>
      <c r="S1316" s="446"/>
      <c r="T1316" s="446"/>
      <c r="U1316" s="446"/>
      <c r="V1316" s="446"/>
      <c r="W1316" s="446"/>
      <c r="X1316" s="446"/>
      <c r="Y1316" s="446"/>
      <c r="Z1316" s="446"/>
      <c r="AA1316" s="446"/>
      <c r="AB1316" s="446"/>
      <c r="AC1316" s="441"/>
      <c r="AD1316" s="441"/>
      <c r="AE1316" s="441"/>
      <c r="AF1316" s="441"/>
      <c r="AG1316" s="441"/>
      <c r="AH1316" s="441"/>
      <c r="AI1316" s="443"/>
      <c r="AJ1316" s="443"/>
      <c r="AK1316" s="325"/>
      <c r="AL1316" s="443"/>
      <c r="AM1316" s="443"/>
    </row>
    <row r="1317" spans="1:39" ht="24.75" customHeight="1">
      <c r="A1317" s="440"/>
      <c r="B1317" s="440"/>
      <c r="C1317" s="440"/>
      <c r="D1317" s="440"/>
      <c r="E1317" s="442"/>
      <c r="F1317" s="443"/>
      <c r="G1317" s="441"/>
      <c r="H1317" s="444"/>
      <c r="I1317" s="445"/>
      <c r="J1317" s="443"/>
      <c r="K1317" s="443"/>
      <c r="L1317" s="443"/>
      <c r="M1317" s="443"/>
      <c r="N1317" s="443"/>
      <c r="O1317" s="443"/>
      <c r="P1317" s="446"/>
      <c r="Q1317" s="446"/>
      <c r="R1317" s="446"/>
      <c r="S1317" s="446"/>
      <c r="T1317" s="446"/>
      <c r="U1317" s="446"/>
      <c r="V1317" s="446"/>
      <c r="W1317" s="446"/>
      <c r="X1317" s="446"/>
      <c r="Y1317" s="446"/>
      <c r="Z1317" s="446"/>
      <c r="AA1317" s="446"/>
      <c r="AB1317" s="446"/>
      <c r="AC1317" s="441"/>
      <c r="AD1317" s="441"/>
      <c r="AE1317" s="441"/>
      <c r="AF1317" s="441"/>
      <c r="AG1317" s="441"/>
      <c r="AH1317" s="441"/>
      <c r="AI1317" s="443"/>
      <c r="AJ1317" s="443"/>
      <c r="AK1317" s="325"/>
      <c r="AL1317" s="443"/>
      <c r="AM1317" s="443"/>
    </row>
    <row r="1318" spans="1:39" ht="24.75" customHeight="1">
      <c r="A1318" s="440"/>
      <c r="B1318" s="440"/>
      <c r="C1318" s="440"/>
      <c r="D1318" s="440"/>
      <c r="E1318" s="442"/>
      <c r="F1318" s="443"/>
      <c r="G1318" s="441"/>
      <c r="H1318" s="444"/>
      <c r="I1318" s="445"/>
      <c r="J1318" s="443"/>
      <c r="K1318" s="443"/>
      <c r="L1318" s="443"/>
      <c r="M1318" s="443"/>
      <c r="N1318" s="443"/>
      <c r="O1318" s="443"/>
      <c r="P1318" s="446"/>
      <c r="Q1318" s="446"/>
      <c r="R1318" s="446"/>
      <c r="S1318" s="446"/>
      <c r="T1318" s="446"/>
      <c r="U1318" s="446"/>
      <c r="V1318" s="446"/>
      <c r="W1318" s="446"/>
      <c r="X1318" s="446"/>
      <c r="Y1318" s="446"/>
      <c r="Z1318" s="446"/>
      <c r="AA1318" s="446"/>
      <c r="AB1318" s="446"/>
      <c r="AC1318" s="441"/>
      <c r="AD1318" s="441"/>
      <c r="AE1318" s="441"/>
      <c r="AF1318" s="441"/>
      <c r="AG1318" s="441"/>
      <c r="AH1318" s="441"/>
      <c r="AI1318" s="443"/>
      <c r="AJ1318" s="443"/>
      <c r="AK1318" s="325"/>
      <c r="AL1318" s="443"/>
      <c r="AM1318" s="443"/>
    </row>
    <row r="1319" spans="1:39" ht="24.75" customHeight="1">
      <c r="A1319" s="440"/>
      <c r="B1319" s="440"/>
      <c r="C1319" s="440"/>
      <c r="D1319" s="440"/>
      <c r="E1319" s="442"/>
      <c r="F1319" s="443"/>
      <c r="G1319" s="441"/>
      <c r="H1319" s="444"/>
      <c r="I1319" s="445"/>
      <c r="J1319" s="443"/>
      <c r="K1319" s="443"/>
      <c r="L1319" s="443"/>
      <c r="M1319" s="443"/>
      <c r="N1319" s="443"/>
      <c r="O1319" s="443"/>
      <c r="P1319" s="446"/>
      <c r="Q1319" s="446"/>
      <c r="R1319" s="446"/>
      <c r="S1319" s="446"/>
      <c r="T1319" s="446"/>
      <c r="U1319" s="446"/>
      <c r="V1319" s="446"/>
      <c r="W1319" s="446"/>
      <c r="X1319" s="446"/>
      <c r="Y1319" s="446"/>
      <c r="Z1319" s="446"/>
      <c r="AA1319" s="446"/>
      <c r="AB1319" s="446"/>
      <c r="AC1319" s="441"/>
      <c r="AD1319" s="441"/>
      <c r="AE1319" s="441"/>
      <c r="AF1319" s="441"/>
      <c r="AG1319" s="441"/>
      <c r="AH1319" s="441"/>
      <c r="AI1319" s="443"/>
      <c r="AJ1319" s="443"/>
      <c r="AK1319" s="325"/>
      <c r="AL1319" s="443"/>
      <c r="AM1319" s="443"/>
    </row>
    <row r="1320" spans="1:39" ht="24.75" customHeight="1">
      <c r="A1320" s="440"/>
      <c r="B1320" s="440"/>
      <c r="C1320" s="440"/>
      <c r="D1320" s="440"/>
      <c r="E1320" s="442"/>
      <c r="F1320" s="443"/>
      <c r="G1320" s="441"/>
      <c r="H1320" s="444"/>
      <c r="I1320" s="445"/>
      <c r="J1320" s="443"/>
      <c r="K1320" s="443"/>
      <c r="L1320" s="443"/>
      <c r="M1320" s="443"/>
      <c r="N1320" s="443"/>
      <c r="O1320" s="443"/>
      <c r="P1320" s="446"/>
      <c r="Q1320" s="446"/>
      <c r="R1320" s="446"/>
      <c r="S1320" s="446"/>
      <c r="T1320" s="446"/>
      <c r="U1320" s="446"/>
      <c r="V1320" s="446"/>
      <c r="W1320" s="446"/>
      <c r="X1320" s="446"/>
      <c r="Y1320" s="446"/>
      <c r="Z1320" s="446"/>
      <c r="AA1320" s="446"/>
      <c r="AB1320" s="446"/>
      <c r="AC1320" s="441"/>
      <c r="AD1320" s="441"/>
      <c r="AE1320" s="441"/>
      <c r="AF1320" s="441"/>
      <c r="AG1320" s="441"/>
      <c r="AH1320" s="441"/>
      <c r="AI1320" s="443"/>
      <c r="AJ1320" s="443"/>
      <c r="AK1320" s="325"/>
      <c r="AL1320" s="443"/>
      <c r="AM1320" s="443"/>
    </row>
    <row r="1321" spans="1:39" ht="24.75" customHeight="1">
      <c r="A1321" s="440"/>
      <c r="B1321" s="440"/>
      <c r="C1321" s="440"/>
      <c r="D1321" s="440"/>
      <c r="E1321" s="442"/>
      <c r="F1321" s="443"/>
      <c r="G1321" s="441"/>
      <c r="H1321" s="444"/>
      <c r="I1321" s="445"/>
      <c r="J1321" s="443"/>
      <c r="K1321" s="443"/>
      <c r="L1321" s="443"/>
      <c r="M1321" s="443"/>
      <c r="N1321" s="443"/>
      <c r="O1321" s="443"/>
      <c r="P1321" s="446"/>
      <c r="Q1321" s="446"/>
      <c r="R1321" s="446"/>
      <c r="S1321" s="446"/>
      <c r="T1321" s="446"/>
      <c r="U1321" s="446"/>
      <c r="V1321" s="446"/>
      <c r="W1321" s="446"/>
      <c r="X1321" s="446"/>
      <c r="Y1321" s="446"/>
      <c r="Z1321" s="446"/>
      <c r="AA1321" s="446"/>
      <c r="AB1321" s="446"/>
      <c r="AC1321" s="441"/>
      <c r="AD1321" s="441"/>
      <c r="AE1321" s="441"/>
      <c r="AF1321" s="441"/>
      <c r="AG1321" s="441"/>
      <c r="AH1321" s="441"/>
      <c r="AI1321" s="443"/>
      <c r="AJ1321" s="443"/>
      <c r="AK1321" s="325"/>
      <c r="AL1321" s="443"/>
      <c r="AM1321" s="443"/>
    </row>
    <row r="1322" spans="1:39" ht="24.75" customHeight="1">
      <c r="A1322" s="440"/>
      <c r="B1322" s="440"/>
      <c r="C1322" s="440"/>
      <c r="D1322" s="440"/>
      <c r="E1322" s="442"/>
      <c r="F1322" s="443"/>
      <c r="G1322" s="441"/>
      <c r="H1322" s="444"/>
      <c r="I1322" s="445"/>
      <c r="J1322" s="443"/>
      <c r="K1322" s="443"/>
      <c r="L1322" s="443"/>
      <c r="M1322" s="443"/>
      <c r="N1322" s="443"/>
      <c r="O1322" s="443"/>
      <c r="P1322" s="446"/>
      <c r="Q1322" s="446"/>
      <c r="R1322" s="446"/>
      <c r="S1322" s="446"/>
      <c r="T1322" s="446"/>
      <c r="U1322" s="446"/>
      <c r="V1322" s="446"/>
      <c r="W1322" s="446"/>
      <c r="X1322" s="446"/>
      <c r="Y1322" s="446"/>
      <c r="Z1322" s="446"/>
      <c r="AA1322" s="446"/>
      <c r="AB1322" s="446"/>
      <c r="AC1322" s="441"/>
      <c r="AD1322" s="441"/>
      <c r="AE1322" s="441"/>
      <c r="AF1322" s="441"/>
      <c r="AG1322" s="441"/>
      <c r="AH1322" s="441"/>
      <c r="AI1322" s="443"/>
      <c r="AJ1322" s="443"/>
      <c r="AK1322" s="325"/>
      <c r="AL1322" s="443"/>
      <c r="AM1322" s="443"/>
    </row>
    <row r="1323" spans="1:39" ht="24.75" customHeight="1">
      <c r="A1323" s="440"/>
      <c r="B1323" s="440"/>
      <c r="C1323" s="440"/>
      <c r="D1323" s="440"/>
      <c r="E1323" s="442"/>
      <c r="F1323" s="443"/>
      <c r="G1323" s="441"/>
      <c r="H1323" s="444"/>
      <c r="I1323" s="445"/>
      <c r="J1323" s="443"/>
      <c r="K1323" s="443"/>
      <c r="L1323" s="443"/>
      <c r="M1323" s="443"/>
      <c r="N1323" s="443"/>
      <c r="O1323" s="443"/>
      <c r="P1323" s="446"/>
      <c r="Q1323" s="446"/>
      <c r="R1323" s="446"/>
      <c r="S1323" s="446"/>
      <c r="T1323" s="446"/>
      <c r="U1323" s="446"/>
      <c r="V1323" s="446"/>
      <c r="W1323" s="446"/>
      <c r="X1323" s="446"/>
      <c r="Y1323" s="446"/>
      <c r="Z1323" s="446"/>
      <c r="AA1323" s="446"/>
      <c r="AB1323" s="446"/>
      <c r="AC1323" s="441"/>
      <c r="AD1323" s="441"/>
      <c r="AE1323" s="441"/>
      <c r="AF1323" s="441"/>
      <c r="AG1323" s="441"/>
      <c r="AH1323" s="441"/>
      <c r="AI1323" s="443"/>
      <c r="AJ1323" s="443"/>
      <c r="AK1323" s="325"/>
      <c r="AL1323" s="443"/>
      <c r="AM1323" s="443"/>
    </row>
    <row r="1324" spans="1:39" ht="24.75" customHeight="1">
      <c r="A1324" s="440"/>
      <c r="B1324" s="440"/>
      <c r="C1324" s="440"/>
      <c r="D1324" s="440"/>
      <c r="E1324" s="442"/>
      <c r="F1324" s="443"/>
      <c r="G1324" s="441"/>
      <c r="H1324" s="444"/>
      <c r="I1324" s="445"/>
      <c r="J1324" s="443"/>
      <c r="K1324" s="443"/>
      <c r="L1324" s="443"/>
      <c r="M1324" s="443"/>
      <c r="N1324" s="443"/>
      <c r="O1324" s="443"/>
      <c r="P1324" s="446"/>
      <c r="Q1324" s="446"/>
      <c r="R1324" s="446"/>
      <c r="S1324" s="446"/>
      <c r="T1324" s="446"/>
      <c r="U1324" s="446"/>
      <c r="V1324" s="446"/>
      <c r="W1324" s="446"/>
      <c r="X1324" s="446"/>
      <c r="Y1324" s="446"/>
      <c r="Z1324" s="446"/>
      <c r="AA1324" s="446"/>
      <c r="AB1324" s="446"/>
      <c r="AC1324" s="441"/>
      <c r="AD1324" s="441"/>
      <c r="AE1324" s="441"/>
      <c r="AF1324" s="441"/>
      <c r="AG1324" s="441"/>
      <c r="AH1324" s="441"/>
      <c r="AI1324" s="443"/>
      <c r="AJ1324" s="443"/>
      <c r="AK1324" s="325"/>
      <c r="AL1324" s="443"/>
      <c r="AM1324" s="443"/>
    </row>
    <row r="1325" spans="1:39" ht="24.75" customHeight="1">
      <c r="A1325" s="440"/>
      <c r="B1325" s="440"/>
      <c r="C1325" s="440"/>
      <c r="D1325" s="440"/>
      <c r="E1325" s="442"/>
      <c r="F1325" s="443"/>
      <c r="G1325" s="441"/>
      <c r="H1325" s="444"/>
      <c r="I1325" s="445"/>
      <c r="J1325" s="443"/>
      <c r="K1325" s="443"/>
      <c r="L1325" s="443"/>
      <c r="M1325" s="443"/>
      <c r="N1325" s="443"/>
      <c r="O1325" s="443"/>
      <c r="P1325" s="446"/>
      <c r="Q1325" s="446"/>
      <c r="R1325" s="446"/>
      <c r="S1325" s="446"/>
      <c r="T1325" s="446"/>
      <c r="U1325" s="446"/>
      <c r="V1325" s="446"/>
      <c r="W1325" s="446"/>
      <c r="X1325" s="446"/>
      <c r="Y1325" s="446"/>
      <c r="Z1325" s="446"/>
      <c r="AA1325" s="446"/>
      <c r="AB1325" s="446"/>
      <c r="AC1325" s="441"/>
      <c r="AD1325" s="441"/>
      <c r="AE1325" s="441"/>
      <c r="AF1325" s="441"/>
      <c r="AG1325" s="441"/>
      <c r="AH1325" s="441"/>
      <c r="AI1325" s="443"/>
      <c r="AJ1325" s="443"/>
      <c r="AK1325" s="325"/>
      <c r="AL1325" s="443"/>
      <c r="AM1325" s="443"/>
    </row>
    <row r="1326" spans="1:39" ht="24.75" customHeight="1">
      <c r="A1326" s="440"/>
      <c r="B1326" s="440"/>
      <c r="C1326" s="440"/>
      <c r="D1326" s="440"/>
      <c r="E1326" s="442"/>
      <c r="F1326" s="443"/>
      <c r="G1326" s="441"/>
      <c r="H1326" s="444"/>
      <c r="I1326" s="445"/>
      <c r="J1326" s="443"/>
      <c r="K1326" s="443"/>
      <c r="L1326" s="443"/>
      <c r="M1326" s="443"/>
      <c r="N1326" s="443"/>
      <c r="O1326" s="443"/>
      <c r="P1326" s="446"/>
      <c r="Q1326" s="446"/>
      <c r="R1326" s="446"/>
      <c r="S1326" s="446"/>
      <c r="T1326" s="446"/>
      <c r="U1326" s="446"/>
      <c r="V1326" s="446"/>
      <c r="W1326" s="446"/>
      <c r="X1326" s="446"/>
      <c r="Y1326" s="446"/>
      <c r="Z1326" s="446"/>
      <c r="AA1326" s="446"/>
      <c r="AB1326" s="446"/>
      <c r="AC1326" s="441"/>
      <c r="AD1326" s="441"/>
      <c r="AE1326" s="441"/>
      <c r="AF1326" s="441"/>
      <c r="AG1326" s="441"/>
      <c r="AH1326" s="441"/>
      <c r="AI1326" s="443"/>
      <c r="AJ1326" s="443"/>
      <c r="AK1326" s="325"/>
      <c r="AL1326" s="443"/>
      <c r="AM1326" s="443"/>
    </row>
    <row r="1327" spans="1:39" ht="24.75" customHeight="1">
      <c r="A1327" s="440"/>
      <c r="B1327" s="440"/>
      <c r="C1327" s="440"/>
      <c r="D1327" s="440"/>
      <c r="E1327" s="442"/>
      <c r="F1327" s="443"/>
      <c r="G1327" s="441"/>
      <c r="H1327" s="444"/>
      <c r="I1327" s="445"/>
      <c r="J1327" s="443"/>
      <c r="K1327" s="443"/>
      <c r="L1327" s="443"/>
      <c r="M1327" s="443"/>
      <c r="N1327" s="443"/>
      <c r="O1327" s="443"/>
      <c r="P1327" s="446"/>
      <c r="Q1327" s="446"/>
      <c r="R1327" s="446"/>
      <c r="S1327" s="446"/>
      <c r="T1327" s="446"/>
      <c r="U1327" s="446"/>
      <c r="V1327" s="446"/>
      <c r="W1327" s="446"/>
      <c r="X1327" s="446"/>
      <c r="Y1327" s="446"/>
      <c r="Z1327" s="446"/>
      <c r="AA1327" s="446"/>
      <c r="AB1327" s="446"/>
      <c r="AC1327" s="441"/>
      <c r="AD1327" s="441"/>
      <c r="AE1327" s="441"/>
      <c r="AF1327" s="441"/>
      <c r="AG1327" s="441"/>
      <c r="AH1327" s="441"/>
      <c r="AI1327" s="443"/>
      <c r="AJ1327" s="443"/>
      <c r="AK1327" s="325"/>
      <c r="AL1327" s="443"/>
      <c r="AM1327" s="443"/>
    </row>
    <row r="1328" spans="1:39" ht="24.75" customHeight="1">
      <c r="A1328" s="440"/>
      <c r="B1328" s="440"/>
      <c r="C1328" s="440"/>
      <c r="D1328" s="440"/>
      <c r="E1328" s="442"/>
      <c r="F1328" s="443"/>
      <c r="G1328" s="441"/>
      <c r="H1328" s="444"/>
      <c r="I1328" s="445"/>
      <c r="J1328" s="443"/>
      <c r="K1328" s="443"/>
      <c r="L1328" s="443"/>
      <c r="M1328" s="443"/>
      <c r="N1328" s="443"/>
      <c r="O1328" s="443"/>
      <c r="P1328" s="446"/>
      <c r="Q1328" s="446"/>
      <c r="R1328" s="446"/>
      <c r="S1328" s="446"/>
      <c r="T1328" s="446"/>
      <c r="U1328" s="446"/>
      <c r="V1328" s="446"/>
      <c r="W1328" s="446"/>
      <c r="X1328" s="446"/>
      <c r="Y1328" s="446"/>
      <c r="Z1328" s="446"/>
      <c r="AA1328" s="446"/>
      <c r="AB1328" s="446"/>
      <c r="AC1328" s="441"/>
      <c r="AD1328" s="441"/>
      <c r="AE1328" s="441"/>
      <c r="AF1328" s="441"/>
      <c r="AG1328" s="441"/>
      <c r="AH1328" s="441"/>
      <c r="AI1328" s="443"/>
      <c r="AJ1328" s="443"/>
      <c r="AK1328" s="325"/>
      <c r="AL1328" s="443"/>
      <c r="AM1328" s="443"/>
    </row>
    <row r="1329" spans="1:39" ht="24.75" customHeight="1">
      <c r="A1329" s="440"/>
      <c r="B1329" s="440"/>
      <c r="C1329" s="440"/>
      <c r="D1329" s="440"/>
      <c r="E1329" s="442"/>
      <c r="F1329" s="443"/>
      <c r="G1329" s="441"/>
      <c r="H1329" s="444"/>
      <c r="I1329" s="445"/>
      <c r="J1329" s="443"/>
      <c r="K1329" s="443"/>
      <c r="L1329" s="443"/>
      <c r="M1329" s="443"/>
      <c r="N1329" s="443"/>
      <c r="O1329" s="443"/>
      <c r="P1329" s="446"/>
      <c r="Q1329" s="446"/>
      <c r="R1329" s="446"/>
      <c r="S1329" s="446"/>
      <c r="T1329" s="446"/>
      <c r="U1329" s="446"/>
      <c r="V1329" s="446"/>
      <c r="W1329" s="446"/>
      <c r="X1329" s="446"/>
      <c r="Y1329" s="446"/>
      <c r="Z1329" s="446"/>
      <c r="AA1329" s="446"/>
      <c r="AB1329" s="446"/>
      <c r="AC1329" s="441"/>
      <c r="AD1329" s="441"/>
      <c r="AE1329" s="441"/>
      <c r="AF1329" s="441"/>
      <c r="AG1329" s="441"/>
      <c r="AH1329" s="441"/>
      <c r="AI1329" s="443"/>
      <c r="AJ1329" s="443"/>
      <c r="AK1329" s="325"/>
      <c r="AL1329" s="443"/>
      <c r="AM1329" s="443"/>
    </row>
    <row r="1330" spans="1:39" ht="24.75" customHeight="1">
      <c r="A1330" s="440"/>
      <c r="B1330" s="440"/>
      <c r="C1330" s="440"/>
      <c r="D1330" s="440"/>
      <c r="E1330" s="442"/>
      <c r="F1330" s="443"/>
      <c r="G1330" s="441"/>
      <c r="H1330" s="444"/>
      <c r="I1330" s="445"/>
      <c r="J1330" s="443"/>
      <c r="K1330" s="443"/>
      <c r="L1330" s="443"/>
      <c r="M1330" s="443"/>
      <c r="N1330" s="443"/>
      <c r="O1330" s="443"/>
      <c r="P1330" s="446"/>
      <c r="Q1330" s="446"/>
      <c r="R1330" s="446"/>
      <c r="S1330" s="446"/>
      <c r="T1330" s="446"/>
      <c r="U1330" s="446"/>
      <c r="V1330" s="446"/>
      <c r="W1330" s="446"/>
      <c r="X1330" s="446"/>
      <c r="Y1330" s="446"/>
      <c r="Z1330" s="446"/>
      <c r="AA1330" s="446"/>
      <c r="AB1330" s="446"/>
      <c r="AC1330" s="441"/>
      <c r="AD1330" s="441"/>
      <c r="AE1330" s="441"/>
      <c r="AF1330" s="441"/>
      <c r="AG1330" s="441"/>
      <c r="AH1330" s="441"/>
      <c r="AI1330" s="443"/>
      <c r="AJ1330" s="443"/>
      <c r="AK1330" s="325"/>
      <c r="AL1330" s="443"/>
      <c r="AM1330" s="443"/>
    </row>
    <row r="1331" spans="1:39" ht="24.75" customHeight="1">
      <c r="A1331" s="440"/>
      <c r="B1331" s="440"/>
      <c r="C1331" s="440"/>
      <c r="D1331" s="440"/>
      <c r="E1331" s="442"/>
      <c r="F1331" s="443"/>
      <c r="G1331" s="441"/>
      <c r="H1331" s="444"/>
      <c r="I1331" s="445"/>
      <c r="J1331" s="443"/>
      <c r="K1331" s="443"/>
      <c r="L1331" s="443"/>
      <c r="M1331" s="443"/>
      <c r="N1331" s="443"/>
      <c r="O1331" s="443"/>
      <c r="P1331" s="446"/>
      <c r="Q1331" s="446"/>
      <c r="R1331" s="446"/>
      <c r="S1331" s="446"/>
      <c r="T1331" s="446"/>
      <c r="U1331" s="446"/>
      <c r="V1331" s="446"/>
      <c r="W1331" s="446"/>
      <c r="X1331" s="446"/>
      <c r="Y1331" s="446"/>
      <c r="Z1331" s="446"/>
      <c r="AA1331" s="446"/>
      <c r="AB1331" s="446"/>
      <c r="AC1331" s="441"/>
      <c r="AD1331" s="441"/>
      <c r="AE1331" s="441"/>
      <c r="AF1331" s="441"/>
      <c r="AG1331" s="441"/>
      <c r="AH1331" s="441"/>
      <c r="AI1331" s="443"/>
      <c r="AJ1331" s="443"/>
      <c r="AK1331" s="325"/>
      <c r="AL1331" s="443"/>
      <c r="AM1331" s="443"/>
    </row>
    <row r="1332" spans="1:39" ht="24.75" customHeight="1">
      <c r="A1332" s="440"/>
      <c r="B1332" s="440"/>
      <c r="C1332" s="440"/>
      <c r="D1332" s="440"/>
      <c r="E1332" s="442"/>
      <c r="F1332" s="443"/>
      <c r="G1332" s="441"/>
      <c r="H1332" s="444"/>
      <c r="I1332" s="445"/>
      <c r="J1332" s="443"/>
      <c r="K1332" s="443"/>
      <c r="L1332" s="443"/>
      <c r="M1332" s="443"/>
      <c r="N1332" s="443"/>
      <c r="O1332" s="443"/>
      <c r="P1332" s="446"/>
      <c r="Q1332" s="446"/>
      <c r="R1332" s="446"/>
      <c r="S1332" s="446"/>
      <c r="T1332" s="446"/>
      <c r="U1332" s="446"/>
      <c r="V1332" s="446"/>
      <c r="W1332" s="446"/>
      <c r="X1332" s="446"/>
      <c r="Y1332" s="446"/>
      <c r="Z1332" s="446"/>
      <c r="AA1332" s="446"/>
      <c r="AB1332" s="446"/>
      <c r="AC1332" s="441"/>
      <c r="AD1332" s="441"/>
      <c r="AE1332" s="441"/>
      <c r="AF1332" s="441"/>
      <c r="AG1332" s="441"/>
      <c r="AH1332" s="441"/>
      <c r="AI1332" s="443"/>
      <c r="AJ1332" s="443"/>
      <c r="AK1332" s="325"/>
      <c r="AL1332" s="443"/>
      <c r="AM1332" s="443"/>
    </row>
    <row r="1333" spans="1:39" ht="24.75" customHeight="1">
      <c r="A1333" s="440"/>
      <c r="B1333" s="440"/>
      <c r="C1333" s="440"/>
      <c r="D1333" s="440"/>
      <c r="E1333" s="442"/>
      <c r="F1333" s="443"/>
      <c r="G1333" s="441"/>
      <c r="H1333" s="444"/>
      <c r="I1333" s="445"/>
      <c r="J1333" s="443"/>
      <c r="K1333" s="443"/>
      <c r="L1333" s="443"/>
      <c r="M1333" s="443"/>
      <c r="N1333" s="443"/>
      <c r="O1333" s="443"/>
      <c r="P1333" s="446"/>
      <c r="Q1333" s="446"/>
      <c r="R1333" s="446"/>
      <c r="S1333" s="446"/>
      <c r="T1333" s="446"/>
      <c r="U1333" s="446"/>
      <c r="V1333" s="446"/>
      <c r="W1333" s="446"/>
      <c r="X1333" s="446"/>
      <c r="Y1333" s="446"/>
      <c r="Z1333" s="446"/>
      <c r="AA1333" s="446"/>
      <c r="AB1333" s="446"/>
      <c r="AC1333" s="441"/>
      <c r="AD1333" s="441"/>
      <c r="AE1333" s="441"/>
      <c r="AF1333" s="441"/>
      <c r="AG1333" s="441"/>
      <c r="AH1333" s="441"/>
      <c r="AI1333" s="443"/>
      <c r="AJ1333" s="443"/>
      <c r="AK1333" s="325"/>
      <c r="AL1333" s="443"/>
      <c r="AM1333" s="443"/>
    </row>
    <row r="1334" spans="1:39" ht="24.75" customHeight="1">
      <c r="A1334" s="440"/>
      <c r="B1334" s="440"/>
      <c r="C1334" s="440"/>
      <c r="D1334" s="440"/>
      <c r="E1334" s="442"/>
      <c r="F1334" s="443"/>
      <c r="G1334" s="441"/>
      <c r="H1334" s="444"/>
      <c r="I1334" s="445"/>
      <c r="J1334" s="443"/>
      <c r="K1334" s="443"/>
      <c r="L1334" s="443"/>
      <c r="M1334" s="443"/>
      <c r="N1334" s="443"/>
      <c r="O1334" s="443"/>
      <c r="P1334" s="446"/>
      <c r="Q1334" s="446"/>
      <c r="R1334" s="446"/>
      <c r="S1334" s="446"/>
      <c r="T1334" s="446"/>
      <c r="U1334" s="446"/>
      <c r="V1334" s="446"/>
      <c r="W1334" s="446"/>
      <c r="X1334" s="446"/>
      <c r="Y1334" s="446"/>
      <c r="Z1334" s="446"/>
      <c r="AA1334" s="446"/>
      <c r="AB1334" s="446"/>
      <c r="AC1334" s="441"/>
      <c r="AD1334" s="441"/>
      <c r="AE1334" s="441"/>
      <c r="AF1334" s="441"/>
      <c r="AG1334" s="441"/>
      <c r="AH1334" s="441"/>
      <c r="AI1334" s="443"/>
      <c r="AJ1334" s="443"/>
      <c r="AK1334" s="325"/>
      <c r="AL1334" s="443"/>
      <c r="AM1334" s="443"/>
    </row>
    <row r="1335" spans="1:39" ht="24.75" customHeight="1">
      <c r="A1335" s="440"/>
      <c r="B1335" s="440"/>
      <c r="C1335" s="440"/>
      <c r="D1335" s="440"/>
      <c r="E1335" s="442"/>
      <c r="F1335" s="443"/>
      <c r="G1335" s="441"/>
      <c r="H1335" s="444"/>
      <c r="I1335" s="445"/>
      <c r="J1335" s="443"/>
      <c r="K1335" s="443"/>
      <c r="L1335" s="443"/>
      <c r="M1335" s="443"/>
      <c r="N1335" s="443"/>
      <c r="O1335" s="443"/>
      <c r="P1335" s="446"/>
      <c r="Q1335" s="446"/>
      <c r="R1335" s="446"/>
      <c r="S1335" s="446"/>
      <c r="T1335" s="446"/>
      <c r="U1335" s="446"/>
      <c r="V1335" s="446"/>
      <c r="W1335" s="446"/>
      <c r="X1335" s="446"/>
      <c r="Y1335" s="446"/>
      <c r="Z1335" s="446"/>
      <c r="AA1335" s="446"/>
      <c r="AB1335" s="446"/>
      <c r="AC1335" s="441"/>
      <c r="AD1335" s="441"/>
      <c r="AE1335" s="441"/>
      <c r="AF1335" s="441"/>
      <c r="AG1335" s="441"/>
      <c r="AH1335" s="441"/>
      <c r="AI1335" s="443"/>
      <c r="AJ1335" s="443"/>
      <c r="AK1335" s="325"/>
      <c r="AL1335" s="443"/>
      <c r="AM1335" s="443"/>
    </row>
    <row r="1336" spans="1:39" ht="24.75" customHeight="1">
      <c r="A1336" s="440"/>
      <c r="B1336" s="440"/>
      <c r="C1336" s="440"/>
      <c r="D1336" s="440"/>
      <c r="E1336" s="442"/>
      <c r="F1336" s="443"/>
      <c r="G1336" s="441"/>
      <c r="H1336" s="444"/>
      <c r="I1336" s="445"/>
      <c r="J1336" s="443"/>
      <c r="K1336" s="443"/>
      <c r="L1336" s="443"/>
      <c r="M1336" s="443"/>
      <c r="N1336" s="443"/>
      <c r="O1336" s="443"/>
      <c r="P1336" s="446"/>
      <c r="Q1336" s="446"/>
      <c r="R1336" s="446"/>
      <c r="S1336" s="446"/>
      <c r="T1336" s="446"/>
      <c r="U1336" s="446"/>
      <c r="V1336" s="446"/>
      <c r="W1336" s="446"/>
      <c r="X1336" s="446"/>
      <c r="Y1336" s="446"/>
      <c r="Z1336" s="446"/>
      <c r="AA1336" s="446"/>
      <c r="AB1336" s="446"/>
      <c r="AC1336" s="441"/>
      <c r="AD1336" s="441"/>
      <c r="AE1336" s="441"/>
      <c r="AF1336" s="441"/>
      <c r="AG1336" s="441"/>
      <c r="AH1336" s="441"/>
      <c r="AI1336" s="443"/>
      <c r="AJ1336" s="443"/>
      <c r="AK1336" s="325"/>
      <c r="AL1336" s="443"/>
      <c r="AM1336" s="443"/>
    </row>
    <row r="1337" spans="1:39" ht="24.75" customHeight="1">
      <c r="A1337" s="440"/>
      <c r="B1337" s="440"/>
      <c r="C1337" s="440"/>
      <c r="D1337" s="440"/>
      <c r="E1337" s="442"/>
      <c r="F1337" s="443"/>
      <c r="G1337" s="441"/>
      <c r="H1337" s="444"/>
      <c r="I1337" s="445"/>
      <c r="J1337" s="443"/>
      <c r="K1337" s="443"/>
      <c r="L1337" s="443"/>
      <c r="M1337" s="443"/>
      <c r="N1337" s="443"/>
      <c r="O1337" s="443"/>
      <c r="P1337" s="446"/>
      <c r="Q1337" s="446"/>
      <c r="R1337" s="446"/>
      <c r="S1337" s="446"/>
      <c r="T1337" s="446"/>
      <c r="U1337" s="446"/>
      <c r="V1337" s="446"/>
      <c r="W1337" s="446"/>
      <c r="X1337" s="446"/>
      <c r="Y1337" s="446"/>
      <c r="Z1337" s="446"/>
      <c r="AA1337" s="446"/>
      <c r="AB1337" s="446"/>
      <c r="AC1337" s="441"/>
      <c r="AD1337" s="441"/>
      <c r="AE1337" s="441"/>
      <c r="AF1337" s="441"/>
      <c r="AG1337" s="441"/>
      <c r="AH1337" s="441"/>
      <c r="AI1337" s="443"/>
      <c r="AJ1337" s="443"/>
      <c r="AK1337" s="325"/>
      <c r="AL1337" s="443"/>
      <c r="AM1337" s="443"/>
    </row>
    <row r="1338" spans="1:39" ht="24.75" customHeight="1">
      <c r="A1338" s="440"/>
      <c r="B1338" s="440"/>
      <c r="C1338" s="440"/>
      <c r="D1338" s="440"/>
      <c r="E1338" s="442"/>
      <c r="F1338" s="443"/>
      <c r="G1338" s="441"/>
      <c r="H1338" s="444"/>
      <c r="I1338" s="445"/>
      <c r="J1338" s="443"/>
      <c r="K1338" s="443"/>
      <c r="L1338" s="443"/>
      <c r="M1338" s="443"/>
      <c r="N1338" s="443"/>
      <c r="O1338" s="443"/>
      <c r="P1338" s="446"/>
      <c r="Q1338" s="446"/>
      <c r="R1338" s="446"/>
      <c r="S1338" s="446"/>
      <c r="T1338" s="446"/>
      <c r="U1338" s="446"/>
      <c r="V1338" s="446"/>
      <c r="W1338" s="446"/>
      <c r="X1338" s="446"/>
      <c r="Y1338" s="446"/>
      <c r="Z1338" s="446"/>
      <c r="AA1338" s="446"/>
      <c r="AB1338" s="446"/>
      <c r="AC1338" s="441"/>
      <c r="AD1338" s="441"/>
      <c r="AE1338" s="441"/>
      <c r="AF1338" s="441"/>
      <c r="AG1338" s="441"/>
      <c r="AH1338" s="441"/>
      <c r="AI1338" s="443"/>
      <c r="AJ1338" s="443"/>
      <c r="AK1338" s="325"/>
      <c r="AL1338" s="443"/>
      <c r="AM1338" s="443"/>
    </row>
    <row r="1339" spans="1:39" ht="24.75" customHeight="1">
      <c r="A1339" s="440"/>
      <c r="B1339" s="440"/>
      <c r="C1339" s="440"/>
      <c r="D1339" s="440"/>
      <c r="E1339" s="442"/>
      <c r="F1339" s="443"/>
      <c r="G1339" s="441"/>
      <c r="H1339" s="444"/>
      <c r="I1339" s="445"/>
      <c r="J1339" s="443"/>
      <c r="K1339" s="443"/>
      <c r="L1339" s="443"/>
      <c r="M1339" s="443"/>
      <c r="N1339" s="443"/>
      <c r="O1339" s="443"/>
      <c r="P1339" s="446"/>
      <c r="Q1339" s="446"/>
      <c r="R1339" s="446"/>
      <c r="S1339" s="446"/>
      <c r="T1339" s="446"/>
      <c r="U1339" s="446"/>
      <c r="V1339" s="446"/>
      <c r="W1339" s="446"/>
      <c r="X1339" s="446"/>
      <c r="Y1339" s="446"/>
      <c r="Z1339" s="446"/>
      <c r="AA1339" s="446"/>
      <c r="AB1339" s="446"/>
      <c r="AC1339" s="441"/>
      <c r="AD1339" s="441"/>
      <c r="AE1339" s="441"/>
      <c r="AF1339" s="441"/>
      <c r="AG1339" s="441"/>
      <c r="AH1339" s="441"/>
      <c r="AI1339" s="443"/>
      <c r="AJ1339" s="443"/>
      <c r="AK1339" s="325"/>
      <c r="AL1339" s="443"/>
      <c r="AM1339" s="443"/>
    </row>
    <row r="1340" spans="1:39" ht="24.75" customHeight="1">
      <c r="A1340" s="440"/>
      <c r="B1340" s="440"/>
      <c r="C1340" s="440"/>
      <c r="D1340" s="440"/>
      <c r="E1340" s="442"/>
      <c r="F1340" s="443"/>
      <c r="G1340" s="441"/>
      <c r="H1340" s="444"/>
      <c r="I1340" s="445"/>
      <c r="J1340" s="443"/>
      <c r="K1340" s="443"/>
      <c r="L1340" s="443"/>
      <c r="M1340" s="443"/>
      <c r="N1340" s="443"/>
      <c r="O1340" s="443"/>
      <c r="P1340" s="446"/>
      <c r="Q1340" s="446"/>
      <c r="R1340" s="446"/>
      <c r="S1340" s="446"/>
      <c r="T1340" s="446"/>
      <c r="U1340" s="446"/>
      <c r="V1340" s="446"/>
      <c r="W1340" s="446"/>
      <c r="X1340" s="446"/>
      <c r="Y1340" s="446"/>
      <c r="Z1340" s="446"/>
      <c r="AA1340" s="446"/>
      <c r="AB1340" s="446"/>
      <c r="AC1340" s="441"/>
      <c r="AD1340" s="441"/>
      <c r="AE1340" s="441"/>
      <c r="AF1340" s="441"/>
      <c r="AG1340" s="441"/>
      <c r="AH1340" s="441"/>
      <c r="AI1340" s="443"/>
      <c r="AJ1340" s="443"/>
      <c r="AK1340" s="325"/>
      <c r="AL1340" s="443"/>
      <c r="AM1340" s="443"/>
    </row>
    <row r="1341" spans="1:39" ht="24.75" customHeight="1">
      <c r="A1341" s="440"/>
      <c r="B1341" s="440"/>
      <c r="C1341" s="440"/>
      <c r="D1341" s="440"/>
      <c r="E1341" s="442"/>
      <c r="F1341" s="443"/>
      <c r="G1341" s="441"/>
      <c r="H1341" s="444"/>
      <c r="I1341" s="445"/>
      <c r="J1341" s="443"/>
      <c r="K1341" s="443"/>
      <c r="L1341" s="443"/>
      <c r="M1341" s="443"/>
      <c r="N1341" s="443"/>
      <c r="O1341" s="443"/>
      <c r="P1341" s="446"/>
      <c r="Q1341" s="446"/>
      <c r="R1341" s="446"/>
      <c r="S1341" s="446"/>
      <c r="T1341" s="446"/>
      <c r="U1341" s="446"/>
      <c r="V1341" s="446"/>
      <c r="W1341" s="446"/>
      <c r="X1341" s="446"/>
      <c r="Y1341" s="446"/>
      <c r="Z1341" s="446"/>
      <c r="AA1341" s="446"/>
      <c r="AB1341" s="446"/>
      <c r="AC1341" s="441"/>
      <c r="AD1341" s="441"/>
      <c r="AE1341" s="441"/>
      <c r="AF1341" s="441"/>
      <c r="AG1341" s="441"/>
      <c r="AH1341" s="441"/>
      <c r="AI1341" s="443"/>
      <c r="AJ1341" s="443"/>
      <c r="AK1341" s="325"/>
      <c r="AL1341" s="443"/>
      <c r="AM1341" s="443"/>
    </row>
    <row r="1342" spans="1:39" ht="24.75" customHeight="1">
      <c r="A1342" s="440"/>
      <c r="B1342" s="440"/>
      <c r="C1342" s="440"/>
      <c r="D1342" s="440"/>
      <c r="E1342" s="442"/>
      <c r="F1342" s="443"/>
      <c r="G1342" s="441"/>
      <c r="H1342" s="444"/>
      <c r="I1342" s="445"/>
      <c r="J1342" s="443"/>
      <c r="K1342" s="443"/>
      <c r="L1342" s="443"/>
      <c r="M1342" s="443"/>
      <c r="N1342" s="443"/>
      <c r="O1342" s="443"/>
      <c r="P1342" s="446"/>
      <c r="Q1342" s="446"/>
      <c r="R1342" s="446"/>
      <c r="S1342" s="446"/>
      <c r="T1342" s="446"/>
      <c r="U1342" s="446"/>
      <c r="V1342" s="446"/>
      <c r="W1342" s="446"/>
      <c r="X1342" s="446"/>
      <c r="Y1342" s="446"/>
      <c r="Z1342" s="446"/>
      <c r="AA1342" s="446"/>
      <c r="AB1342" s="446"/>
      <c r="AC1342" s="441"/>
      <c r="AD1342" s="441"/>
      <c r="AE1342" s="441"/>
      <c r="AF1342" s="441"/>
      <c r="AG1342" s="441"/>
      <c r="AH1342" s="441"/>
      <c r="AI1342" s="443"/>
      <c r="AJ1342" s="443"/>
      <c r="AK1342" s="325"/>
      <c r="AL1342" s="443"/>
      <c r="AM1342" s="443"/>
    </row>
    <row r="1343" spans="1:39" ht="24.75" customHeight="1">
      <c r="A1343" s="440"/>
      <c r="B1343" s="440"/>
      <c r="C1343" s="440"/>
      <c r="D1343" s="440"/>
      <c r="E1343" s="442"/>
      <c r="F1343" s="443"/>
      <c r="G1343" s="441"/>
      <c r="H1343" s="444"/>
      <c r="I1343" s="445"/>
      <c r="J1343" s="443"/>
      <c r="K1343" s="443"/>
      <c r="L1343" s="443"/>
      <c r="M1343" s="443"/>
      <c r="N1343" s="443"/>
      <c r="O1343" s="443"/>
      <c r="P1343" s="446"/>
      <c r="Q1343" s="446"/>
      <c r="R1343" s="446"/>
      <c r="S1343" s="446"/>
      <c r="T1343" s="446"/>
      <c r="U1343" s="446"/>
      <c r="V1343" s="446"/>
      <c r="W1343" s="446"/>
      <c r="X1343" s="446"/>
      <c r="Y1343" s="446"/>
      <c r="Z1343" s="446"/>
      <c r="AA1343" s="446"/>
      <c r="AB1343" s="446"/>
      <c r="AC1343" s="441"/>
      <c r="AD1343" s="441"/>
      <c r="AE1343" s="441"/>
      <c r="AF1343" s="441"/>
      <c r="AG1343" s="441"/>
      <c r="AH1343" s="441"/>
      <c r="AI1343" s="443"/>
      <c r="AJ1343" s="443"/>
      <c r="AK1343" s="325"/>
      <c r="AL1343" s="443"/>
      <c r="AM1343" s="443"/>
    </row>
    <row r="1344" spans="1:39" ht="24.75" customHeight="1">
      <c r="A1344" s="440"/>
      <c r="B1344" s="440"/>
      <c r="C1344" s="440"/>
      <c r="D1344" s="440"/>
      <c r="E1344" s="442"/>
      <c r="F1344" s="443"/>
      <c r="G1344" s="441"/>
      <c r="H1344" s="444"/>
      <c r="I1344" s="445"/>
      <c r="J1344" s="443"/>
      <c r="K1344" s="443"/>
      <c r="L1344" s="443"/>
      <c r="M1344" s="443"/>
      <c r="N1344" s="443"/>
      <c r="O1344" s="443"/>
      <c r="P1344" s="446"/>
      <c r="Q1344" s="446"/>
      <c r="R1344" s="446"/>
      <c r="S1344" s="446"/>
      <c r="T1344" s="446"/>
      <c r="U1344" s="446"/>
      <c r="V1344" s="446"/>
      <c r="W1344" s="446"/>
      <c r="X1344" s="446"/>
      <c r="Y1344" s="446"/>
      <c r="Z1344" s="446"/>
      <c r="AA1344" s="446"/>
      <c r="AB1344" s="446"/>
      <c r="AC1344" s="441"/>
      <c r="AD1344" s="441"/>
      <c r="AE1344" s="441"/>
      <c r="AF1344" s="441"/>
      <c r="AG1344" s="441"/>
      <c r="AH1344" s="441"/>
      <c r="AI1344" s="443"/>
      <c r="AJ1344" s="443"/>
      <c r="AK1344" s="325"/>
      <c r="AL1344" s="443"/>
      <c r="AM1344" s="443"/>
    </row>
    <row r="1345" spans="1:39" ht="24.75" customHeight="1">
      <c r="A1345" s="440"/>
      <c r="B1345" s="440"/>
      <c r="C1345" s="440"/>
      <c r="D1345" s="440"/>
      <c r="E1345" s="442"/>
      <c r="F1345" s="443"/>
      <c r="G1345" s="441"/>
      <c r="H1345" s="444"/>
      <c r="I1345" s="445"/>
      <c r="J1345" s="443"/>
      <c r="K1345" s="443"/>
      <c r="L1345" s="443"/>
      <c r="M1345" s="443"/>
      <c r="N1345" s="443"/>
      <c r="O1345" s="443"/>
      <c r="P1345" s="446"/>
      <c r="Q1345" s="446"/>
      <c r="R1345" s="446"/>
      <c r="S1345" s="446"/>
      <c r="T1345" s="446"/>
      <c r="U1345" s="446"/>
      <c r="V1345" s="446"/>
      <c r="W1345" s="446"/>
      <c r="X1345" s="446"/>
      <c r="Y1345" s="446"/>
      <c r="Z1345" s="446"/>
      <c r="AA1345" s="446"/>
      <c r="AB1345" s="446"/>
      <c r="AC1345" s="441"/>
      <c r="AD1345" s="441"/>
      <c r="AE1345" s="441"/>
      <c r="AF1345" s="441"/>
      <c r="AG1345" s="441"/>
      <c r="AH1345" s="441"/>
      <c r="AI1345" s="443"/>
      <c r="AJ1345" s="443"/>
      <c r="AK1345" s="325"/>
      <c r="AL1345" s="443"/>
      <c r="AM1345" s="443"/>
    </row>
    <row r="1346" spans="1:39" ht="24.75" customHeight="1">
      <c r="A1346" s="440"/>
      <c r="B1346" s="440"/>
      <c r="C1346" s="440"/>
      <c r="D1346" s="440"/>
      <c r="E1346" s="442"/>
      <c r="F1346" s="443"/>
      <c r="G1346" s="441"/>
      <c r="H1346" s="444"/>
      <c r="I1346" s="445"/>
      <c r="J1346" s="443"/>
      <c r="K1346" s="443"/>
      <c r="L1346" s="443"/>
      <c r="M1346" s="443"/>
      <c r="N1346" s="443"/>
      <c r="O1346" s="443"/>
      <c r="P1346" s="446"/>
      <c r="Q1346" s="446"/>
      <c r="R1346" s="446"/>
      <c r="S1346" s="446"/>
      <c r="T1346" s="446"/>
      <c r="U1346" s="446"/>
      <c r="V1346" s="446"/>
      <c r="W1346" s="446"/>
      <c r="X1346" s="446"/>
      <c r="Y1346" s="446"/>
      <c r="Z1346" s="446"/>
      <c r="AA1346" s="446"/>
      <c r="AB1346" s="446"/>
      <c r="AC1346" s="441"/>
      <c r="AD1346" s="441"/>
      <c r="AE1346" s="441"/>
      <c r="AF1346" s="441"/>
      <c r="AG1346" s="441"/>
      <c r="AH1346" s="441"/>
      <c r="AI1346" s="443"/>
      <c r="AJ1346" s="443"/>
      <c r="AK1346" s="325"/>
      <c r="AL1346" s="443"/>
      <c r="AM1346" s="443"/>
    </row>
    <row r="1347" spans="1:39" ht="24.75" customHeight="1">
      <c r="A1347" s="440"/>
      <c r="B1347" s="440"/>
      <c r="C1347" s="440"/>
      <c r="D1347" s="440"/>
      <c r="E1347" s="442"/>
      <c r="F1347" s="443"/>
      <c r="G1347" s="441"/>
      <c r="H1347" s="444"/>
      <c r="I1347" s="445"/>
      <c r="J1347" s="443"/>
      <c r="K1347" s="443"/>
      <c r="L1347" s="443"/>
      <c r="M1347" s="443"/>
      <c r="N1347" s="443"/>
      <c r="O1347" s="443"/>
      <c r="P1347" s="446"/>
      <c r="Q1347" s="446"/>
      <c r="R1347" s="446"/>
      <c r="S1347" s="446"/>
      <c r="T1347" s="446"/>
      <c r="U1347" s="446"/>
      <c r="V1347" s="446"/>
      <c r="W1347" s="446"/>
      <c r="X1347" s="446"/>
      <c r="Y1347" s="446"/>
      <c r="Z1347" s="446"/>
      <c r="AA1347" s="446"/>
      <c r="AB1347" s="446"/>
      <c r="AC1347" s="441"/>
      <c r="AD1347" s="441"/>
      <c r="AE1347" s="441"/>
      <c r="AF1347" s="441"/>
      <c r="AG1347" s="441"/>
      <c r="AH1347" s="441"/>
      <c r="AI1347" s="443"/>
      <c r="AJ1347" s="443"/>
      <c r="AK1347" s="325"/>
      <c r="AL1347" s="443"/>
      <c r="AM1347" s="443"/>
    </row>
    <row r="1348" spans="1:39" ht="24.75" customHeight="1">
      <c r="A1348" s="440"/>
      <c r="B1348" s="440"/>
      <c r="C1348" s="440"/>
      <c r="D1348" s="440"/>
      <c r="E1348" s="442"/>
      <c r="F1348" s="443"/>
      <c r="G1348" s="441"/>
      <c r="H1348" s="444"/>
      <c r="I1348" s="445"/>
      <c r="J1348" s="443"/>
      <c r="K1348" s="443"/>
      <c r="L1348" s="443"/>
      <c r="M1348" s="443"/>
      <c r="N1348" s="443"/>
      <c r="O1348" s="443"/>
      <c r="P1348" s="446"/>
      <c r="Q1348" s="446"/>
      <c r="R1348" s="446"/>
      <c r="S1348" s="446"/>
      <c r="T1348" s="446"/>
      <c r="U1348" s="446"/>
      <c r="V1348" s="446"/>
      <c r="W1348" s="446"/>
      <c r="X1348" s="446"/>
      <c r="Y1348" s="446"/>
      <c r="Z1348" s="446"/>
      <c r="AA1348" s="446"/>
      <c r="AB1348" s="446"/>
      <c r="AC1348" s="441"/>
      <c r="AD1348" s="441"/>
      <c r="AE1348" s="441"/>
      <c r="AF1348" s="441"/>
      <c r="AG1348" s="441"/>
      <c r="AH1348" s="441"/>
      <c r="AI1348" s="443"/>
      <c r="AJ1348" s="443"/>
      <c r="AK1348" s="325"/>
      <c r="AL1348" s="443"/>
      <c r="AM1348" s="443"/>
    </row>
    <row r="1349" spans="1:39" ht="24.75" customHeight="1">
      <c r="A1349" s="440"/>
      <c r="B1349" s="440"/>
      <c r="C1349" s="440"/>
      <c r="D1349" s="440"/>
      <c r="E1349" s="442"/>
      <c r="F1349" s="443"/>
      <c r="G1349" s="441"/>
      <c r="H1349" s="444"/>
      <c r="I1349" s="445"/>
      <c r="J1349" s="443"/>
      <c r="K1349" s="443"/>
      <c r="L1349" s="443"/>
      <c r="M1349" s="443"/>
      <c r="N1349" s="443"/>
      <c r="O1349" s="443"/>
      <c r="P1349" s="446"/>
      <c r="Q1349" s="446"/>
      <c r="R1349" s="446"/>
      <c r="S1349" s="446"/>
      <c r="T1349" s="446"/>
      <c r="U1349" s="446"/>
      <c r="V1349" s="446"/>
      <c r="W1349" s="446"/>
      <c r="X1349" s="446"/>
      <c r="Y1349" s="446"/>
      <c r="Z1349" s="446"/>
      <c r="AA1349" s="446"/>
      <c r="AB1349" s="446"/>
      <c r="AC1349" s="441"/>
      <c r="AD1349" s="441"/>
      <c r="AE1349" s="441"/>
      <c r="AF1349" s="441"/>
      <c r="AG1349" s="441"/>
      <c r="AH1349" s="441"/>
      <c r="AI1349" s="443"/>
      <c r="AJ1349" s="443"/>
      <c r="AK1349" s="325"/>
      <c r="AL1349" s="443"/>
      <c r="AM1349" s="443"/>
    </row>
    <row r="1350" spans="1:39" ht="24.75" customHeight="1">
      <c r="A1350" s="440"/>
      <c r="B1350" s="440"/>
      <c r="C1350" s="440"/>
      <c r="D1350" s="440"/>
      <c r="E1350" s="442"/>
      <c r="F1350" s="443"/>
      <c r="G1350" s="441"/>
      <c r="H1350" s="444"/>
      <c r="I1350" s="445"/>
      <c r="J1350" s="443"/>
      <c r="K1350" s="443"/>
      <c r="L1350" s="443"/>
      <c r="M1350" s="443"/>
      <c r="N1350" s="443"/>
      <c r="O1350" s="443"/>
      <c r="P1350" s="446"/>
      <c r="Q1350" s="446"/>
      <c r="R1350" s="446"/>
      <c r="S1350" s="446"/>
      <c r="T1350" s="446"/>
      <c r="U1350" s="446"/>
      <c r="V1350" s="446"/>
      <c r="W1350" s="446"/>
      <c r="X1350" s="446"/>
      <c r="Y1350" s="446"/>
      <c r="Z1350" s="446"/>
      <c r="AA1350" s="446"/>
      <c r="AB1350" s="446"/>
      <c r="AC1350" s="441"/>
      <c r="AD1350" s="441"/>
      <c r="AE1350" s="441"/>
      <c r="AF1350" s="441"/>
      <c r="AG1350" s="441"/>
      <c r="AH1350" s="441"/>
      <c r="AI1350" s="443"/>
      <c r="AJ1350" s="443"/>
      <c r="AK1350" s="325"/>
      <c r="AL1350" s="443"/>
      <c r="AM1350" s="443"/>
    </row>
    <row r="1351" spans="1:39" ht="24.75" customHeight="1">
      <c r="A1351" s="440"/>
      <c r="B1351" s="440"/>
      <c r="C1351" s="440"/>
      <c r="D1351" s="440"/>
      <c r="E1351" s="442"/>
      <c r="F1351" s="443"/>
      <c r="G1351" s="441"/>
      <c r="H1351" s="444"/>
      <c r="I1351" s="445"/>
      <c r="J1351" s="443"/>
      <c r="K1351" s="443"/>
      <c r="L1351" s="443"/>
      <c r="M1351" s="443"/>
      <c r="N1351" s="443"/>
      <c r="O1351" s="443"/>
      <c r="P1351" s="446"/>
      <c r="Q1351" s="446"/>
      <c r="R1351" s="446"/>
      <c r="S1351" s="446"/>
      <c r="T1351" s="446"/>
      <c r="U1351" s="446"/>
      <c r="V1351" s="446"/>
      <c r="W1351" s="446"/>
      <c r="X1351" s="446"/>
      <c r="Y1351" s="446"/>
      <c r="Z1351" s="446"/>
      <c r="AA1351" s="446"/>
      <c r="AB1351" s="446"/>
      <c r="AC1351" s="441"/>
      <c r="AD1351" s="441"/>
      <c r="AE1351" s="441"/>
      <c r="AF1351" s="441"/>
      <c r="AG1351" s="441"/>
      <c r="AH1351" s="441"/>
      <c r="AI1351" s="443"/>
      <c r="AJ1351" s="443"/>
      <c r="AK1351" s="325"/>
      <c r="AL1351" s="443"/>
      <c r="AM1351" s="443"/>
    </row>
    <row r="1352" spans="1:39" ht="24.75" customHeight="1">
      <c r="A1352" s="440"/>
      <c r="B1352" s="440"/>
      <c r="C1352" s="440"/>
      <c r="D1352" s="440"/>
      <c r="E1352" s="442"/>
      <c r="F1352" s="443"/>
      <c r="G1352" s="441"/>
      <c r="H1352" s="444"/>
      <c r="I1352" s="445"/>
      <c r="J1352" s="443"/>
      <c r="K1352" s="443"/>
      <c r="L1352" s="443"/>
      <c r="M1352" s="443"/>
      <c r="N1352" s="443"/>
      <c r="O1352" s="443"/>
      <c r="P1352" s="446"/>
      <c r="Q1352" s="446"/>
      <c r="R1352" s="446"/>
      <c r="S1352" s="446"/>
      <c r="T1352" s="446"/>
      <c r="U1352" s="446"/>
      <c r="V1352" s="446"/>
      <c r="W1352" s="446"/>
      <c r="X1352" s="446"/>
      <c r="Y1352" s="446"/>
      <c r="Z1352" s="446"/>
      <c r="AA1352" s="446"/>
      <c r="AB1352" s="446"/>
      <c r="AC1352" s="441"/>
      <c r="AD1352" s="441"/>
      <c r="AE1352" s="441"/>
      <c r="AF1352" s="441"/>
      <c r="AG1352" s="441"/>
      <c r="AH1352" s="441"/>
      <c r="AI1352" s="443"/>
      <c r="AJ1352" s="443"/>
      <c r="AK1352" s="325"/>
      <c r="AL1352" s="443"/>
      <c r="AM1352" s="443"/>
    </row>
    <row r="1353" spans="1:39" ht="24.75" customHeight="1">
      <c r="A1353" s="440"/>
      <c r="B1353" s="440"/>
      <c r="C1353" s="440"/>
      <c r="D1353" s="440"/>
      <c r="E1353" s="442"/>
      <c r="F1353" s="443"/>
      <c r="G1353" s="441"/>
      <c r="H1353" s="444"/>
      <c r="I1353" s="445"/>
      <c r="J1353" s="443"/>
      <c r="K1353" s="443"/>
      <c r="L1353" s="443"/>
      <c r="M1353" s="443"/>
      <c r="N1353" s="443"/>
      <c r="O1353" s="443"/>
      <c r="P1353" s="446"/>
      <c r="Q1353" s="446"/>
      <c r="R1353" s="446"/>
      <c r="S1353" s="446"/>
      <c r="T1353" s="446"/>
      <c r="U1353" s="446"/>
      <c r="V1353" s="446"/>
      <c r="W1353" s="446"/>
      <c r="X1353" s="446"/>
      <c r="Y1353" s="446"/>
      <c r="Z1353" s="446"/>
      <c r="AA1353" s="446"/>
      <c r="AB1353" s="446"/>
      <c r="AC1353" s="441"/>
      <c r="AD1353" s="441"/>
      <c r="AE1353" s="441"/>
      <c r="AF1353" s="441"/>
      <c r="AG1353" s="441"/>
      <c r="AH1353" s="441"/>
      <c r="AI1353" s="443"/>
      <c r="AJ1353" s="443"/>
      <c r="AK1353" s="325"/>
      <c r="AL1353" s="443"/>
      <c r="AM1353" s="443"/>
    </row>
    <row r="1354" spans="1:39" ht="24.75" customHeight="1">
      <c r="A1354" s="440"/>
      <c r="B1354" s="440"/>
      <c r="C1354" s="440"/>
      <c r="D1354" s="440"/>
      <c r="E1354" s="442"/>
      <c r="F1354" s="443"/>
      <c r="G1354" s="441"/>
      <c r="H1354" s="444"/>
      <c r="I1354" s="445"/>
      <c r="J1354" s="443"/>
      <c r="K1354" s="443"/>
      <c r="L1354" s="443"/>
      <c r="M1354" s="443"/>
      <c r="N1354" s="443"/>
      <c r="O1354" s="443"/>
      <c r="P1354" s="446"/>
      <c r="Q1354" s="446"/>
      <c r="R1354" s="446"/>
      <c r="S1354" s="446"/>
      <c r="T1354" s="446"/>
      <c r="U1354" s="446"/>
      <c r="V1354" s="446"/>
      <c r="W1354" s="446"/>
      <c r="X1354" s="446"/>
      <c r="Y1354" s="446"/>
      <c r="Z1354" s="446"/>
      <c r="AA1354" s="446"/>
      <c r="AB1354" s="446"/>
      <c r="AC1354" s="441"/>
      <c r="AD1354" s="441"/>
      <c r="AE1354" s="441"/>
      <c r="AF1354" s="441"/>
      <c r="AG1354" s="441"/>
      <c r="AH1354" s="441"/>
      <c r="AI1354" s="443"/>
      <c r="AJ1354" s="443"/>
      <c r="AK1354" s="325"/>
      <c r="AL1354" s="443"/>
      <c r="AM1354" s="443"/>
    </row>
    <row r="1355" spans="1:39" ht="24.75" customHeight="1">
      <c r="A1355" s="440"/>
      <c r="B1355" s="440"/>
      <c r="C1355" s="440"/>
      <c r="D1355" s="440"/>
      <c r="E1355" s="442"/>
      <c r="F1355" s="443"/>
      <c r="G1355" s="441"/>
      <c r="H1355" s="444"/>
      <c r="I1355" s="445"/>
      <c r="J1355" s="443"/>
      <c r="K1355" s="443"/>
      <c r="L1355" s="443"/>
      <c r="M1355" s="443"/>
      <c r="N1355" s="443"/>
      <c r="O1355" s="443"/>
      <c r="P1355" s="446"/>
      <c r="Q1355" s="446"/>
      <c r="R1355" s="446"/>
      <c r="S1355" s="446"/>
      <c r="T1355" s="446"/>
      <c r="U1355" s="446"/>
      <c r="V1355" s="446"/>
      <c r="W1355" s="446"/>
      <c r="X1355" s="446"/>
      <c r="Y1355" s="446"/>
      <c r="Z1355" s="446"/>
      <c r="AA1355" s="446"/>
      <c r="AB1355" s="446"/>
      <c r="AC1355" s="441"/>
      <c r="AD1355" s="441"/>
      <c r="AE1355" s="441"/>
      <c r="AF1355" s="441"/>
      <c r="AG1355" s="441"/>
      <c r="AH1355" s="441"/>
      <c r="AI1355" s="443"/>
      <c r="AJ1355" s="443"/>
      <c r="AK1355" s="325"/>
      <c r="AL1355" s="443"/>
      <c r="AM1355" s="443"/>
    </row>
    <row r="1356" spans="1:39" ht="24.75" customHeight="1">
      <c r="A1356" s="440"/>
      <c r="B1356" s="440"/>
      <c r="C1356" s="440"/>
      <c r="D1356" s="440"/>
      <c r="E1356" s="442"/>
      <c r="F1356" s="443"/>
      <c r="G1356" s="441"/>
      <c r="H1356" s="444"/>
      <c r="I1356" s="445"/>
      <c r="J1356" s="443"/>
      <c r="K1356" s="443"/>
      <c r="L1356" s="443"/>
      <c r="M1356" s="443"/>
      <c r="N1356" s="443"/>
      <c r="O1356" s="443"/>
      <c r="P1356" s="446"/>
      <c r="Q1356" s="446"/>
      <c r="R1356" s="446"/>
      <c r="S1356" s="446"/>
      <c r="T1356" s="446"/>
      <c r="U1356" s="446"/>
      <c r="V1356" s="446"/>
      <c r="W1356" s="446"/>
      <c r="X1356" s="446"/>
      <c r="Y1356" s="446"/>
      <c r="Z1356" s="446"/>
      <c r="AA1356" s="446"/>
      <c r="AB1356" s="446"/>
      <c r="AC1356" s="441"/>
      <c r="AD1356" s="441"/>
      <c r="AE1356" s="441"/>
      <c r="AF1356" s="441"/>
      <c r="AG1356" s="441"/>
      <c r="AH1356" s="441"/>
      <c r="AI1356" s="443"/>
      <c r="AJ1356" s="443"/>
      <c r="AK1356" s="325"/>
      <c r="AL1356" s="443"/>
      <c r="AM1356" s="443"/>
    </row>
    <row r="1357" spans="1:39" ht="24.75" customHeight="1">
      <c r="A1357" s="440"/>
      <c r="B1357" s="440"/>
      <c r="C1357" s="440"/>
      <c r="D1357" s="440"/>
      <c r="E1357" s="442"/>
      <c r="F1357" s="443"/>
      <c r="G1357" s="441"/>
      <c r="H1357" s="444"/>
      <c r="I1357" s="445"/>
      <c r="J1357" s="443"/>
      <c r="K1357" s="443"/>
      <c r="L1357" s="443"/>
      <c r="M1357" s="443"/>
      <c r="N1357" s="443"/>
      <c r="O1357" s="443"/>
      <c r="P1357" s="446"/>
      <c r="Q1357" s="446"/>
      <c r="R1357" s="446"/>
      <c r="S1357" s="446"/>
      <c r="T1357" s="446"/>
      <c r="U1357" s="446"/>
      <c r="V1357" s="446"/>
      <c r="W1357" s="446"/>
      <c r="X1357" s="446"/>
      <c r="Y1357" s="446"/>
      <c r="Z1357" s="446"/>
      <c r="AA1357" s="446"/>
      <c r="AB1357" s="446"/>
      <c r="AC1357" s="441"/>
      <c r="AD1357" s="441"/>
      <c r="AE1357" s="441"/>
      <c r="AF1357" s="441"/>
      <c r="AG1357" s="441"/>
      <c r="AH1357" s="441"/>
      <c r="AI1357" s="443"/>
      <c r="AJ1357" s="443"/>
      <c r="AK1357" s="325"/>
      <c r="AL1357" s="443"/>
      <c r="AM1357" s="443"/>
    </row>
    <row r="1358" spans="1:39" ht="24.75" customHeight="1">
      <c r="A1358" s="440"/>
      <c r="B1358" s="440"/>
      <c r="C1358" s="440"/>
      <c r="D1358" s="440"/>
      <c r="E1358" s="442"/>
      <c r="F1358" s="443"/>
      <c r="G1358" s="441"/>
      <c r="H1358" s="444"/>
      <c r="I1358" s="445"/>
      <c r="J1358" s="443"/>
      <c r="K1358" s="443"/>
      <c r="L1358" s="443"/>
      <c r="M1358" s="443"/>
      <c r="N1358" s="443"/>
      <c r="O1358" s="443"/>
      <c r="P1358" s="446"/>
      <c r="Q1358" s="446"/>
      <c r="R1358" s="446"/>
      <c r="S1358" s="446"/>
      <c r="T1358" s="446"/>
      <c r="U1358" s="446"/>
      <c r="V1358" s="446"/>
      <c r="W1358" s="446"/>
      <c r="X1358" s="446"/>
      <c r="Y1358" s="446"/>
      <c r="Z1358" s="446"/>
      <c r="AA1358" s="446"/>
      <c r="AB1358" s="446"/>
      <c r="AC1358" s="441"/>
      <c r="AD1358" s="441"/>
      <c r="AE1358" s="441"/>
      <c r="AF1358" s="441"/>
      <c r="AG1358" s="441"/>
      <c r="AH1358" s="441"/>
      <c r="AI1358" s="443"/>
      <c r="AJ1358" s="443"/>
      <c r="AK1358" s="325"/>
      <c r="AL1358" s="443"/>
      <c r="AM1358" s="443"/>
    </row>
    <row r="1359" spans="1:39" ht="24.75" customHeight="1">
      <c r="A1359" s="440"/>
      <c r="B1359" s="440"/>
      <c r="C1359" s="440"/>
      <c r="D1359" s="440"/>
      <c r="E1359" s="442"/>
      <c r="F1359" s="443"/>
      <c r="G1359" s="441"/>
      <c r="H1359" s="444"/>
      <c r="I1359" s="445"/>
      <c r="J1359" s="443"/>
      <c r="K1359" s="443"/>
      <c r="L1359" s="443"/>
      <c r="M1359" s="443"/>
      <c r="N1359" s="443"/>
      <c r="O1359" s="443"/>
      <c r="P1359" s="446"/>
      <c r="Q1359" s="446"/>
      <c r="R1359" s="446"/>
      <c r="S1359" s="446"/>
      <c r="T1359" s="446"/>
      <c r="U1359" s="446"/>
      <c r="V1359" s="446"/>
      <c r="W1359" s="446"/>
      <c r="X1359" s="446"/>
      <c r="Y1359" s="446"/>
      <c r="Z1359" s="446"/>
      <c r="AA1359" s="446"/>
      <c r="AB1359" s="446"/>
      <c r="AC1359" s="441"/>
      <c r="AD1359" s="441"/>
      <c r="AE1359" s="441"/>
      <c r="AF1359" s="441"/>
      <c r="AG1359" s="441"/>
      <c r="AH1359" s="441"/>
      <c r="AI1359" s="443"/>
      <c r="AJ1359" s="443"/>
      <c r="AK1359" s="325"/>
      <c r="AL1359" s="443"/>
      <c r="AM1359" s="443"/>
    </row>
    <row r="1360" spans="1:39" ht="24.75" customHeight="1">
      <c r="A1360" s="440"/>
      <c r="B1360" s="440"/>
      <c r="C1360" s="440"/>
      <c r="D1360" s="440"/>
      <c r="E1360" s="442"/>
      <c r="F1360" s="443"/>
      <c r="G1360" s="441"/>
      <c r="H1360" s="444"/>
      <c r="I1360" s="445"/>
      <c r="J1360" s="443"/>
      <c r="K1360" s="443"/>
      <c r="L1360" s="443"/>
      <c r="M1360" s="443"/>
      <c r="N1360" s="443"/>
      <c r="O1360" s="443"/>
      <c r="P1360" s="446"/>
      <c r="Q1360" s="446"/>
      <c r="R1360" s="446"/>
      <c r="S1360" s="446"/>
      <c r="T1360" s="446"/>
      <c r="U1360" s="446"/>
      <c r="V1360" s="446"/>
      <c r="W1360" s="446"/>
      <c r="X1360" s="446"/>
      <c r="Y1360" s="446"/>
      <c r="Z1360" s="446"/>
      <c r="AA1360" s="446"/>
      <c r="AB1360" s="446"/>
      <c r="AC1360" s="441"/>
      <c r="AD1360" s="441"/>
      <c r="AE1360" s="441"/>
      <c r="AF1360" s="441"/>
      <c r="AG1360" s="441"/>
      <c r="AH1360" s="441"/>
      <c r="AI1360" s="443"/>
      <c r="AJ1360" s="443"/>
      <c r="AK1360" s="325"/>
      <c r="AL1360" s="443"/>
      <c r="AM1360" s="443"/>
    </row>
    <row r="1361" spans="1:39" ht="24.75" customHeight="1">
      <c r="A1361" s="440"/>
      <c r="B1361" s="440"/>
      <c r="C1361" s="440"/>
      <c r="D1361" s="440"/>
      <c r="E1361" s="442"/>
      <c r="F1361" s="443"/>
      <c r="G1361" s="441"/>
      <c r="H1361" s="444"/>
      <c r="I1361" s="445"/>
      <c r="J1361" s="443"/>
      <c r="K1361" s="443"/>
      <c r="L1361" s="443"/>
      <c r="M1361" s="443"/>
      <c r="N1361" s="443"/>
      <c r="O1361" s="443"/>
      <c r="P1361" s="446"/>
      <c r="Q1361" s="446"/>
      <c r="R1361" s="446"/>
      <c r="S1361" s="446"/>
      <c r="T1361" s="446"/>
      <c r="U1361" s="446"/>
      <c r="V1361" s="446"/>
      <c r="W1361" s="446"/>
      <c r="X1361" s="446"/>
      <c r="Y1361" s="446"/>
      <c r="Z1361" s="446"/>
      <c r="AA1361" s="446"/>
      <c r="AB1361" s="446"/>
      <c r="AC1361" s="441"/>
      <c r="AD1361" s="441"/>
      <c r="AE1361" s="441"/>
      <c r="AF1361" s="441"/>
      <c r="AG1361" s="441"/>
      <c r="AH1361" s="441"/>
      <c r="AI1361" s="443"/>
      <c r="AJ1361" s="443"/>
      <c r="AK1361" s="325"/>
      <c r="AL1361" s="443"/>
      <c r="AM1361" s="443"/>
    </row>
    <row r="1362" spans="1:39" ht="24.75" customHeight="1">
      <c r="A1362" s="440"/>
      <c r="B1362" s="440"/>
      <c r="C1362" s="440"/>
      <c r="D1362" s="440"/>
      <c r="E1362" s="442"/>
      <c r="F1362" s="443"/>
      <c r="G1362" s="441"/>
      <c r="H1362" s="444"/>
      <c r="I1362" s="445"/>
      <c r="J1362" s="443"/>
      <c r="K1362" s="443"/>
      <c r="L1362" s="443"/>
      <c r="M1362" s="443"/>
      <c r="N1362" s="443"/>
      <c r="O1362" s="443"/>
      <c r="P1362" s="446"/>
      <c r="Q1362" s="446"/>
      <c r="R1362" s="446"/>
      <c r="S1362" s="446"/>
      <c r="T1362" s="446"/>
      <c r="U1362" s="446"/>
      <c r="V1362" s="446"/>
      <c r="W1362" s="446"/>
      <c r="X1362" s="446"/>
      <c r="Y1362" s="446"/>
      <c r="Z1362" s="446"/>
      <c r="AA1362" s="446"/>
      <c r="AB1362" s="446"/>
      <c r="AC1362" s="441"/>
      <c r="AD1362" s="441"/>
      <c r="AE1362" s="441"/>
      <c r="AF1362" s="441"/>
      <c r="AG1362" s="441"/>
      <c r="AH1362" s="441"/>
      <c r="AI1362" s="443"/>
      <c r="AJ1362" s="443"/>
      <c r="AK1362" s="325"/>
      <c r="AL1362" s="443"/>
      <c r="AM1362" s="443"/>
    </row>
    <row r="1363" spans="1:39" ht="24.75" customHeight="1">
      <c r="A1363" s="440"/>
      <c r="B1363" s="440"/>
      <c r="C1363" s="440"/>
      <c r="D1363" s="440"/>
      <c r="E1363" s="442"/>
      <c r="F1363" s="443"/>
      <c r="G1363" s="441"/>
      <c r="H1363" s="444"/>
      <c r="I1363" s="445"/>
      <c r="J1363" s="443"/>
      <c r="K1363" s="443"/>
      <c r="L1363" s="443"/>
      <c r="M1363" s="443"/>
      <c r="N1363" s="443"/>
      <c r="O1363" s="443"/>
      <c r="P1363" s="446"/>
      <c r="Q1363" s="446"/>
      <c r="R1363" s="446"/>
      <c r="S1363" s="446"/>
      <c r="T1363" s="446"/>
      <c r="U1363" s="446"/>
      <c r="V1363" s="446"/>
      <c r="W1363" s="446"/>
      <c r="X1363" s="446"/>
      <c r="Y1363" s="446"/>
      <c r="Z1363" s="446"/>
      <c r="AA1363" s="446"/>
      <c r="AB1363" s="446"/>
      <c r="AC1363" s="441"/>
      <c r="AD1363" s="441"/>
      <c r="AE1363" s="441"/>
      <c r="AF1363" s="441"/>
      <c r="AG1363" s="441"/>
      <c r="AH1363" s="441"/>
      <c r="AI1363" s="443"/>
      <c r="AJ1363" s="443"/>
      <c r="AK1363" s="325"/>
      <c r="AL1363" s="443"/>
      <c r="AM1363" s="443"/>
    </row>
    <row r="1364" spans="1:39" ht="24.75" customHeight="1">
      <c r="A1364" s="440"/>
      <c r="B1364" s="440"/>
      <c r="C1364" s="440"/>
      <c r="D1364" s="440"/>
      <c r="E1364" s="442"/>
      <c r="F1364" s="443"/>
      <c r="G1364" s="441"/>
      <c r="H1364" s="444"/>
      <c r="I1364" s="445"/>
      <c r="J1364" s="443"/>
      <c r="K1364" s="443"/>
      <c r="L1364" s="443"/>
      <c r="M1364" s="443"/>
      <c r="N1364" s="443"/>
      <c r="O1364" s="443"/>
      <c r="P1364" s="446"/>
      <c r="Q1364" s="446"/>
      <c r="R1364" s="446"/>
      <c r="S1364" s="446"/>
      <c r="T1364" s="446"/>
      <c r="U1364" s="446"/>
      <c r="V1364" s="446"/>
      <c r="W1364" s="446"/>
      <c r="X1364" s="446"/>
      <c r="Y1364" s="446"/>
      <c r="Z1364" s="446"/>
      <c r="AA1364" s="446"/>
      <c r="AB1364" s="446"/>
      <c r="AC1364" s="441"/>
      <c r="AD1364" s="441"/>
      <c r="AE1364" s="441"/>
      <c r="AF1364" s="441"/>
      <c r="AG1364" s="441"/>
      <c r="AH1364" s="441"/>
      <c r="AI1364" s="443"/>
      <c r="AJ1364" s="443"/>
      <c r="AK1364" s="325"/>
      <c r="AL1364" s="443"/>
      <c r="AM1364" s="443"/>
    </row>
    <row r="1365" spans="1:39" ht="24.75" customHeight="1">
      <c r="A1365" s="440"/>
      <c r="B1365" s="440"/>
      <c r="C1365" s="440"/>
      <c r="D1365" s="440"/>
      <c r="E1365" s="442"/>
      <c r="F1365" s="443"/>
      <c r="G1365" s="441"/>
      <c r="H1365" s="444"/>
      <c r="I1365" s="445"/>
      <c r="J1365" s="443"/>
      <c r="K1365" s="443"/>
      <c r="L1365" s="443"/>
      <c r="M1365" s="443"/>
      <c r="N1365" s="443"/>
      <c r="O1365" s="443"/>
      <c r="P1365" s="446"/>
      <c r="Q1365" s="446"/>
      <c r="R1365" s="446"/>
      <c r="S1365" s="446"/>
      <c r="T1365" s="446"/>
      <c r="U1365" s="446"/>
      <c r="V1365" s="446"/>
      <c r="W1365" s="446"/>
      <c r="X1365" s="446"/>
      <c r="Y1365" s="446"/>
      <c r="Z1365" s="446"/>
      <c r="AA1365" s="446"/>
      <c r="AB1365" s="446"/>
      <c r="AC1365" s="441"/>
      <c r="AD1365" s="441"/>
      <c r="AE1365" s="441"/>
      <c r="AF1365" s="441"/>
      <c r="AG1365" s="441"/>
      <c r="AH1365" s="441"/>
      <c r="AI1365" s="443"/>
      <c r="AJ1365" s="443"/>
      <c r="AK1365" s="325"/>
      <c r="AL1365" s="443"/>
      <c r="AM1365" s="443"/>
    </row>
    <row r="1366" spans="1:39" ht="24.75" customHeight="1">
      <c r="A1366" s="440"/>
      <c r="B1366" s="440"/>
      <c r="C1366" s="440"/>
      <c r="D1366" s="440"/>
      <c r="E1366" s="442"/>
      <c r="F1366" s="443"/>
      <c r="G1366" s="441"/>
      <c r="H1366" s="444"/>
      <c r="I1366" s="445"/>
      <c r="J1366" s="443"/>
      <c r="K1366" s="443"/>
      <c r="L1366" s="443"/>
      <c r="M1366" s="443"/>
      <c r="N1366" s="443"/>
      <c r="O1366" s="443"/>
      <c r="P1366" s="446"/>
      <c r="Q1366" s="446"/>
      <c r="R1366" s="446"/>
      <c r="S1366" s="446"/>
      <c r="T1366" s="446"/>
      <c r="U1366" s="446"/>
      <c r="V1366" s="446"/>
      <c r="W1366" s="446"/>
      <c r="X1366" s="446"/>
      <c r="Y1366" s="446"/>
      <c r="Z1366" s="446"/>
      <c r="AA1366" s="446"/>
      <c r="AB1366" s="446"/>
      <c r="AC1366" s="441"/>
      <c r="AD1366" s="441"/>
      <c r="AE1366" s="441"/>
      <c r="AF1366" s="441"/>
      <c r="AG1366" s="441"/>
      <c r="AH1366" s="441"/>
      <c r="AI1366" s="443"/>
      <c r="AJ1366" s="443"/>
      <c r="AK1366" s="325"/>
      <c r="AL1366" s="443"/>
      <c r="AM1366" s="443"/>
    </row>
    <row r="1367" spans="1:39" ht="24.75" customHeight="1">
      <c r="A1367" s="440"/>
      <c r="B1367" s="440"/>
      <c r="C1367" s="440"/>
      <c r="D1367" s="440"/>
      <c r="E1367" s="442"/>
      <c r="F1367" s="443"/>
      <c r="G1367" s="441"/>
      <c r="H1367" s="444"/>
      <c r="I1367" s="445"/>
      <c r="J1367" s="443"/>
      <c r="K1367" s="443"/>
      <c r="L1367" s="443"/>
      <c r="M1367" s="443"/>
      <c r="N1367" s="443"/>
      <c r="O1367" s="443"/>
      <c r="P1367" s="446"/>
      <c r="Q1367" s="446"/>
      <c r="R1367" s="446"/>
      <c r="S1367" s="446"/>
      <c r="T1367" s="446"/>
      <c r="U1367" s="446"/>
      <c r="V1367" s="446"/>
      <c r="W1367" s="446"/>
      <c r="X1367" s="446"/>
      <c r="Y1367" s="446"/>
      <c r="Z1367" s="446"/>
      <c r="AA1367" s="446"/>
      <c r="AB1367" s="446"/>
      <c r="AC1367" s="441"/>
      <c r="AD1367" s="441"/>
      <c r="AE1367" s="441"/>
      <c r="AF1367" s="441"/>
      <c r="AG1367" s="441"/>
      <c r="AH1367" s="441"/>
      <c r="AI1367" s="443"/>
      <c r="AJ1367" s="443"/>
      <c r="AK1367" s="325"/>
      <c r="AL1367" s="443"/>
      <c r="AM1367" s="443"/>
    </row>
    <row r="1368" spans="1:39" ht="24.75" customHeight="1">
      <c r="A1368" s="440"/>
      <c r="B1368" s="440"/>
      <c r="C1368" s="440"/>
      <c r="D1368" s="440"/>
      <c r="E1368" s="442"/>
      <c r="F1368" s="443"/>
      <c r="G1368" s="441"/>
      <c r="H1368" s="444"/>
      <c r="I1368" s="445"/>
      <c r="J1368" s="443"/>
      <c r="K1368" s="443"/>
      <c r="L1368" s="443"/>
      <c r="M1368" s="443"/>
      <c r="N1368" s="443"/>
      <c r="O1368" s="443"/>
      <c r="P1368" s="446"/>
      <c r="Q1368" s="446"/>
      <c r="R1368" s="446"/>
      <c r="S1368" s="446"/>
      <c r="T1368" s="446"/>
      <c r="U1368" s="446"/>
      <c r="V1368" s="446"/>
      <c r="W1368" s="446"/>
      <c r="X1368" s="446"/>
      <c r="Y1368" s="446"/>
      <c r="Z1368" s="446"/>
      <c r="AA1368" s="446"/>
      <c r="AB1368" s="446"/>
      <c r="AC1368" s="441"/>
      <c r="AD1368" s="441"/>
      <c r="AE1368" s="441"/>
      <c r="AF1368" s="441"/>
      <c r="AG1368" s="441"/>
      <c r="AH1368" s="441"/>
      <c r="AI1368" s="443"/>
      <c r="AJ1368" s="443"/>
      <c r="AK1368" s="325"/>
      <c r="AL1368" s="443"/>
      <c r="AM1368" s="443"/>
    </row>
    <row r="1369" spans="1:39" ht="24.75" customHeight="1">
      <c r="A1369" s="440"/>
      <c r="B1369" s="440"/>
      <c r="C1369" s="440"/>
      <c r="D1369" s="440"/>
      <c r="E1369" s="442"/>
      <c r="F1369" s="443"/>
      <c r="G1369" s="441"/>
      <c r="H1369" s="444"/>
      <c r="I1369" s="445"/>
      <c r="J1369" s="443"/>
      <c r="K1369" s="443"/>
      <c r="L1369" s="443"/>
      <c r="M1369" s="443"/>
      <c r="N1369" s="443"/>
      <c r="O1369" s="443"/>
      <c r="P1369" s="446"/>
      <c r="Q1369" s="446"/>
      <c r="R1369" s="446"/>
      <c r="S1369" s="446"/>
      <c r="T1369" s="446"/>
      <c r="U1369" s="446"/>
      <c r="V1369" s="446"/>
      <c r="W1369" s="446"/>
      <c r="X1369" s="446"/>
      <c r="Y1369" s="446"/>
      <c r="Z1369" s="446"/>
      <c r="AA1369" s="446"/>
      <c r="AB1369" s="446"/>
      <c r="AC1369" s="441"/>
      <c r="AD1369" s="441"/>
      <c r="AE1369" s="441"/>
      <c r="AF1369" s="441"/>
      <c r="AG1369" s="441"/>
      <c r="AH1369" s="441"/>
      <c r="AI1369" s="443"/>
      <c r="AJ1369" s="443"/>
      <c r="AK1369" s="325"/>
      <c r="AL1369" s="443"/>
      <c r="AM1369" s="443"/>
    </row>
    <row r="1370" spans="1:39" ht="24.75" customHeight="1">
      <c r="A1370" s="440"/>
      <c r="B1370" s="440"/>
      <c r="C1370" s="440"/>
      <c r="D1370" s="440"/>
      <c r="E1370" s="442"/>
      <c r="F1370" s="443"/>
      <c r="G1370" s="441"/>
      <c r="H1370" s="444"/>
      <c r="I1370" s="445"/>
      <c r="J1370" s="443"/>
      <c r="K1370" s="443"/>
      <c r="L1370" s="443"/>
      <c r="M1370" s="443"/>
      <c r="N1370" s="443"/>
      <c r="O1370" s="443"/>
      <c r="P1370" s="446"/>
      <c r="Q1370" s="446"/>
      <c r="R1370" s="446"/>
      <c r="S1370" s="446"/>
      <c r="T1370" s="446"/>
      <c r="U1370" s="446"/>
      <c r="V1370" s="446"/>
      <c r="W1370" s="446"/>
      <c r="X1370" s="446"/>
      <c r="Y1370" s="446"/>
      <c r="Z1370" s="446"/>
      <c r="AA1370" s="446"/>
      <c r="AB1370" s="446"/>
      <c r="AC1370" s="441"/>
      <c r="AD1370" s="441"/>
      <c r="AE1370" s="441"/>
      <c r="AF1370" s="441"/>
      <c r="AG1370" s="441"/>
      <c r="AH1370" s="441"/>
      <c r="AI1370" s="443"/>
      <c r="AJ1370" s="443"/>
      <c r="AK1370" s="325"/>
      <c r="AL1370" s="443"/>
      <c r="AM1370" s="443"/>
    </row>
    <row r="1371" spans="1:39" ht="24.75" customHeight="1">
      <c r="A1371" s="440"/>
      <c r="B1371" s="440"/>
      <c r="C1371" s="440"/>
      <c r="D1371" s="440"/>
      <c r="E1371" s="442"/>
      <c r="F1371" s="443"/>
      <c r="G1371" s="441"/>
      <c r="H1371" s="444"/>
      <c r="I1371" s="445"/>
      <c r="J1371" s="443"/>
      <c r="K1371" s="443"/>
      <c r="L1371" s="443"/>
      <c r="M1371" s="443"/>
      <c r="N1371" s="443"/>
      <c r="O1371" s="443"/>
      <c r="P1371" s="446"/>
      <c r="Q1371" s="446"/>
      <c r="R1371" s="446"/>
      <c r="S1371" s="446"/>
      <c r="T1371" s="446"/>
      <c r="U1371" s="446"/>
      <c r="V1371" s="446"/>
      <c r="W1371" s="446"/>
      <c r="X1371" s="446"/>
      <c r="Y1371" s="446"/>
      <c r="Z1371" s="446"/>
      <c r="AA1371" s="446"/>
      <c r="AB1371" s="446"/>
      <c r="AC1371" s="441"/>
      <c r="AD1371" s="441"/>
      <c r="AE1371" s="441"/>
      <c r="AF1371" s="441"/>
      <c r="AG1371" s="441"/>
      <c r="AH1371" s="441"/>
      <c r="AI1371" s="443"/>
      <c r="AJ1371" s="443"/>
      <c r="AK1371" s="325"/>
      <c r="AL1371" s="443"/>
      <c r="AM1371" s="443"/>
    </row>
    <row r="1372" spans="1:39" ht="24.75" customHeight="1">
      <c r="A1372" s="440"/>
      <c r="B1372" s="440"/>
      <c r="C1372" s="440"/>
      <c r="D1372" s="440"/>
      <c r="E1372" s="442"/>
      <c r="F1372" s="443"/>
      <c r="G1372" s="441"/>
      <c r="H1372" s="444"/>
      <c r="I1372" s="445"/>
      <c r="J1372" s="443"/>
      <c r="K1372" s="443"/>
      <c r="L1372" s="443"/>
      <c r="M1372" s="443"/>
      <c r="N1372" s="443"/>
      <c r="O1372" s="443"/>
      <c r="P1372" s="446"/>
      <c r="Q1372" s="446"/>
      <c r="R1372" s="446"/>
      <c r="S1372" s="446"/>
      <c r="T1372" s="446"/>
      <c r="U1372" s="446"/>
      <c r="V1372" s="446"/>
      <c r="W1372" s="446"/>
      <c r="X1372" s="446"/>
      <c r="Y1372" s="446"/>
      <c r="Z1372" s="446"/>
      <c r="AA1372" s="446"/>
      <c r="AB1372" s="446"/>
      <c r="AC1372" s="441"/>
      <c r="AD1372" s="441"/>
      <c r="AE1372" s="441"/>
      <c r="AF1372" s="441"/>
      <c r="AG1372" s="441"/>
      <c r="AH1372" s="441"/>
      <c r="AI1372" s="443"/>
      <c r="AJ1372" s="443"/>
      <c r="AK1372" s="325"/>
      <c r="AL1372" s="443"/>
      <c r="AM1372" s="443"/>
    </row>
    <row r="1373" spans="1:39" ht="24.75" customHeight="1">
      <c r="A1373" s="440"/>
      <c r="B1373" s="440"/>
      <c r="C1373" s="440"/>
      <c r="D1373" s="440"/>
      <c r="E1373" s="442"/>
      <c r="F1373" s="443"/>
      <c r="G1373" s="441"/>
      <c r="H1373" s="444"/>
      <c r="I1373" s="445"/>
      <c r="J1373" s="443"/>
      <c r="K1373" s="443"/>
      <c r="L1373" s="443"/>
      <c r="M1373" s="443"/>
      <c r="N1373" s="443"/>
      <c r="O1373" s="443"/>
      <c r="P1373" s="446"/>
      <c r="Q1373" s="446"/>
      <c r="R1373" s="446"/>
      <c r="S1373" s="446"/>
      <c r="T1373" s="446"/>
      <c r="U1373" s="446"/>
      <c r="V1373" s="446"/>
      <c r="W1373" s="446"/>
      <c r="X1373" s="446"/>
      <c r="Y1373" s="446"/>
      <c r="Z1373" s="446"/>
      <c r="AA1373" s="446"/>
      <c r="AB1373" s="446"/>
      <c r="AC1373" s="441"/>
      <c r="AD1373" s="441"/>
      <c r="AE1373" s="441"/>
      <c r="AF1373" s="441"/>
      <c r="AG1373" s="441"/>
      <c r="AH1373" s="441"/>
      <c r="AI1373" s="443"/>
      <c r="AJ1373" s="443"/>
      <c r="AK1373" s="325"/>
      <c r="AL1373" s="443"/>
      <c r="AM1373" s="443"/>
    </row>
    <row r="1374" spans="1:39" ht="24.75" customHeight="1">
      <c r="A1374" s="440"/>
      <c r="B1374" s="440"/>
      <c r="C1374" s="440"/>
      <c r="D1374" s="440"/>
      <c r="E1374" s="442"/>
      <c r="F1374" s="443"/>
      <c r="G1374" s="441"/>
      <c r="H1374" s="444"/>
      <c r="I1374" s="445"/>
      <c r="J1374" s="443"/>
      <c r="K1374" s="443"/>
      <c r="L1374" s="443"/>
      <c r="M1374" s="443"/>
      <c r="N1374" s="443"/>
      <c r="O1374" s="443"/>
      <c r="P1374" s="446"/>
      <c r="Q1374" s="446"/>
      <c r="R1374" s="446"/>
      <c r="S1374" s="446"/>
      <c r="T1374" s="446"/>
      <c r="U1374" s="446"/>
      <c r="V1374" s="446"/>
      <c r="W1374" s="446"/>
      <c r="X1374" s="446"/>
      <c r="Y1374" s="446"/>
      <c r="Z1374" s="446"/>
      <c r="AA1374" s="446"/>
      <c r="AB1374" s="446"/>
      <c r="AC1374" s="441"/>
      <c r="AD1374" s="441"/>
      <c r="AE1374" s="441"/>
      <c r="AF1374" s="441"/>
      <c r="AG1374" s="441"/>
      <c r="AH1374" s="441"/>
      <c r="AI1374" s="443"/>
      <c r="AJ1374" s="443"/>
      <c r="AK1374" s="325"/>
      <c r="AL1374" s="443"/>
      <c r="AM1374" s="443"/>
    </row>
    <row r="1375" spans="1:39" ht="24.75" customHeight="1">
      <c r="A1375" s="440"/>
      <c r="B1375" s="440"/>
      <c r="C1375" s="440"/>
      <c r="D1375" s="440"/>
      <c r="E1375" s="442"/>
      <c r="F1375" s="443"/>
      <c r="G1375" s="441"/>
      <c r="H1375" s="444"/>
      <c r="I1375" s="445"/>
      <c r="J1375" s="443"/>
      <c r="K1375" s="443"/>
      <c r="L1375" s="443"/>
      <c r="M1375" s="443"/>
      <c r="N1375" s="443"/>
      <c r="O1375" s="443"/>
      <c r="P1375" s="446"/>
      <c r="Q1375" s="446"/>
      <c r="R1375" s="446"/>
      <c r="S1375" s="446"/>
      <c r="T1375" s="446"/>
      <c r="U1375" s="446"/>
      <c r="V1375" s="446"/>
      <c r="W1375" s="446"/>
      <c r="X1375" s="446"/>
      <c r="Y1375" s="446"/>
      <c r="Z1375" s="446"/>
      <c r="AA1375" s="446"/>
      <c r="AB1375" s="446"/>
      <c r="AC1375" s="441"/>
      <c r="AD1375" s="441"/>
      <c r="AE1375" s="441"/>
      <c r="AF1375" s="441"/>
      <c r="AG1375" s="441"/>
      <c r="AH1375" s="441"/>
      <c r="AI1375" s="443"/>
      <c r="AJ1375" s="443"/>
      <c r="AK1375" s="325"/>
      <c r="AL1375" s="443"/>
      <c r="AM1375" s="443"/>
    </row>
    <row r="1376" spans="1:39" ht="24.75" customHeight="1">
      <c r="A1376" s="440"/>
      <c r="B1376" s="440"/>
      <c r="C1376" s="440"/>
      <c r="D1376" s="440"/>
      <c r="E1376" s="442"/>
      <c r="F1376" s="443"/>
      <c r="G1376" s="441"/>
      <c r="H1376" s="444"/>
      <c r="I1376" s="445"/>
      <c r="J1376" s="443"/>
      <c r="K1376" s="443"/>
      <c r="L1376" s="443"/>
      <c r="M1376" s="443"/>
      <c r="N1376" s="443"/>
      <c r="O1376" s="443"/>
      <c r="P1376" s="446"/>
      <c r="Q1376" s="446"/>
      <c r="R1376" s="446"/>
      <c r="S1376" s="446"/>
      <c r="T1376" s="446"/>
      <c r="U1376" s="446"/>
      <c r="V1376" s="446"/>
      <c r="W1376" s="446"/>
      <c r="X1376" s="446"/>
      <c r="Y1376" s="446"/>
      <c r="Z1376" s="446"/>
      <c r="AA1376" s="446"/>
      <c r="AB1376" s="446"/>
      <c r="AC1376" s="441"/>
      <c r="AD1376" s="441"/>
      <c r="AE1376" s="441"/>
      <c r="AF1376" s="441"/>
      <c r="AG1376" s="441"/>
      <c r="AH1376" s="441"/>
      <c r="AI1376" s="443"/>
      <c r="AJ1376" s="443"/>
      <c r="AK1376" s="325"/>
      <c r="AL1376" s="443"/>
      <c r="AM1376" s="443"/>
    </row>
    <row r="1377" spans="1:39" ht="24.75" customHeight="1">
      <c r="A1377" s="440"/>
      <c r="B1377" s="440"/>
      <c r="C1377" s="440"/>
      <c r="D1377" s="440"/>
      <c r="E1377" s="442"/>
      <c r="F1377" s="443"/>
      <c r="G1377" s="441"/>
      <c r="H1377" s="444"/>
      <c r="I1377" s="445"/>
      <c r="J1377" s="443"/>
      <c r="K1377" s="443"/>
      <c r="L1377" s="443"/>
      <c r="M1377" s="443"/>
      <c r="N1377" s="443"/>
      <c r="O1377" s="443"/>
      <c r="P1377" s="446"/>
      <c r="Q1377" s="446"/>
      <c r="R1377" s="446"/>
      <c r="S1377" s="446"/>
      <c r="T1377" s="446"/>
      <c r="U1377" s="446"/>
      <c r="V1377" s="446"/>
      <c r="W1377" s="446"/>
      <c r="X1377" s="446"/>
      <c r="Y1377" s="446"/>
      <c r="Z1377" s="446"/>
      <c r="AA1377" s="446"/>
      <c r="AB1377" s="446"/>
      <c r="AC1377" s="441"/>
      <c r="AD1377" s="441"/>
      <c r="AE1377" s="441"/>
      <c r="AF1377" s="441"/>
      <c r="AG1377" s="441"/>
      <c r="AH1377" s="441"/>
      <c r="AI1377" s="443"/>
      <c r="AJ1377" s="443"/>
      <c r="AK1377" s="325"/>
      <c r="AL1377" s="443"/>
      <c r="AM1377" s="443"/>
    </row>
    <row r="1378" spans="1:39" ht="24.75" customHeight="1">
      <c r="A1378" s="440"/>
      <c r="B1378" s="440"/>
      <c r="C1378" s="440"/>
      <c r="D1378" s="440"/>
      <c r="E1378" s="442"/>
      <c r="F1378" s="443"/>
      <c r="G1378" s="441"/>
      <c r="H1378" s="444"/>
      <c r="I1378" s="445"/>
      <c r="J1378" s="443"/>
      <c r="K1378" s="443"/>
      <c r="L1378" s="443"/>
      <c r="M1378" s="443"/>
      <c r="N1378" s="443"/>
      <c r="O1378" s="443"/>
      <c r="P1378" s="446"/>
      <c r="Q1378" s="446"/>
      <c r="R1378" s="446"/>
      <c r="S1378" s="446"/>
      <c r="T1378" s="446"/>
      <c r="U1378" s="446"/>
      <c r="V1378" s="446"/>
      <c r="W1378" s="446"/>
      <c r="X1378" s="446"/>
      <c r="Y1378" s="446"/>
      <c r="Z1378" s="446"/>
      <c r="AA1378" s="446"/>
      <c r="AB1378" s="446"/>
      <c r="AC1378" s="441"/>
      <c r="AD1378" s="441"/>
      <c r="AE1378" s="441"/>
      <c r="AF1378" s="441"/>
      <c r="AG1378" s="441"/>
      <c r="AH1378" s="441"/>
      <c r="AI1378" s="443"/>
      <c r="AJ1378" s="443"/>
      <c r="AK1378" s="325"/>
      <c r="AL1378" s="443"/>
      <c r="AM1378" s="443"/>
    </row>
    <row r="1379" spans="1:39" ht="24.75" customHeight="1">
      <c r="A1379" s="440"/>
      <c r="B1379" s="440"/>
      <c r="C1379" s="440"/>
      <c r="D1379" s="440"/>
      <c r="E1379" s="442"/>
      <c r="F1379" s="443"/>
      <c r="G1379" s="441"/>
      <c r="H1379" s="444"/>
      <c r="I1379" s="445"/>
      <c r="J1379" s="443"/>
      <c r="K1379" s="443"/>
      <c r="L1379" s="443"/>
      <c r="M1379" s="443"/>
      <c r="N1379" s="443"/>
      <c r="O1379" s="443"/>
      <c r="P1379" s="446"/>
      <c r="Q1379" s="446"/>
      <c r="R1379" s="446"/>
      <c r="S1379" s="446"/>
      <c r="T1379" s="446"/>
      <c r="U1379" s="446"/>
      <c r="V1379" s="446"/>
      <c r="W1379" s="446"/>
      <c r="X1379" s="446"/>
      <c r="Y1379" s="446"/>
      <c r="Z1379" s="446"/>
      <c r="AA1379" s="446"/>
      <c r="AB1379" s="446"/>
      <c r="AC1379" s="441"/>
      <c r="AD1379" s="441"/>
      <c r="AE1379" s="441"/>
      <c r="AF1379" s="441"/>
      <c r="AG1379" s="441"/>
      <c r="AH1379" s="441"/>
      <c r="AI1379" s="443"/>
      <c r="AJ1379" s="443"/>
      <c r="AK1379" s="325"/>
      <c r="AL1379" s="443"/>
      <c r="AM1379" s="443"/>
    </row>
    <row r="1380" spans="1:39" ht="24.75" customHeight="1">
      <c r="A1380" s="440"/>
      <c r="B1380" s="440"/>
      <c r="C1380" s="440"/>
      <c r="D1380" s="440"/>
      <c r="E1380" s="442"/>
      <c r="F1380" s="443"/>
      <c r="G1380" s="441"/>
      <c r="H1380" s="444"/>
      <c r="I1380" s="445"/>
      <c r="J1380" s="443"/>
      <c r="K1380" s="443"/>
      <c r="L1380" s="443"/>
      <c r="M1380" s="443"/>
      <c r="N1380" s="443"/>
      <c r="O1380" s="443"/>
      <c r="P1380" s="446"/>
      <c r="Q1380" s="446"/>
      <c r="R1380" s="446"/>
      <c r="S1380" s="446"/>
      <c r="T1380" s="446"/>
      <c r="U1380" s="446"/>
      <c r="V1380" s="446"/>
      <c r="W1380" s="446"/>
      <c r="X1380" s="446"/>
      <c r="Y1380" s="446"/>
      <c r="Z1380" s="446"/>
      <c r="AA1380" s="446"/>
      <c r="AB1380" s="446"/>
      <c r="AC1380" s="441"/>
      <c r="AD1380" s="441"/>
      <c r="AE1380" s="441"/>
      <c r="AF1380" s="441"/>
      <c r="AG1380" s="441"/>
      <c r="AH1380" s="441"/>
      <c r="AI1380" s="443"/>
      <c r="AJ1380" s="443"/>
      <c r="AK1380" s="325"/>
      <c r="AL1380" s="443"/>
      <c r="AM1380" s="443"/>
    </row>
    <row r="1381" spans="1:39" ht="24.75" customHeight="1">
      <c r="A1381" s="440"/>
      <c r="B1381" s="440"/>
      <c r="C1381" s="440"/>
      <c r="D1381" s="440"/>
      <c r="E1381" s="442"/>
      <c r="F1381" s="443"/>
      <c r="G1381" s="441"/>
      <c r="H1381" s="444"/>
      <c r="I1381" s="445"/>
      <c r="J1381" s="443"/>
      <c r="K1381" s="443"/>
      <c r="L1381" s="443"/>
      <c r="M1381" s="443"/>
      <c r="N1381" s="443"/>
      <c r="O1381" s="443"/>
      <c r="P1381" s="446"/>
      <c r="Q1381" s="446"/>
      <c r="R1381" s="446"/>
      <c r="S1381" s="446"/>
      <c r="T1381" s="446"/>
      <c r="U1381" s="446"/>
      <c r="V1381" s="446"/>
      <c r="W1381" s="446"/>
      <c r="X1381" s="446"/>
      <c r="Y1381" s="446"/>
      <c r="Z1381" s="446"/>
      <c r="AA1381" s="446"/>
      <c r="AB1381" s="446"/>
      <c r="AC1381" s="441"/>
      <c r="AD1381" s="441"/>
      <c r="AE1381" s="441"/>
      <c r="AF1381" s="441"/>
      <c r="AG1381" s="441"/>
      <c r="AH1381" s="441"/>
      <c r="AI1381" s="443"/>
      <c r="AJ1381" s="443"/>
      <c r="AK1381" s="325"/>
      <c r="AL1381" s="443"/>
      <c r="AM1381" s="443"/>
    </row>
    <row r="1382" spans="1:39" ht="24.75" customHeight="1">
      <c r="A1382" s="440"/>
      <c r="B1382" s="440"/>
      <c r="C1382" s="440"/>
      <c r="D1382" s="440"/>
      <c r="E1382" s="442"/>
      <c r="F1382" s="443"/>
      <c r="G1382" s="441"/>
      <c r="H1382" s="444"/>
      <c r="I1382" s="445"/>
      <c r="J1382" s="443"/>
      <c r="K1382" s="443"/>
      <c r="L1382" s="443"/>
      <c r="M1382" s="443"/>
      <c r="N1382" s="443"/>
      <c r="O1382" s="443"/>
      <c r="P1382" s="446"/>
      <c r="Q1382" s="446"/>
      <c r="R1382" s="446"/>
      <c r="S1382" s="446"/>
      <c r="T1382" s="446"/>
      <c r="U1382" s="446"/>
      <c r="V1382" s="446"/>
      <c r="W1382" s="446"/>
      <c r="X1382" s="446"/>
      <c r="Y1382" s="446"/>
      <c r="Z1382" s="446"/>
      <c r="AA1382" s="446"/>
      <c r="AB1382" s="446"/>
      <c r="AC1382" s="441"/>
      <c r="AD1382" s="441"/>
      <c r="AE1382" s="441"/>
      <c r="AF1382" s="441"/>
      <c r="AG1382" s="441"/>
      <c r="AH1382" s="441"/>
      <c r="AI1382" s="443"/>
      <c r="AJ1382" s="443"/>
      <c r="AK1382" s="325"/>
      <c r="AL1382" s="443"/>
      <c r="AM1382" s="443"/>
    </row>
    <row r="1383" spans="1:39" ht="24.75" customHeight="1">
      <c r="A1383" s="440"/>
      <c r="B1383" s="440"/>
      <c r="C1383" s="440"/>
      <c r="D1383" s="440"/>
      <c r="E1383" s="442"/>
      <c r="F1383" s="443"/>
      <c r="G1383" s="441"/>
      <c r="H1383" s="444"/>
      <c r="I1383" s="445"/>
      <c r="J1383" s="443"/>
      <c r="K1383" s="443"/>
      <c r="L1383" s="443"/>
      <c r="M1383" s="443"/>
      <c r="N1383" s="443"/>
      <c r="O1383" s="443"/>
      <c r="P1383" s="446"/>
      <c r="Q1383" s="446"/>
      <c r="R1383" s="446"/>
      <c r="S1383" s="446"/>
      <c r="T1383" s="446"/>
      <c r="U1383" s="446"/>
      <c r="V1383" s="446"/>
      <c r="W1383" s="446"/>
      <c r="X1383" s="446"/>
      <c r="Y1383" s="446"/>
      <c r="Z1383" s="446"/>
      <c r="AA1383" s="446"/>
      <c r="AB1383" s="446"/>
      <c r="AC1383" s="441"/>
      <c r="AD1383" s="441"/>
      <c r="AE1383" s="441"/>
      <c r="AF1383" s="441"/>
      <c r="AG1383" s="441"/>
      <c r="AH1383" s="441"/>
      <c r="AI1383" s="443"/>
      <c r="AJ1383" s="443"/>
      <c r="AK1383" s="325"/>
      <c r="AL1383" s="443"/>
      <c r="AM1383" s="443"/>
    </row>
    <row r="1384" spans="1:39" ht="24.75" customHeight="1">
      <c r="A1384" s="440"/>
      <c r="B1384" s="440"/>
      <c r="C1384" s="440"/>
      <c r="D1384" s="440"/>
      <c r="E1384" s="442"/>
      <c r="F1384" s="443"/>
      <c r="G1384" s="441"/>
      <c r="H1384" s="444"/>
      <c r="I1384" s="445"/>
      <c r="J1384" s="443"/>
      <c r="K1384" s="443"/>
      <c r="L1384" s="443"/>
      <c r="M1384" s="443"/>
      <c r="N1384" s="443"/>
      <c r="O1384" s="443"/>
      <c r="P1384" s="446"/>
      <c r="Q1384" s="446"/>
      <c r="R1384" s="446"/>
      <c r="S1384" s="446"/>
      <c r="T1384" s="446"/>
      <c r="U1384" s="446"/>
      <c r="V1384" s="446"/>
      <c r="W1384" s="446"/>
      <c r="X1384" s="446"/>
      <c r="Y1384" s="446"/>
      <c r="Z1384" s="446"/>
      <c r="AA1384" s="446"/>
      <c r="AB1384" s="446"/>
      <c r="AC1384" s="441"/>
      <c r="AD1384" s="441"/>
      <c r="AE1384" s="441"/>
      <c r="AF1384" s="441"/>
      <c r="AG1384" s="441"/>
      <c r="AH1384" s="441"/>
      <c r="AI1384" s="443"/>
      <c r="AJ1384" s="443"/>
      <c r="AK1384" s="325"/>
      <c r="AL1384" s="443"/>
      <c r="AM1384" s="443"/>
    </row>
    <row r="1385" spans="1:39" ht="24.75" customHeight="1">
      <c r="A1385" s="440"/>
      <c r="B1385" s="440"/>
      <c r="C1385" s="440"/>
      <c r="D1385" s="440"/>
      <c r="E1385" s="442"/>
      <c r="F1385" s="443"/>
      <c r="G1385" s="441"/>
      <c r="H1385" s="444"/>
      <c r="I1385" s="445"/>
      <c r="J1385" s="443"/>
      <c r="K1385" s="443"/>
      <c r="L1385" s="443"/>
      <c r="M1385" s="443"/>
      <c r="N1385" s="443"/>
      <c r="O1385" s="443"/>
      <c r="P1385" s="446"/>
      <c r="Q1385" s="446"/>
      <c r="R1385" s="446"/>
      <c r="S1385" s="446"/>
      <c r="T1385" s="446"/>
      <c r="U1385" s="446"/>
      <c r="V1385" s="446"/>
      <c r="W1385" s="446"/>
      <c r="X1385" s="446"/>
      <c r="Y1385" s="446"/>
      <c r="Z1385" s="446"/>
      <c r="AA1385" s="446"/>
      <c r="AB1385" s="446"/>
      <c r="AC1385" s="441"/>
      <c r="AD1385" s="441"/>
      <c r="AE1385" s="441"/>
      <c r="AF1385" s="441"/>
      <c r="AG1385" s="441"/>
      <c r="AH1385" s="441"/>
      <c r="AI1385" s="443"/>
      <c r="AJ1385" s="443"/>
      <c r="AK1385" s="325"/>
      <c r="AL1385" s="443"/>
      <c r="AM1385" s="443"/>
    </row>
    <row r="1386" spans="1:39" ht="24.75" customHeight="1">
      <c r="A1386" s="440"/>
      <c r="B1386" s="440"/>
      <c r="C1386" s="440"/>
      <c r="D1386" s="440"/>
      <c r="E1386" s="442"/>
      <c r="F1386" s="443"/>
      <c r="G1386" s="441"/>
      <c r="H1386" s="444"/>
      <c r="I1386" s="445"/>
      <c r="J1386" s="443"/>
      <c r="K1386" s="443"/>
      <c r="L1386" s="443"/>
      <c r="M1386" s="443"/>
      <c r="N1386" s="443"/>
      <c r="O1386" s="443"/>
      <c r="P1386" s="446"/>
      <c r="Q1386" s="446"/>
      <c r="R1386" s="446"/>
      <c r="S1386" s="446"/>
      <c r="T1386" s="446"/>
      <c r="U1386" s="446"/>
      <c r="V1386" s="446"/>
      <c r="W1386" s="446"/>
      <c r="X1386" s="446"/>
      <c r="Y1386" s="446"/>
      <c r="Z1386" s="446"/>
      <c r="AA1386" s="446"/>
      <c r="AB1386" s="446"/>
      <c r="AC1386" s="441"/>
      <c r="AD1386" s="441"/>
      <c r="AE1386" s="441"/>
      <c r="AF1386" s="441"/>
      <c r="AG1386" s="441"/>
      <c r="AH1386" s="441"/>
      <c r="AI1386" s="443"/>
      <c r="AJ1386" s="443"/>
      <c r="AK1386" s="325"/>
      <c r="AL1386" s="443"/>
      <c r="AM1386" s="443"/>
    </row>
    <row r="1387" spans="1:39" ht="24.75" customHeight="1">
      <c r="A1387" s="440"/>
      <c r="B1387" s="440"/>
      <c r="C1387" s="440"/>
      <c r="D1387" s="440"/>
      <c r="E1387" s="442"/>
      <c r="F1387" s="443"/>
      <c r="G1387" s="441"/>
      <c r="H1387" s="444"/>
      <c r="I1387" s="445"/>
      <c r="J1387" s="443"/>
      <c r="K1387" s="443"/>
      <c r="L1387" s="443"/>
      <c r="M1387" s="443"/>
      <c r="N1387" s="443"/>
      <c r="O1387" s="443"/>
      <c r="P1387" s="446"/>
      <c r="Q1387" s="446"/>
      <c r="R1387" s="446"/>
      <c r="S1387" s="446"/>
      <c r="T1387" s="446"/>
      <c r="U1387" s="446"/>
      <c r="V1387" s="446"/>
      <c r="W1387" s="446"/>
      <c r="X1387" s="446"/>
      <c r="Y1387" s="446"/>
      <c r="Z1387" s="446"/>
      <c r="AA1387" s="446"/>
      <c r="AB1387" s="446"/>
      <c r="AC1387" s="441"/>
      <c r="AD1387" s="441"/>
      <c r="AE1387" s="441"/>
      <c r="AF1387" s="441"/>
      <c r="AG1387" s="441"/>
      <c r="AH1387" s="441"/>
      <c r="AI1387" s="443"/>
      <c r="AJ1387" s="443"/>
      <c r="AK1387" s="325"/>
      <c r="AL1387" s="443"/>
      <c r="AM1387" s="443"/>
    </row>
    <row r="1388" spans="1:39" ht="24.75" customHeight="1">
      <c r="A1388" s="440"/>
      <c r="B1388" s="440"/>
      <c r="C1388" s="440"/>
      <c r="D1388" s="440"/>
      <c r="E1388" s="442"/>
      <c r="F1388" s="443"/>
      <c r="G1388" s="441"/>
      <c r="H1388" s="444"/>
      <c r="I1388" s="445"/>
      <c r="J1388" s="443"/>
      <c r="K1388" s="443"/>
      <c r="L1388" s="443"/>
      <c r="M1388" s="443"/>
      <c r="N1388" s="443"/>
      <c r="O1388" s="443"/>
      <c r="P1388" s="446"/>
      <c r="Q1388" s="446"/>
      <c r="R1388" s="446"/>
      <c r="S1388" s="446"/>
      <c r="T1388" s="446"/>
      <c r="U1388" s="446"/>
      <c r="V1388" s="446"/>
      <c r="W1388" s="446"/>
      <c r="X1388" s="446"/>
      <c r="Y1388" s="446"/>
      <c r="Z1388" s="446"/>
      <c r="AA1388" s="446"/>
      <c r="AB1388" s="446"/>
      <c r="AC1388" s="441"/>
      <c r="AD1388" s="441"/>
      <c r="AE1388" s="441"/>
      <c r="AF1388" s="441"/>
      <c r="AG1388" s="441"/>
      <c r="AH1388" s="441"/>
      <c r="AI1388" s="443"/>
      <c r="AJ1388" s="443"/>
      <c r="AK1388" s="325"/>
      <c r="AL1388" s="443"/>
      <c r="AM1388" s="443"/>
    </row>
    <row r="1389" spans="1:39" ht="24.75" customHeight="1">
      <c r="A1389" s="440"/>
      <c r="B1389" s="440"/>
      <c r="C1389" s="440"/>
      <c r="D1389" s="440"/>
      <c r="E1389" s="442"/>
      <c r="F1389" s="443"/>
      <c r="G1389" s="441"/>
      <c r="H1389" s="444"/>
      <c r="I1389" s="445"/>
      <c r="J1389" s="443"/>
      <c r="K1389" s="443"/>
      <c r="L1389" s="443"/>
      <c r="M1389" s="443"/>
      <c r="N1389" s="443"/>
      <c r="O1389" s="443"/>
      <c r="P1389" s="446"/>
      <c r="Q1389" s="446"/>
      <c r="R1389" s="446"/>
      <c r="S1389" s="446"/>
      <c r="T1389" s="446"/>
      <c r="U1389" s="446"/>
      <c r="V1389" s="446"/>
      <c r="W1389" s="446"/>
      <c r="X1389" s="446"/>
      <c r="Y1389" s="446"/>
      <c r="Z1389" s="446"/>
      <c r="AA1389" s="446"/>
      <c r="AB1389" s="446"/>
      <c r="AC1389" s="441"/>
      <c r="AD1389" s="441"/>
      <c r="AE1389" s="441"/>
      <c r="AF1389" s="441"/>
      <c r="AG1389" s="441"/>
      <c r="AH1389" s="441"/>
      <c r="AI1389" s="443"/>
      <c r="AJ1389" s="443"/>
      <c r="AK1389" s="325"/>
      <c r="AL1389" s="443"/>
      <c r="AM1389" s="443"/>
    </row>
    <row r="1390" spans="1:39" ht="24.75" customHeight="1">
      <c r="A1390" s="440"/>
      <c r="B1390" s="440"/>
      <c r="C1390" s="440"/>
      <c r="D1390" s="440"/>
      <c r="E1390" s="442"/>
      <c r="F1390" s="443"/>
      <c r="G1390" s="441"/>
      <c r="H1390" s="444"/>
      <c r="I1390" s="445"/>
      <c r="J1390" s="443"/>
      <c r="K1390" s="443"/>
      <c r="L1390" s="443"/>
      <c r="M1390" s="443"/>
      <c r="N1390" s="443"/>
      <c r="O1390" s="443"/>
      <c r="P1390" s="446"/>
      <c r="Q1390" s="446"/>
      <c r="R1390" s="446"/>
      <c r="S1390" s="446"/>
      <c r="T1390" s="446"/>
      <c r="U1390" s="446"/>
      <c r="V1390" s="446"/>
      <c r="W1390" s="446"/>
      <c r="X1390" s="446"/>
      <c r="Y1390" s="446"/>
      <c r="Z1390" s="446"/>
      <c r="AA1390" s="446"/>
      <c r="AB1390" s="446"/>
      <c r="AC1390" s="441"/>
      <c r="AD1390" s="441"/>
      <c r="AE1390" s="441"/>
      <c r="AF1390" s="441"/>
      <c r="AG1390" s="441"/>
      <c r="AH1390" s="441"/>
      <c r="AI1390" s="443"/>
      <c r="AJ1390" s="443"/>
      <c r="AK1390" s="325"/>
      <c r="AL1390" s="443"/>
      <c r="AM1390" s="443"/>
    </row>
    <row r="1391" spans="1:39" ht="24.75" customHeight="1">
      <c r="A1391" s="440"/>
      <c r="B1391" s="440"/>
      <c r="C1391" s="440"/>
      <c r="D1391" s="440"/>
      <c r="E1391" s="442"/>
      <c r="F1391" s="443"/>
      <c r="G1391" s="441"/>
      <c r="H1391" s="444"/>
      <c r="I1391" s="445"/>
      <c r="J1391" s="443"/>
      <c r="K1391" s="443"/>
      <c r="L1391" s="443"/>
      <c r="M1391" s="443"/>
      <c r="N1391" s="443"/>
      <c r="O1391" s="443"/>
      <c r="P1391" s="446"/>
      <c r="Q1391" s="446"/>
      <c r="R1391" s="446"/>
      <c r="S1391" s="446"/>
      <c r="T1391" s="446"/>
      <c r="U1391" s="446"/>
      <c r="V1391" s="446"/>
      <c r="W1391" s="446"/>
      <c r="X1391" s="446"/>
      <c r="Y1391" s="446"/>
      <c r="Z1391" s="446"/>
      <c r="AA1391" s="446"/>
      <c r="AB1391" s="446"/>
      <c r="AC1391" s="441"/>
      <c r="AD1391" s="441"/>
      <c r="AE1391" s="441"/>
      <c r="AF1391" s="441"/>
      <c r="AG1391" s="441"/>
      <c r="AH1391" s="441"/>
      <c r="AI1391" s="443"/>
      <c r="AJ1391" s="443"/>
      <c r="AK1391" s="325"/>
      <c r="AL1391" s="443"/>
      <c r="AM1391" s="443"/>
    </row>
    <row r="1392" spans="1:39" ht="24.75" customHeight="1">
      <c r="A1392" s="440"/>
      <c r="B1392" s="440"/>
      <c r="C1392" s="440"/>
      <c r="D1392" s="440"/>
      <c r="E1392" s="442"/>
      <c r="F1392" s="443"/>
      <c r="G1392" s="441"/>
      <c r="H1392" s="444"/>
      <c r="I1392" s="445"/>
      <c r="J1392" s="443"/>
      <c r="K1392" s="443"/>
      <c r="L1392" s="443"/>
      <c r="M1392" s="443"/>
      <c r="N1392" s="443"/>
      <c r="O1392" s="443"/>
      <c r="P1392" s="446"/>
      <c r="Q1392" s="446"/>
      <c r="R1392" s="446"/>
      <c r="S1392" s="446"/>
      <c r="T1392" s="446"/>
      <c r="U1392" s="446"/>
      <c r="V1392" s="446"/>
      <c r="W1392" s="446"/>
      <c r="X1392" s="446"/>
      <c r="Y1392" s="446"/>
      <c r="Z1392" s="446"/>
      <c r="AA1392" s="446"/>
      <c r="AB1392" s="446"/>
      <c r="AC1392" s="441"/>
      <c r="AD1392" s="441"/>
      <c r="AE1392" s="441"/>
      <c r="AF1392" s="441"/>
      <c r="AG1392" s="441"/>
      <c r="AH1392" s="441"/>
      <c r="AI1392" s="443"/>
      <c r="AJ1392" s="443"/>
      <c r="AK1392" s="325"/>
      <c r="AL1392" s="443"/>
      <c r="AM1392" s="443"/>
    </row>
    <row r="1393" spans="1:39" ht="24.75" customHeight="1">
      <c r="A1393" s="440"/>
      <c r="B1393" s="440"/>
      <c r="C1393" s="440"/>
      <c r="D1393" s="440"/>
      <c r="E1393" s="442"/>
      <c r="F1393" s="443"/>
      <c r="G1393" s="441"/>
      <c r="H1393" s="444"/>
      <c r="I1393" s="445"/>
      <c r="J1393" s="443"/>
      <c r="K1393" s="443"/>
      <c r="L1393" s="443"/>
      <c r="M1393" s="443"/>
      <c r="N1393" s="443"/>
      <c r="O1393" s="443"/>
      <c r="P1393" s="446"/>
      <c r="Q1393" s="446"/>
      <c r="R1393" s="446"/>
      <c r="S1393" s="446"/>
      <c r="T1393" s="446"/>
      <c r="U1393" s="446"/>
      <c r="V1393" s="446"/>
      <c r="W1393" s="446"/>
      <c r="X1393" s="446"/>
      <c r="Y1393" s="446"/>
      <c r="Z1393" s="446"/>
      <c r="AA1393" s="446"/>
      <c r="AB1393" s="446"/>
      <c r="AC1393" s="441"/>
      <c r="AD1393" s="441"/>
      <c r="AE1393" s="441"/>
      <c r="AF1393" s="441"/>
      <c r="AG1393" s="441"/>
      <c r="AH1393" s="441"/>
      <c r="AI1393" s="443"/>
      <c r="AJ1393" s="443"/>
      <c r="AK1393" s="325"/>
      <c r="AL1393" s="443"/>
      <c r="AM1393" s="443"/>
    </row>
    <row r="1394" spans="1:39" ht="24.75" customHeight="1">
      <c r="A1394" s="440"/>
      <c r="B1394" s="440"/>
      <c r="C1394" s="440"/>
      <c r="D1394" s="440"/>
      <c r="E1394" s="442"/>
      <c r="F1394" s="443"/>
      <c r="G1394" s="441"/>
      <c r="H1394" s="444"/>
      <c r="I1394" s="445"/>
      <c r="J1394" s="443"/>
      <c r="K1394" s="443"/>
      <c r="L1394" s="443"/>
      <c r="M1394" s="443"/>
      <c r="N1394" s="443"/>
      <c r="O1394" s="443"/>
      <c r="P1394" s="446"/>
      <c r="Q1394" s="446"/>
      <c r="R1394" s="446"/>
      <c r="S1394" s="446"/>
      <c r="T1394" s="446"/>
      <c r="U1394" s="446"/>
      <c r="V1394" s="446"/>
      <c r="W1394" s="446"/>
      <c r="X1394" s="446"/>
      <c r="Y1394" s="446"/>
      <c r="Z1394" s="446"/>
      <c r="AA1394" s="446"/>
      <c r="AB1394" s="446"/>
      <c r="AC1394" s="441"/>
      <c r="AD1394" s="441"/>
      <c r="AE1394" s="441"/>
      <c r="AF1394" s="441"/>
      <c r="AG1394" s="441"/>
      <c r="AH1394" s="441"/>
      <c r="AI1394" s="443"/>
      <c r="AJ1394" s="443"/>
      <c r="AK1394" s="325"/>
      <c r="AL1394" s="443"/>
      <c r="AM1394" s="443"/>
    </row>
    <row r="1395" spans="1:39" ht="24.75" customHeight="1">
      <c r="A1395" s="440"/>
      <c r="B1395" s="440"/>
      <c r="C1395" s="440"/>
      <c r="D1395" s="440"/>
      <c r="E1395" s="442"/>
      <c r="F1395" s="443"/>
      <c r="G1395" s="441"/>
      <c r="H1395" s="444"/>
      <c r="I1395" s="445"/>
      <c r="J1395" s="443"/>
      <c r="K1395" s="443"/>
      <c r="L1395" s="443"/>
      <c r="M1395" s="443"/>
      <c r="N1395" s="443"/>
      <c r="O1395" s="443"/>
      <c r="P1395" s="446"/>
      <c r="Q1395" s="446"/>
      <c r="R1395" s="446"/>
      <c r="S1395" s="446"/>
      <c r="T1395" s="446"/>
      <c r="U1395" s="446"/>
      <c r="V1395" s="446"/>
      <c r="W1395" s="446"/>
      <c r="X1395" s="446"/>
      <c r="Y1395" s="446"/>
      <c r="Z1395" s="446"/>
      <c r="AA1395" s="446"/>
      <c r="AB1395" s="446"/>
      <c r="AC1395" s="441"/>
      <c r="AD1395" s="441"/>
      <c r="AE1395" s="441"/>
      <c r="AF1395" s="441"/>
      <c r="AG1395" s="441"/>
      <c r="AH1395" s="441"/>
      <c r="AI1395" s="443"/>
      <c r="AJ1395" s="443"/>
      <c r="AK1395" s="325"/>
      <c r="AL1395" s="443"/>
      <c r="AM1395" s="443"/>
    </row>
    <row r="1396" spans="1:39" ht="24.75" customHeight="1">
      <c r="A1396" s="440"/>
      <c r="B1396" s="440"/>
      <c r="C1396" s="440"/>
      <c r="D1396" s="440"/>
      <c r="E1396" s="442"/>
      <c r="F1396" s="443"/>
      <c r="G1396" s="441"/>
      <c r="H1396" s="444"/>
      <c r="I1396" s="445"/>
      <c r="J1396" s="443"/>
      <c r="K1396" s="443"/>
      <c r="L1396" s="443"/>
      <c r="M1396" s="443"/>
      <c r="N1396" s="443"/>
      <c r="O1396" s="443"/>
      <c r="P1396" s="446"/>
      <c r="Q1396" s="446"/>
      <c r="R1396" s="446"/>
      <c r="S1396" s="446"/>
      <c r="T1396" s="446"/>
      <c r="U1396" s="446"/>
      <c r="V1396" s="446"/>
      <c r="W1396" s="446"/>
      <c r="X1396" s="446"/>
      <c r="Y1396" s="446"/>
      <c r="Z1396" s="446"/>
      <c r="AA1396" s="446"/>
      <c r="AB1396" s="446"/>
      <c r="AC1396" s="441"/>
      <c r="AD1396" s="441"/>
      <c r="AE1396" s="441"/>
      <c r="AF1396" s="441"/>
      <c r="AG1396" s="441"/>
      <c r="AH1396" s="441"/>
      <c r="AI1396" s="443"/>
      <c r="AJ1396" s="443"/>
      <c r="AK1396" s="325"/>
      <c r="AL1396" s="443"/>
      <c r="AM1396" s="443"/>
    </row>
    <row r="1397" spans="1:39" ht="24.75" customHeight="1">
      <c r="A1397" s="440"/>
      <c r="B1397" s="440"/>
      <c r="C1397" s="440"/>
      <c r="D1397" s="440"/>
      <c r="E1397" s="442"/>
      <c r="F1397" s="443"/>
      <c r="G1397" s="441"/>
      <c r="H1397" s="444"/>
      <c r="I1397" s="445"/>
      <c r="J1397" s="443"/>
      <c r="K1397" s="443"/>
      <c r="L1397" s="443"/>
      <c r="M1397" s="443"/>
      <c r="N1397" s="443"/>
      <c r="O1397" s="443"/>
      <c r="P1397" s="446"/>
      <c r="Q1397" s="446"/>
      <c r="R1397" s="446"/>
      <c r="S1397" s="446"/>
      <c r="T1397" s="446"/>
      <c r="U1397" s="446"/>
      <c r="V1397" s="446"/>
      <c r="W1397" s="446"/>
      <c r="X1397" s="446"/>
      <c r="Y1397" s="446"/>
      <c r="Z1397" s="446"/>
      <c r="AA1397" s="446"/>
      <c r="AB1397" s="446"/>
      <c r="AC1397" s="441"/>
      <c r="AD1397" s="441"/>
      <c r="AE1397" s="441"/>
      <c r="AF1397" s="441"/>
      <c r="AG1397" s="441"/>
      <c r="AH1397" s="441"/>
      <c r="AI1397" s="443"/>
      <c r="AJ1397" s="443"/>
      <c r="AK1397" s="325"/>
      <c r="AL1397" s="443"/>
      <c r="AM1397" s="443"/>
    </row>
    <row r="1398" spans="1:39" ht="24.75" customHeight="1">
      <c r="A1398" s="440"/>
      <c r="B1398" s="440"/>
      <c r="C1398" s="440"/>
      <c r="D1398" s="440"/>
      <c r="E1398" s="442"/>
      <c r="F1398" s="443"/>
      <c r="G1398" s="441"/>
      <c r="H1398" s="444"/>
      <c r="I1398" s="445"/>
      <c r="J1398" s="443"/>
      <c r="K1398" s="443"/>
      <c r="L1398" s="443"/>
      <c r="M1398" s="443"/>
      <c r="N1398" s="443"/>
      <c r="O1398" s="443"/>
      <c r="P1398" s="446"/>
      <c r="Q1398" s="446"/>
      <c r="R1398" s="446"/>
      <c r="S1398" s="446"/>
      <c r="T1398" s="446"/>
      <c r="U1398" s="446"/>
      <c r="V1398" s="446"/>
      <c r="W1398" s="446"/>
      <c r="X1398" s="446"/>
      <c r="Y1398" s="446"/>
      <c r="Z1398" s="446"/>
      <c r="AA1398" s="446"/>
      <c r="AB1398" s="446"/>
      <c r="AC1398" s="441"/>
      <c r="AD1398" s="441"/>
      <c r="AE1398" s="441"/>
      <c r="AF1398" s="441"/>
      <c r="AG1398" s="441"/>
      <c r="AH1398" s="441"/>
      <c r="AI1398" s="443"/>
      <c r="AJ1398" s="443"/>
      <c r="AK1398" s="325"/>
      <c r="AL1398" s="443"/>
      <c r="AM1398" s="443"/>
    </row>
    <row r="1399" spans="1:39" ht="24.75" customHeight="1">
      <c r="A1399" s="440"/>
      <c r="B1399" s="440"/>
      <c r="C1399" s="440"/>
      <c r="D1399" s="440"/>
      <c r="E1399" s="442"/>
      <c r="F1399" s="443"/>
      <c r="G1399" s="441"/>
      <c r="H1399" s="444"/>
      <c r="I1399" s="445"/>
      <c r="J1399" s="443"/>
      <c r="K1399" s="443"/>
      <c r="L1399" s="443"/>
      <c r="M1399" s="443"/>
      <c r="N1399" s="443"/>
      <c r="O1399" s="443"/>
      <c r="P1399" s="446"/>
      <c r="Q1399" s="446"/>
      <c r="R1399" s="446"/>
      <c r="S1399" s="446"/>
      <c r="T1399" s="446"/>
      <c r="U1399" s="446"/>
      <c r="V1399" s="446"/>
      <c r="W1399" s="446"/>
      <c r="X1399" s="446"/>
      <c r="Y1399" s="446"/>
      <c r="Z1399" s="446"/>
      <c r="AA1399" s="446"/>
      <c r="AB1399" s="446"/>
      <c r="AC1399" s="441"/>
      <c r="AD1399" s="441"/>
      <c r="AE1399" s="441"/>
      <c r="AF1399" s="441"/>
      <c r="AG1399" s="441"/>
      <c r="AH1399" s="441"/>
      <c r="AI1399" s="443"/>
      <c r="AJ1399" s="443"/>
      <c r="AK1399" s="325"/>
      <c r="AL1399" s="443"/>
      <c r="AM1399" s="443"/>
    </row>
    <row r="1400" spans="1:39" ht="24.75" customHeight="1">
      <c r="A1400" s="440"/>
      <c r="B1400" s="440"/>
      <c r="C1400" s="440"/>
      <c r="D1400" s="440"/>
      <c r="E1400" s="442"/>
      <c r="F1400" s="443"/>
      <c r="G1400" s="441"/>
      <c r="H1400" s="444"/>
      <c r="I1400" s="445"/>
      <c r="J1400" s="443"/>
      <c r="K1400" s="443"/>
      <c r="L1400" s="443"/>
      <c r="M1400" s="443"/>
      <c r="N1400" s="443"/>
      <c r="O1400" s="443"/>
      <c r="P1400" s="446"/>
      <c r="Q1400" s="446"/>
      <c r="R1400" s="446"/>
      <c r="S1400" s="446"/>
      <c r="T1400" s="446"/>
      <c r="U1400" s="446"/>
      <c r="V1400" s="446"/>
      <c r="W1400" s="446"/>
      <c r="X1400" s="446"/>
      <c r="Y1400" s="446"/>
      <c r="Z1400" s="446"/>
      <c r="AA1400" s="446"/>
      <c r="AB1400" s="446"/>
      <c r="AC1400" s="441"/>
      <c r="AD1400" s="441"/>
      <c r="AE1400" s="441"/>
      <c r="AF1400" s="441"/>
      <c r="AG1400" s="441"/>
      <c r="AH1400" s="441"/>
      <c r="AI1400" s="443"/>
      <c r="AJ1400" s="443"/>
      <c r="AK1400" s="325"/>
      <c r="AL1400" s="443"/>
      <c r="AM1400" s="443"/>
    </row>
    <row r="1401" spans="1:39" ht="24.75" customHeight="1">
      <c r="A1401" s="440"/>
      <c r="B1401" s="440"/>
      <c r="C1401" s="440"/>
      <c r="D1401" s="440"/>
      <c r="E1401" s="442"/>
      <c r="F1401" s="443"/>
      <c r="G1401" s="441"/>
      <c r="H1401" s="444"/>
      <c r="I1401" s="445"/>
      <c r="J1401" s="443"/>
      <c r="K1401" s="443"/>
      <c r="L1401" s="443"/>
      <c r="M1401" s="443"/>
      <c r="N1401" s="443"/>
      <c r="O1401" s="443"/>
      <c r="P1401" s="446"/>
      <c r="Q1401" s="446"/>
      <c r="R1401" s="446"/>
      <c r="S1401" s="446"/>
      <c r="T1401" s="446"/>
      <c r="U1401" s="446"/>
      <c r="V1401" s="446"/>
      <c r="W1401" s="446"/>
      <c r="X1401" s="446"/>
      <c r="Y1401" s="446"/>
      <c r="Z1401" s="446"/>
      <c r="AA1401" s="446"/>
      <c r="AB1401" s="446"/>
      <c r="AC1401" s="441"/>
      <c r="AD1401" s="441"/>
      <c r="AE1401" s="441"/>
      <c r="AF1401" s="441"/>
      <c r="AG1401" s="441"/>
      <c r="AH1401" s="441"/>
      <c r="AI1401" s="443"/>
      <c r="AJ1401" s="443"/>
      <c r="AK1401" s="325"/>
      <c r="AL1401" s="443"/>
      <c r="AM1401" s="443"/>
    </row>
    <row r="1402" spans="1:39" ht="24.75" customHeight="1">
      <c r="A1402" s="440"/>
      <c r="B1402" s="440"/>
      <c r="C1402" s="440"/>
      <c r="D1402" s="440"/>
      <c r="E1402" s="442"/>
      <c r="F1402" s="443"/>
      <c r="G1402" s="441"/>
      <c r="H1402" s="444"/>
      <c r="I1402" s="445"/>
      <c r="J1402" s="443"/>
      <c r="K1402" s="443"/>
      <c r="L1402" s="443"/>
      <c r="M1402" s="443"/>
      <c r="N1402" s="443"/>
      <c r="O1402" s="443"/>
      <c r="P1402" s="446"/>
      <c r="Q1402" s="446"/>
      <c r="R1402" s="446"/>
      <c r="S1402" s="446"/>
      <c r="T1402" s="446"/>
      <c r="U1402" s="446"/>
      <c r="V1402" s="446"/>
      <c r="W1402" s="446"/>
      <c r="X1402" s="446"/>
      <c r="Y1402" s="446"/>
      <c r="Z1402" s="446"/>
      <c r="AA1402" s="446"/>
      <c r="AB1402" s="446"/>
      <c r="AC1402" s="441"/>
      <c r="AD1402" s="441"/>
      <c r="AE1402" s="441"/>
      <c r="AF1402" s="441"/>
      <c r="AG1402" s="441"/>
      <c r="AH1402" s="441"/>
      <c r="AI1402" s="443"/>
      <c r="AJ1402" s="443"/>
      <c r="AK1402" s="325"/>
      <c r="AL1402" s="443"/>
      <c r="AM1402" s="443"/>
    </row>
    <row r="1403" spans="1:39" ht="24.75" customHeight="1">
      <c r="A1403" s="440"/>
      <c r="B1403" s="440"/>
      <c r="C1403" s="440"/>
      <c r="D1403" s="440"/>
      <c r="E1403" s="442"/>
      <c r="F1403" s="443"/>
      <c r="G1403" s="441"/>
      <c r="H1403" s="444"/>
      <c r="I1403" s="445"/>
      <c r="J1403" s="443"/>
      <c r="K1403" s="443"/>
      <c r="L1403" s="443"/>
      <c r="M1403" s="443"/>
      <c r="N1403" s="443"/>
      <c r="O1403" s="443"/>
      <c r="P1403" s="446"/>
      <c r="Q1403" s="446"/>
      <c r="R1403" s="446"/>
      <c r="S1403" s="446"/>
      <c r="T1403" s="446"/>
      <c r="U1403" s="446"/>
      <c r="V1403" s="446"/>
      <c r="W1403" s="446"/>
      <c r="X1403" s="446"/>
      <c r="Y1403" s="446"/>
      <c r="Z1403" s="446"/>
      <c r="AA1403" s="446"/>
      <c r="AB1403" s="446"/>
      <c r="AC1403" s="441"/>
      <c r="AD1403" s="441"/>
      <c r="AE1403" s="441"/>
      <c r="AF1403" s="441"/>
      <c r="AG1403" s="441"/>
      <c r="AH1403" s="441"/>
      <c r="AI1403" s="443"/>
      <c r="AJ1403" s="443"/>
      <c r="AK1403" s="325"/>
      <c r="AL1403" s="443"/>
      <c r="AM1403" s="443"/>
    </row>
    <row r="1404" spans="1:39" ht="24.75" customHeight="1">
      <c r="A1404" s="440"/>
      <c r="B1404" s="440"/>
      <c r="C1404" s="440"/>
      <c r="D1404" s="440"/>
      <c r="E1404" s="442"/>
      <c r="F1404" s="443"/>
      <c r="G1404" s="441"/>
      <c r="H1404" s="444"/>
      <c r="I1404" s="445"/>
      <c r="J1404" s="443"/>
      <c r="K1404" s="443"/>
      <c r="L1404" s="443"/>
      <c r="M1404" s="443"/>
      <c r="N1404" s="443"/>
      <c r="O1404" s="443"/>
      <c r="P1404" s="446"/>
      <c r="Q1404" s="446"/>
      <c r="R1404" s="446"/>
      <c r="S1404" s="446"/>
      <c r="T1404" s="446"/>
      <c r="U1404" s="446"/>
      <c r="V1404" s="446"/>
      <c r="W1404" s="446"/>
      <c r="X1404" s="446"/>
      <c r="Y1404" s="446"/>
      <c r="Z1404" s="446"/>
      <c r="AA1404" s="446"/>
      <c r="AB1404" s="446"/>
      <c r="AC1404" s="441"/>
      <c r="AD1404" s="441"/>
      <c r="AE1404" s="441"/>
      <c r="AF1404" s="441"/>
      <c r="AG1404" s="441"/>
      <c r="AH1404" s="441"/>
      <c r="AI1404" s="443"/>
      <c r="AJ1404" s="443"/>
      <c r="AK1404" s="325"/>
      <c r="AL1404" s="443"/>
      <c r="AM1404" s="443"/>
    </row>
    <row r="1405" spans="1:39" ht="24.75" customHeight="1">
      <c r="A1405" s="440"/>
      <c r="B1405" s="440"/>
      <c r="C1405" s="440"/>
      <c r="D1405" s="440"/>
      <c r="E1405" s="442"/>
      <c r="F1405" s="443"/>
      <c r="G1405" s="441"/>
      <c r="H1405" s="444"/>
      <c r="I1405" s="445"/>
      <c r="J1405" s="443"/>
      <c r="K1405" s="443"/>
      <c r="L1405" s="443"/>
      <c r="M1405" s="443"/>
      <c r="N1405" s="443"/>
      <c r="O1405" s="443"/>
      <c r="P1405" s="446"/>
      <c r="Q1405" s="446"/>
      <c r="R1405" s="446"/>
      <c r="S1405" s="446"/>
      <c r="T1405" s="446"/>
      <c r="U1405" s="446"/>
      <c r="V1405" s="446"/>
      <c r="W1405" s="446"/>
      <c r="X1405" s="446"/>
      <c r="Y1405" s="446"/>
      <c r="Z1405" s="446"/>
      <c r="AA1405" s="446"/>
      <c r="AB1405" s="446"/>
      <c r="AC1405" s="441"/>
      <c r="AD1405" s="441"/>
      <c r="AE1405" s="441"/>
      <c r="AF1405" s="441"/>
      <c r="AG1405" s="441"/>
      <c r="AH1405" s="441"/>
      <c r="AI1405" s="443"/>
      <c r="AJ1405" s="443"/>
      <c r="AK1405" s="325"/>
      <c r="AL1405" s="443"/>
      <c r="AM1405" s="443"/>
    </row>
    <row r="1406" spans="1:39" ht="24.75" customHeight="1">
      <c r="A1406" s="440"/>
      <c r="B1406" s="440"/>
      <c r="C1406" s="440"/>
      <c r="D1406" s="440"/>
      <c r="E1406" s="442"/>
      <c r="F1406" s="443"/>
      <c r="G1406" s="441"/>
      <c r="H1406" s="444"/>
      <c r="I1406" s="445"/>
      <c r="J1406" s="443"/>
      <c r="K1406" s="443"/>
      <c r="L1406" s="443"/>
      <c r="M1406" s="443"/>
      <c r="N1406" s="443"/>
      <c r="O1406" s="443"/>
      <c r="P1406" s="446"/>
      <c r="Q1406" s="446"/>
      <c r="R1406" s="446"/>
      <c r="S1406" s="446"/>
      <c r="T1406" s="446"/>
      <c r="U1406" s="446"/>
      <c r="V1406" s="446"/>
      <c r="W1406" s="446"/>
      <c r="X1406" s="446"/>
      <c r="Y1406" s="446"/>
      <c r="Z1406" s="446"/>
      <c r="AA1406" s="446"/>
      <c r="AB1406" s="446"/>
      <c r="AC1406" s="441"/>
      <c r="AD1406" s="441"/>
      <c r="AE1406" s="441"/>
      <c r="AF1406" s="441"/>
      <c r="AG1406" s="441"/>
      <c r="AH1406" s="441"/>
      <c r="AI1406" s="443"/>
      <c r="AJ1406" s="443"/>
      <c r="AK1406" s="325"/>
      <c r="AL1406" s="443"/>
      <c r="AM1406" s="443"/>
    </row>
    <row r="1407" spans="1:39" ht="24.75" customHeight="1">
      <c r="A1407" s="440"/>
      <c r="B1407" s="440"/>
      <c r="C1407" s="440"/>
      <c r="D1407" s="440"/>
      <c r="E1407" s="442"/>
      <c r="F1407" s="443"/>
      <c r="G1407" s="441"/>
      <c r="H1407" s="444"/>
      <c r="I1407" s="445"/>
      <c r="J1407" s="443"/>
      <c r="K1407" s="443"/>
      <c r="L1407" s="443"/>
      <c r="M1407" s="443"/>
      <c r="N1407" s="443"/>
      <c r="O1407" s="443"/>
      <c r="P1407" s="446"/>
      <c r="Q1407" s="446"/>
      <c r="R1407" s="446"/>
      <c r="S1407" s="446"/>
      <c r="T1407" s="446"/>
      <c r="U1407" s="446"/>
      <c r="V1407" s="446"/>
      <c r="W1407" s="446"/>
      <c r="X1407" s="446"/>
      <c r="Y1407" s="446"/>
      <c r="Z1407" s="446"/>
      <c r="AA1407" s="446"/>
      <c r="AB1407" s="446"/>
      <c r="AC1407" s="441"/>
      <c r="AD1407" s="441"/>
      <c r="AE1407" s="441"/>
      <c r="AF1407" s="441"/>
      <c r="AG1407" s="441"/>
      <c r="AH1407" s="441"/>
      <c r="AI1407" s="443"/>
      <c r="AJ1407" s="443"/>
      <c r="AK1407" s="325"/>
      <c r="AL1407" s="443"/>
      <c r="AM1407" s="443"/>
    </row>
    <row r="1408" spans="1:39" ht="24.75" customHeight="1">
      <c r="A1408" s="440"/>
      <c r="B1408" s="440"/>
      <c r="C1408" s="440"/>
      <c r="D1408" s="440"/>
      <c r="E1408" s="442"/>
      <c r="F1408" s="443"/>
      <c r="G1408" s="441"/>
      <c r="H1408" s="444"/>
      <c r="I1408" s="445"/>
      <c r="J1408" s="443"/>
      <c r="K1408" s="443"/>
      <c r="L1408" s="443"/>
      <c r="M1408" s="443"/>
      <c r="N1408" s="443"/>
      <c r="O1408" s="443"/>
      <c r="P1408" s="446"/>
      <c r="Q1408" s="446"/>
      <c r="R1408" s="446"/>
      <c r="S1408" s="446"/>
      <c r="T1408" s="446"/>
      <c r="U1408" s="446"/>
      <c r="V1408" s="446"/>
      <c r="W1408" s="446"/>
      <c r="X1408" s="446"/>
      <c r="Y1408" s="446"/>
      <c r="Z1408" s="446"/>
      <c r="AA1408" s="446"/>
      <c r="AB1408" s="446"/>
      <c r="AC1408" s="441"/>
      <c r="AD1408" s="441"/>
      <c r="AE1408" s="441"/>
      <c r="AF1408" s="441"/>
      <c r="AG1408" s="441"/>
      <c r="AH1408" s="441"/>
      <c r="AI1408" s="443"/>
      <c r="AJ1408" s="443"/>
      <c r="AK1408" s="325"/>
      <c r="AL1408" s="443"/>
      <c r="AM1408" s="443"/>
    </row>
    <row r="1409" spans="1:39" ht="24.75" customHeight="1">
      <c r="A1409" s="440"/>
      <c r="B1409" s="440"/>
      <c r="C1409" s="440"/>
      <c r="D1409" s="440"/>
      <c r="E1409" s="442"/>
      <c r="F1409" s="443"/>
      <c r="G1409" s="441"/>
      <c r="H1409" s="444"/>
      <c r="I1409" s="445"/>
      <c r="J1409" s="443"/>
      <c r="K1409" s="443"/>
      <c r="L1409" s="443"/>
      <c r="M1409" s="443"/>
      <c r="N1409" s="443"/>
      <c r="O1409" s="443"/>
      <c r="P1409" s="446"/>
      <c r="Q1409" s="446"/>
      <c r="R1409" s="446"/>
      <c r="S1409" s="446"/>
      <c r="T1409" s="446"/>
      <c r="U1409" s="446"/>
      <c r="V1409" s="446"/>
      <c r="W1409" s="446"/>
      <c r="X1409" s="446"/>
      <c r="Y1409" s="446"/>
      <c r="Z1409" s="446"/>
      <c r="AA1409" s="446"/>
      <c r="AB1409" s="446"/>
      <c r="AC1409" s="441"/>
      <c r="AD1409" s="441"/>
      <c r="AE1409" s="441"/>
      <c r="AF1409" s="441"/>
      <c r="AG1409" s="441"/>
      <c r="AH1409" s="441"/>
      <c r="AI1409" s="443"/>
      <c r="AJ1409" s="443"/>
      <c r="AK1409" s="325"/>
      <c r="AL1409" s="443"/>
      <c r="AM1409" s="443"/>
    </row>
    <row r="1410" spans="1:39" ht="24.75" customHeight="1">
      <c r="A1410" s="440"/>
      <c r="B1410" s="440"/>
      <c r="C1410" s="440"/>
      <c r="D1410" s="440"/>
      <c r="E1410" s="442"/>
      <c r="F1410" s="443"/>
      <c r="G1410" s="441"/>
      <c r="H1410" s="444"/>
      <c r="I1410" s="445"/>
      <c r="J1410" s="443"/>
      <c r="K1410" s="443"/>
      <c r="L1410" s="443"/>
      <c r="M1410" s="443"/>
      <c r="N1410" s="443"/>
      <c r="O1410" s="443"/>
      <c r="P1410" s="446"/>
      <c r="Q1410" s="446"/>
      <c r="R1410" s="446"/>
      <c r="S1410" s="446"/>
      <c r="T1410" s="446"/>
      <c r="U1410" s="446"/>
      <c r="V1410" s="446"/>
      <c r="W1410" s="446"/>
      <c r="X1410" s="446"/>
      <c r="Y1410" s="446"/>
      <c r="Z1410" s="446"/>
      <c r="AA1410" s="446"/>
      <c r="AB1410" s="446"/>
      <c r="AC1410" s="441"/>
      <c r="AD1410" s="441"/>
      <c r="AE1410" s="441"/>
      <c r="AF1410" s="441"/>
      <c r="AG1410" s="441"/>
      <c r="AH1410" s="441"/>
      <c r="AI1410" s="443"/>
      <c r="AJ1410" s="443"/>
      <c r="AK1410" s="325"/>
      <c r="AL1410" s="443"/>
      <c r="AM1410" s="443"/>
    </row>
    <row r="1411" spans="1:39" ht="24.75" customHeight="1">
      <c r="A1411" s="440"/>
      <c r="B1411" s="440"/>
      <c r="C1411" s="440"/>
      <c r="D1411" s="440"/>
      <c r="E1411" s="442"/>
      <c r="F1411" s="443"/>
      <c r="G1411" s="441"/>
      <c r="H1411" s="444"/>
      <c r="I1411" s="445"/>
      <c r="J1411" s="443"/>
      <c r="K1411" s="443"/>
      <c r="L1411" s="443"/>
      <c r="M1411" s="443"/>
      <c r="N1411" s="443"/>
      <c r="O1411" s="443"/>
      <c r="P1411" s="446"/>
      <c r="Q1411" s="446"/>
      <c r="R1411" s="446"/>
      <c r="S1411" s="446"/>
      <c r="T1411" s="446"/>
      <c r="U1411" s="446"/>
      <c r="V1411" s="446"/>
      <c r="W1411" s="446"/>
      <c r="X1411" s="446"/>
      <c r="Y1411" s="446"/>
      <c r="Z1411" s="446"/>
      <c r="AA1411" s="446"/>
      <c r="AB1411" s="446"/>
      <c r="AC1411" s="441"/>
      <c r="AD1411" s="441"/>
      <c r="AE1411" s="441"/>
      <c r="AF1411" s="441"/>
      <c r="AG1411" s="441"/>
      <c r="AH1411" s="441"/>
      <c r="AI1411" s="443"/>
      <c r="AJ1411" s="443"/>
      <c r="AK1411" s="325"/>
      <c r="AL1411" s="443"/>
      <c r="AM1411" s="443"/>
    </row>
    <row r="1412" spans="1:39" ht="24.75" customHeight="1">
      <c r="A1412" s="440"/>
      <c r="B1412" s="440"/>
      <c r="C1412" s="440"/>
      <c r="D1412" s="440"/>
      <c r="E1412" s="442"/>
      <c r="F1412" s="443"/>
      <c r="G1412" s="441"/>
      <c r="H1412" s="444"/>
      <c r="I1412" s="445"/>
      <c r="J1412" s="443"/>
      <c r="K1412" s="443"/>
      <c r="L1412" s="443"/>
      <c r="M1412" s="443"/>
      <c r="N1412" s="443"/>
      <c r="O1412" s="443"/>
      <c r="P1412" s="446"/>
      <c r="Q1412" s="446"/>
      <c r="R1412" s="446"/>
      <c r="S1412" s="446"/>
      <c r="T1412" s="446"/>
      <c r="U1412" s="446"/>
      <c r="V1412" s="446"/>
      <c r="W1412" s="446"/>
      <c r="X1412" s="446"/>
      <c r="Y1412" s="446"/>
      <c r="Z1412" s="446"/>
      <c r="AA1412" s="446"/>
      <c r="AB1412" s="446"/>
      <c r="AC1412" s="441"/>
      <c r="AD1412" s="441"/>
      <c r="AE1412" s="441"/>
      <c r="AF1412" s="441"/>
      <c r="AG1412" s="441"/>
      <c r="AH1412" s="441"/>
      <c r="AI1412" s="443"/>
      <c r="AJ1412" s="443"/>
      <c r="AK1412" s="325"/>
      <c r="AL1412" s="443"/>
      <c r="AM1412" s="443"/>
    </row>
    <row r="1413" spans="1:39" ht="24.75" customHeight="1">
      <c r="A1413" s="440"/>
      <c r="B1413" s="440"/>
      <c r="C1413" s="440"/>
      <c r="D1413" s="440"/>
      <c r="E1413" s="442"/>
      <c r="F1413" s="443"/>
      <c r="G1413" s="441"/>
      <c r="H1413" s="444"/>
      <c r="I1413" s="445"/>
      <c r="J1413" s="443"/>
      <c r="K1413" s="443"/>
      <c r="L1413" s="443"/>
      <c r="M1413" s="443"/>
      <c r="N1413" s="443"/>
      <c r="O1413" s="443"/>
      <c r="P1413" s="446"/>
      <c r="Q1413" s="446"/>
      <c r="R1413" s="446"/>
      <c r="S1413" s="446"/>
      <c r="T1413" s="446"/>
      <c r="U1413" s="446"/>
      <c r="V1413" s="446"/>
      <c r="W1413" s="446"/>
      <c r="X1413" s="446"/>
      <c r="Y1413" s="446"/>
      <c r="Z1413" s="446"/>
      <c r="AA1413" s="446"/>
      <c r="AB1413" s="446"/>
      <c r="AC1413" s="441"/>
      <c r="AD1413" s="441"/>
      <c r="AE1413" s="441"/>
      <c r="AF1413" s="441"/>
      <c r="AG1413" s="441"/>
      <c r="AH1413" s="441"/>
      <c r="AI1413" s="443"/>
      <c r="AJ1413" s="443"/>
      <c r="AK1413" s="325"/>
      <c r="AL1413" s="443"/>
      <c r="AM1413" s="443"/>
    </row>
    <row r="1414" spans="1:39" ht="24.75" customHeight="1">
      <c r="A1414" s="440"/>
      <c r="B1414" s="440"/>
      <c r="C1414" s="440"/>
      <c r="D1414" s="440"/>
      <c r="E1414" s="442"/>
      <c r="F1414" s="443"/>
      <c r="G1414" s="441"/>
      <c r="H1414" s="444"/>
      <c r="I1414" s="445"/>
      <c r="J1414" s="443"/>
      <c r="K1414" s="443"/>
      <c r="L1414" s="443"/>
      <c r="M1414" s="443"/>
      <c r="N1414" s="443"/>
      <c r="O1414" s="443"/>
      <c r="P1414" s="446"/>
      <c r="Q1414" s="446"/>
      <c r="R1414" s="446"/>
      <c r="S1414" s="446"/>
      <c r="T1414" s="446"/>
      <c r="U1414" s="446"/>
      <c r="V1414" s="446"/>
      <c r="W1414" s="446"/>
      <c r="X1414" s="446"/>
      <c r="Y1414" s="446"/>
      <c r="Z1414" s="446"/>
      <c r="AA1414" s="446"/>
      <c r="AB1414" s="446"/>
      <c r="AC1414" s="441"/>
      <c r="AD1414" s="441"/>
      <c r="AE1414" s="441"/>
      <c r="AF1414" s="441"/>
      <c r="AG1414" s="441"/>
      <c r="AH1414" s="441"/>
      <c r="AI1414" s="443"/>
      <c r="AJ1414" s="443"/>
      <c r="AK1414" s="325"/>
      <c r="AL1414" s="443"/>
      <c r="AM1414" s="443"/>
    </row>
    <row r="1415" spans="1:39" ht="24.75" customHeight="1">
      <c r="A1415" s="440"/>
      <c r="B1415" s="440"/>
      <c r="C1415" s="440"/>
      <c r="D1415" s="440"/>
      <c r="E1415" s="442"/>
      <c r="F1415" s="443"/>
      <c r="G1415" s="441"/>
      <c r="H1415" s="444"/>
      <c r="I1415" s="445"/>
      <c r="J1415" s="443"/>
      <c r="K1415" s="443"/>
      <c r="L1415" s="443"/>
      <c r="M1415" s="443"/>
      <c r="N1415" s="443"/>
      <c r="O1415" s="443"/>
      <c r="P1415" s="446"/>
      <c r="Q1415" s="446"/>
      <c r="R1415" s="446"/>
      <c r="S1415" s="446"/>
      <c r="T1415" s="446"/>
      <c r="U1415" s="446"/>
      <c r="V1415" s="446"/>
      <c r="W1415" s="446"/>
      <c r="X1415" s="446"/>
      <c r="Y1415" s="446"/>
      <c r="Z1415" s="446"/>
      <c r="AA1415" s="446"/>
      <c r="AB1415" s="446"/>
      <c r="AC1415" s="441"/>
      <c r="AD1415" s="441"/>
      <c r="AE1415" s="441"/>
      <c r="AF1415" s="441"/>
      <c r="AG1415" s="441"/>
      <c r="AH1415" s="441"/>
      <c r="AI1415" s="443"/>
      <c r="AJ1415" s="443"/>
      <c r="AK1415" s="325"/>
      <c r="AL1415" s="443"/>
      <c r="AM1415" s="443"/>
    </row>
    <row r="1416" spans="1:39" ht="24.75" customHeight="1">
      <c r="A1416" s="440"/>
      <c r="B1416" s="440"/>
      <c r="C1416" s="440"/>
      <c r="D1416" s="440"/>
      <c r="E1416" s="442"/>
      <c r="F1416" s="443"/>
      <c r="G1416" s="441"/>
      <c r="H1416" s="444"/>
      <c r="I1416" s="445"/>
      <c r="J1416" s="443"/>
      <c r="K1416" s="443"/>
      <c r="L1416" s="443"/>
      <c r="M1416" s="443"/>
      <c r="N1416" s="443"/>
      <c r="O1416" s="443"/>
      <c r="P1416" s="446"/>
      <c r="Q1416" s="446"/>
      <c r="R1416" s="446"/>
      <c r="S1416" s="446"/>
      <c r="T1416" s="446"/>
      <c r="U1416" s="446"/>
      <c r="V1416" s="446"/>
      <c r="W1416" s="446"/>
      <c r="X1416" s="446"/>
      <c r="Y1416" s="446"/>
      <c r="Z1416" s="446"/>
      <c r="AA1416" s="446"/>
      <c r="AB1416" s="446"/>
      <c r="AC1416" s="441"/>
      <c r="AD1416" s="441"/>
      <c r="AE1416" s="441"/>
      <c r="AF1416" s="441"/>
      <c r="AG1416" s="441"/>
      <c r="AH1416" s="441"/>
      <c r="AI1416" s="443"/>
      <c r="AJ1416" s="443"/>
      <c r="AK1416" s="325"/>
      <c r="AL1416" s="443"/>
      <c r="AM1416" s="443"/>
    </row>
    <row r="1417" spans="1:39" ht="24.75" customHeight="1">
      <c r="A1417" s="440"/>
      <c r="B1417" s="440"/>
      <c r="C1417" s="440"/>
      <c r="D1417" s="440"/>
      <c r="E1417" s="442"/>
      <c r="F1417" s="443"/>
      <c r="G1417" s="441"/>
      <c r="H1417" s="444"/>
      <c r="I1417" s="445"/>
      <c r="J1417" s="443"/>
      <c r="K1417" s="443"/>
      <c r="L1417" s="443"/>
      <c r="M1417" s="443"/>
      <c r="N1417" s="443"/>
      <c r="O1417" s="443"/>
      <c r="P1417" s="446"/>
      <c r="Q1417" s="446"/>
      <c r="R1417" s="446"/>
      <c r="S1417" s="446"/>
      <c r="T1417" s="446"/>
      <c r="U1417" s="446"/>
      <c r="V1417" s="446"/>
      <c r="W1417" s="446"/>
      <c r="X1417" s="446"/>
      <c r="Y1417" s="446"/>
      <c r="Z1417" s="446"/>
      <c r="AA1417" s="446"/>
      <c r="AB1417" s="446"/>
      <c r="AC1417" s="441"/>
      <c r="AD1417" s="441"/>
      <c r="AE1417" s="441"/>
      <c r="AF1417" s="441"/>
      <c r="AG1417" s="441"/>
      <c r="AH1417" s="441"/>
      <c r="AI1417" s="443"/>
      <c r="AJ1417" s="443"/>
      <c r="AK1417" s="325"/>
      <c r="AL1417" s="443"/>
      <c r="AM1417" s="443"/>
    </row>
    <row r="1418" spans="1:39" ht="24.75" customHeight="1">
      <c r="A1418" s="440"/>
      <c r="B1418" s="440"/>
      <c r="C1418" s="440"/>
      <c r="D1418" s="440"/>
      <c r="E1418" s="442"/>
      <c r="F1418" s="443"/>
      <c r="G1418" s="441"/>
      <c r="H1418" s="444"/>
      <c r="I1418" s="445"/>
      <c r="J1418" s="443"/>
      <c r="K1418" s="443"/>
      <c r="L1418" s="443"/>
      <c r="M1418" s="443"/>
      <c r="N1418" s="443"/>
      <c r="O1418" s="443"/>
      <c r="P1418" s="446"/>
      <c r="Q1418" s="446"/>
      <c r="R1418" s="446"/>
      <c r="S1418" s="446"/>
      <c r="T1418" s="446"/>
      <c r="U1418" s="446"/>
      <c r="V1418" s="446"/>
      <c r="W1418" s="446"/>
      <c r="X1418" s="446"/>
      <c r="Y1418" s="446"/>
      <c r="Z1418" s="446"/>
      <c r="AA1418" s="446"/>
      <c r="AB1418" s="446"/>
      <c r="AC1418" s="441"/>
      <c r="AD1418" s="441"/>
      <c r="AE1418" s="441"/>
      <c r="AF1418" s="441"/>
      <c r="AG1418" s="441"/>
      <c r="AH1418" s="441"/>
      <c r="AI1418" s="443"/>
      <c r="AJ1418" s="443"/>
      <c r="AK1418" s="325"/>
      <c r="AL1418" s="443"/>
      <c r="AM1418" s="443"/>
    </row>
    <row r="1419" spans="1:39" ht="24.75" customHeight="1">
      <c r="A1419" s="440"/>
      <c r="B1419" s="440"/>
      <c r="C1419" s="440"/>
      <c r="D1419" s="440"/>
      <c r="E1419" s="442"/>
      <c r="F1419" s="443"/>
      <c r="G1419" s="441"/>
      <c r="H1419" s="444"/>
      <c r="I1419" s="445"/>
      <c r="J1419" s="443"/>
      <c r="K1419" s="443"/>
      <c r="L1419" s="443"/>
      <c r="M1419" s="443"/>
      <c r="N1419" s="443"/>
      <c r="O1419" s="443"/>
      <c r="P1419" s="446"/>
      <c r="Q1419" s="446"/>
      <c r="R1419" s="446"/>
      <c r="S1419" s="446"/>
      <c r="T1419" s="446"/>
      <c r="U1419" s="446"/>
      <c r="V1419" s="446"/>
      <c r="W1419" s="446"/>
      <c r="X1419" s="446"/>
      <c r="Y1419" s="446"/>
      <c r="Z1419" s="446"/>
      <c r="AA1419" s="446"/>
      <c r="AB1419" s="446"/>
      <c r="AC1419" s="441"/>
      <c r="AD1419" s="441"/>
      <c r="AE1419" s="441"/>
      <c r="AF1419" s="441"/>
      <c r="AG1419" s="441"/>
      <c r="AH1419" s="441"/>
      <c r="AI1419" s="443"/>
      <c r="AJ1419" s="443"/>
      <c r="AK1419" s="325"/>
      <c r="AL1419" s="443"/>
      <c r="AM1419" s="443"/>
    </row>
    <row r="1420" spans="1:39" ht="24.75" customHeight="1">
      <c r="A1420" s="440"/>
      <c r="B1420" s="440"/>
      <c r="C1420" s="440"/>
      <c r="D1420" s="440"/>
      <c r="E1420" s="442"/>
      <c r="F1420" s="443"/>
      <c r="G1420" s="441"/>
      <c r="H1420" s="444"/>
      <c r="I1420" s="445"/>
      <c r="J1420" s="443"/>
      <c r="K1420" s="443"/>
      <c r="L1420" s="443"/>
      <c r="M1420" s="443"/>
      <c r="N1420" s="443"/>
      <c r="O1420" s="443"/>
      <c r="P1420" s="446"/>
      <c r="Q1420" s="446"/>
      <c r="R1420" s="446"/>
      <c r="S1420" s="446"/>
      <c r="T1420" s="446"/>
      <c r="U1420" s="446"/>
      <c r="V1420" s="446"/>
      <c r="W1420" s="446"/>
      <c r="X1420" s="446"/>
      <c r="Y1420" s="446"/>
      <c r="Z1420" s="446"/>
      <c r="AA1420" s="446"/>
      <c r="AB1420" s="446"/>
      <c r="AC1420" s="441"/>
      <c r="AD1420" s="441"/>
      <c r="AE1420" s="441"/>
      <c r="AF1420" s="441"/>
      <c r="AG1420" s="441"/>
      <c r="AH1420" s="441"/>
      <c r="AI1420" s="443"/>
      <c r="AJ1420" s="443"/>
      <c r="AK1420" s="325"/>
      <c r="AL1420" s="443"/>
      <c r="AM1420" s="443"/>
    </row>
    <row r="1421" spans="1:39" ht="24.75" customHeight="1">
      <c r="A1421" s="440"/>
      <c r="B1421" s="440"/>
      <c r="C1421" s="440"/>
      <c r="D1421" s="440"/>
      <c r="E1421" s="442"/>
      <c r="F1421" s="443"/>
      <c r="G1421" s="441"/>
      <c r="H1421" s="444"/>
      <c r="I1421" s="445"/>
      <c r="J1421" s="443"/>
      <c r="K1421" s="443"/>
      <c r="L1421" s="443"/>
      <c r="M1421" s="443"/>
      <c r="N1421" s="443"/>
      <c r="O1421" s="443"/>
      <c r="P1421" s="446"/>
      <c r="Q1421" s="446"/>
      <c r="R1421" s="446"/>
      <c r="S1421" s="446"/>
      <c r="T1421" s="446"/>
      <c r="U1421" s="446"/>
      <c r="V1421" s="446"/>
      <c r="W1421" s="446"/>
      <c r="X1421" s="446"/>
      <c r="Y1421" s="446"/>
      <c r="Z1421" s="446"/>
      <c r="AA1421" s="446"/>
      <c r="AB1421" s="446"/>
      <c r="AC1421" s="441"/>
      <c r="AD1421" s="441"/>
      <c r="AE1421" s="441"/>
      <c r="AF1421" s="441"/>
      <c r="AG1421" s="441"/>
      <c r="AH1421" s="441"/>
      <c r="AI1421" s="443"/>
      <c r="AJ1421" s="443"/>
      <c r="AK1421" s="325"/>
      <c r="AL1421" s="443"/>
      <c r="AM1421" s="443"/>
    </row>
    <row r="1422" spans="1:39" ht="24.75" customHeight="1">
      <c r="A1422" s="440"/>
      <c r="B1422" s="440"/>
      <c r="C1422" s="440"/>
      <c r="D1422" s="440"/>
      <c r="E1422" s="442"/>
      <c r="F1422" s="443"/>
      <c r="G1422" s="441"/>
      <c r="H1422" s="444"/>
      <c r="I1422" s="445"/>
      <c r="J1422" s="443"/>
      <c r="K1422" s="443"/>
      <c r="L1422" s="443"/>
      <c r="M1422" s="443"/>
      <c r="N1422" s="443"/>
      <c r="O1422" s="443"/>
      <c r="P1422" s="446"/>
      <c r="Q1422" s="446"/>
      <c r="R1422" s="446"/>
      <c r="S1422" s="446"/>
      <c r="T1422" s="446"/>
      <c r="U1422" s="446"/>
      <c r="V1422" s="446"/>
      <c r="W1422" s="446"/>
      <c r="X1422" s="446"/>
      <c r="Y1422" s="446"/>
      <c r="Z1422" s="446"/>
      <c r="AA1422" s="446"/>
      <c r="AB1422" s="446"/>
      <c r="AC1422" s="441"/>
      <c r="AD1422" s="441"/>
      <c r="AE1422" s="441"/>
      <c r="AF1422" s="441"/>
      <c r="AG1422" s="441"/>
      <c r="AH1422" s="441"/>
      <c r="AI1422" s="443"/>
      <c r="AJ1422" s="443"/>
      <c r="AK1422" s="325"/>
      <c r="AL1422" s="443"/>
      <c r="AM1422" s="443"/>
    </row>
    <row r="1423" spans="1:39" ht="24.75" customHeight="1">
      <c r="A1423" s="440"/>
      <c r="B1423" s="440"/>
      <c r="C1423" s="440"/>
      <c r="D1423" s="440"/>
      <c r="E1423" s="442"/>
      <c r="F1423" s="443"/>
      <c r="G1423" s="441"/>
      <c r="H1423" s="444"/>
      <c r="I1423" s="445"/>
      <c r="J1423" s="443"/>
      <c r="K1423" s="443"/>
      <c r="L1423" s="443"/>
      <c r="M1423" s="443"/>
      <c r="N1423" s="443"/>
      <c r="O1423" s="443"/>
      <c r="P1423" s="446"/>
      <c r="Q1423" s="446"/>
      <c r="R1423" s="446"/>
      <c r="S1423" s="446"/>
      <c r="T1423" s="446"/>
      <c r="U1423" s="446"/>
      <c r="V1423" s="446"/>
      <c r="W1423" s="446"/>
      <c r="X1423" s="446"/>
      <c r="Y1423" s="446"/>
      <c r="Z1423" s="446"/>
      <c r="AA1423" s="446"/>
      <c r="AB1423" s="446"/>
      <c r="AC1423" s="441"/>
      <c r="AD1423" s="441"/>
      <c r="AE1423" s="441"/>
      <c r="AF1423" s="441"/>
      <c r="AG1423" s="441"/>
      <c r="AH1423" s="441"/>
      <c r="AI1423" s="443"/>
      <c r="AJ1423" s="443"/>
      <c r="AK1423" s="325"/>
      <c r="AL1423" s="443"/>
      <c r="AM1423" s="443"/>
    </row>
    <row r="1424" spans="1:39" ht="24.75" customHeight="1">
      <c r="A1424" s="440"/>
      <c r="B1424" s="440"/>
      <c r="C1424" s="440"/>
      <c r="D1424" s="440"/>
      <c r="E1424" s="442"/>
      <c r="F1424" s="443"/>
      <c r="G1424" s="441"/>
      <c r="H1424" s="444"/>
      <c r="I1424" s="445"/>
      <c r="J1424" s="443"/>
      <c r="K1424" s="443"/>
      <c r="L1424" s="443"/>
      <c r="M1424" s="443"/>
      <c r="N1424" s="443"/>
      <c r="O1424" s="443"/>
      <c r="P1424" s="446"/>
      <c r="Q1424" s="446"/>
      <c r="R1424" s="446"/>
      <c r="S1424" s="446"/>
      <c r="T1424" s="446"/>
      <c r="U1424" s="446"/>
      <c r="V1424" s="446"/>
      <c r="W1424" s="446"/>
      <c r="X1424" s="446"/>
      <c r="Y1424" s="446"/>
      <c r="Z1424" s="446"/>
      <c r="AA1424" s="446"/>
      <c r="AB1424" s="446"/>
      <c r="AC1424" s="441"/>
      <c r="AD1424" s="441"/>
      <c r="AE1424" s="441"/>
      <c r="AF1424" s="441"/>
      <c r="AG1424" s="441"/>
      <c r="AH1424" s="441"/>
      <c r="AI1424" s="443"/>
      <c r="AJ1424" s="443"/>
      <c r="AK1424" s="325"/>
      <c r="AL1424" s="443"/>
      <c r="AM1424" s="443"/>
    </row>
    <row r="1425" spans="1:39" ht="24.75" customHeight="1">
      <c r="A1425" s="440"/>
      <c r="B1425" s="440"/>
      <c r="C1425" s="440"/>
      <c r="D1425" s="440"/>
      <c r="E1425" s="442"/>
      <c r="F1425" s="443"/>
      <c r="G1425" s="441"/>
      <c r="H1425" s="444"/>
      <c r="I1425" s="445"/>
      <c r="J1425" s="443"/>
      <c r="K1425" s="443"/>
      <c r="L1425" s="443"/>
      <c r="M1425" s="443"/>
      <c r="N1425" s="443"/>
      <c r="O1425" s="443"/>
      <c r="P1425" s="446"/>
      <c r="Q1425" s="446"/>
      <c r="R1425" s="446"/>
      <c r="S1425" s="446"/>
      <c r="T1425" s="446"/>
      <c r="U1425" s="446"/>
      <c r="V1425" s="446"/>
      <c r="W1425" s="446"/>
      <c r="X1425" s="446"/>
      <c r="Y1425" s="446"/>
      <c r="Z1425" s="446"/>
      <c r="AA1425" s="446"/>
      <c r="AB1425" s="446"/>
      <c r="AC1425" s="441"/>
      <c r="AD1425" s="441"/>
      <c r="AE1425" s="441"/>
      <c r="AF1425" s="441"/>
      <c r="AG1425" s="441"/>
      <c r="AH1425" s="441"/>
      <c r="AI1425" s="443"/>
      <c r="AJ1425" s="443"/>
      <c r="AK1425" s="325"/>
      <c r="AL1425" s="443"/>
      <c r="AM1425" s="443"/>
    </row>
    <row r="1426" spans="1:39" ht="24.75" customHeight="1">
      <c r="A1426" s="440"/>
      <c r="B1426" s="440"/>
      <c r="C1426" s="440"/>
      <c r="D1426" s="440"/>
      <c r="E1426" s="442"/>
      <c r="F1426" s="443"/>
      <c r="G1426" s="441"/>
      <c r="H1426" s="444"/>
      <c r="I1426" s="445"/>
      <c r="J1426" s="443"/>
      <c r="K1426" s="443"/>
      <c r="L1426" s="443"/>
      <c r="M1426" s="443"/>
      <c r="N1426" s="443"/>
      <c r="O1426" s="443"/>
      <c r="P1426" s="446"/>
      <c r="Q1426" s="446"/>
      <c r="R1426" s="446"/>
      <c r="S1426" s="446"/>
      <c r="T1426" s="446"/>
      <c r="U1426" s="446"/>
      <c r="V1426" s="446"/>
      <c r="W1426" s="446"/>
      <c r="X1426" s="446"/>
      <c r="Y1426" s="446"/>
      <c r="Z1426" s="446"/>
      <c r="AA1426" s="446"/>
      <c r="AB1426" s="446"/>
      <c r="AC1426" s="441"/>
      <c r="AD1426" s="441"/>
      <c r="AE1426" s="441"/>
      <c r="AF1426" s="441"/>
      <c r="AG1426" s="441"/>
      <c r="AH1426" s="441"/>
      <c r="AI1426" s="443"/>
      <c r="AJ1426" s="443"/>
      <c r="AK1426" s="325"/>
      <c r="AL1426" s="443"/>
      <c r="AM1426" s="443"/>
    </row>
    <row r="1427" spans="1:39" ht="24.75" customHeight="1">
      <c r="A1427" s="440"/>
      <c r="B1427" s="440"/>
      <c r="C1427" s="440"/>
      <c r="D1427" s="440"/>
      <c r="E1427" s="442"/>
      <c r="F1427" s="443"/>
      <c r="G1427" s="441"/>
      <c r="H1427" s="444"/>
      <c r="I1427" s="445"/>
      <c r="J1427" s="443"/>
      <c r="K1427" s="443"/>
      <c r="L1427" s="443"/>
      <c r="M1427" s="443"/>
      <c r="N1427" s="443"/>
      <c r="O1427" s="443"/>
      <c r="P1427" s="446"/>
      <c r="Q1427" s="446"/>
      <c r="R1427" s="446"/>
      <c r="S1427" s="446"/>
      <c r="T1427" s="446"/>
      <c r="U1427" s="446"/>
      <c r="V1427" s="446"/>
      <c r="W1427" s="446"/>
      <c r="X1427" s="446"/>
      <c r="Y1427" s="446"/>
      <c r="Z1427" s="446"/>
      <c r="AA1427" s="446"/>
      <c r="AB1427" s="446"/>
      <c r="AC1427" s="441"/>
      <c r="AD1427" s="441"/>
      <c r="AE1427" s="441"/>
      <c r="AF1427" s="441"/>
      <c r="AG1427" s="441"/>
      <c r="AH1427" s="441"/>
      <c r="AI1427" s="443"/>
      <c r="AJ1427" s="443"/>
      <c r="AK1427" s="325"/>
      <c r="AL1427" s="443"/>
      <c r="AM1427" s="443"/>
    </row>
    <row r="1428" spans="1:39" ht="24.75" customHeight="1">
      <c r="A1428" s="440"/>
      <c r="B1428" s="440"/>
      <c r="C1428" s="440"/>
      <c r="D1428" s="440"/>
      <c r="E1428" s="442"/>
      <c r="F1428" s="443"/>
      <c r="G1428" s="441"/>
      <c r="H1428" s="444"/>
      <c r="I1428" s="445"/>
      <c r="J1428" s="443"/>
      <c r="K1428" s="443"/>
      <c r="L1428" s="443"/>
      <c r="M1428" s="443"/>
      <c r="N1428" s="443"/>
      <c r="O1428" s="443"/>
      <c r="P1428" s="446"/>
      <c r="Q1428" s="446"/>
      <c r="R1428" s="446"/>
      <c r="S1428" s="446"/>
      <c r="T1428" s="446"/>
      <c r="U1428" s="446"/>
      <c r="V1428" s="446"/>
      <c r="W1428" s="446"/>
      <c r="X1428" s="446"/>
      <c r="Y1428" s="446"/>
      <c r="Z1428" s="446"/>
      <c r="AA1428" s="446"/>
      <c r="AB1428" s="446"/>
      <c r="AC1428" s="441"/>
      <c r="AD1428" s="441"/>
      <c r="AE1428" s="441"/>
      <c r="AF1428" s="441"/>
      <c r="AG1428" s="441"/>
      <c r="AH1428" s="441"/>
      <c r="AI1428" s="443"/>
      <c r="AJ1428" s="443"/>
      <c r="AK1428" s="325"/>
      <c r="AL1428" s="443"/>
      <c r="AM1428" s="443"/>
    </row>
    <row r="1429" spans="1:39" ht="24.75" customHeight="1">
      <c r="A1429" s="440"/>
      <c r="B1429" s="440"/>
      <c r="C1429" s="440"/>
      <c r="D1429" s="440"/>
      <c r="E1429" s="442"/>
      <c r="F1429" s="443"/>
      <c r="G1429" s="441"/>
      <c r="H1429" s="444"/>
      <c r="I1429" s="445"/>
      <c r="J1429" s="443"/>
      <c r="K1429" s="443"/>
      <c r="L1429" s="443"/>
      <c r="M1429" s="443"/>
      <c r="N1429" s="443"/>
      <c r="O1429" s="443"/>
      <c r="P1429" s="446"/>
      <c r="Q1429" s="446"/>
      <c r="R1429" s="446"/>
      <c r="S1429" s="446"/>
      <c r="T1429" s="446"/>
      <c r="U1429" s="446"/>
      <c r="V1429" s="446"/>
      <c r="W1429" s="446"/>
      <c r="X1429" s="446"/>
      <c r="Y1429" s="446"/>
      <c r="Z1429" s="446"/>
      <c r="AA1429" s="446"/>
      <c r="AB1429" s="446"/>
      <c r="AC1429" s="441"/>
      <c r="AD1429" s="441"/>
      <c r="AE1429" s="441"/>
      <c r="AF1429" s="441"/>
      <c r="AG1429" s="441"/>
      <c r="AH1429" s="441"/>
      <c r="AI1429" s="443"/>
      <c r="AJ1429" s="443"/>
      <c r="AK1429" s="325"/>
      <c r="AL1429" s="443"/>
      <c r="AM1429" s="443"/>
    </row>
    <row r="1430" spans="1:39" ht="24.75" customHeight="1">
      <c r="A1430" s="440"/>
      <c r="B1430" s="440"/>
      <c r="C1430" s="440"/>
      <c r="D1430" s="440"/>
      <c r="E1430" s="442"/>
      <c r="F1430" s="443"/>
      <c r="G1430" s="441"/>
      <c r="H1430" s="444"/>
      <c r="I1430" s="445"/>
      <c r="J1430" s="443"/>
      <c r="K1430" s="443"/>
      <c r="L1430" s="443"/>
      <c r="M1430" s="443"/>
      <c r="N1430" s="443"/>
      <c r="O1430" s="443"/>
      <c r="P1430" s="446"/>
      <c r="Q1430" s="446"/>
      <c r="R1430" s="446"/>
      <c r="S1430" s="446"/>
      <c r="T1430" s="446"/>
      <c r="U1430" s="446"/>
      <c r="V1430" s="446"/>
      <c r="W1430" s="446"/>
      <c r="X1430" s="446"/>
      <c r="Y1430" s="446"/>
      <c r="Z1430" s="446"/>
      <c r="AA1430" s="446"/>
      <c r="AB1430" s="446"/>
      <c r="AC1430" s="441"/>
      <c r="AD1430" s="441"/>
      <c r="AE1430" s="441"/>
      <c r="AF1430" s="441"/>
      <c r="AG1430" s="441"/>
      <c r="AH1430" s="441"/>
      <c r="AI1430" s="443"/>
      <c r="AJ1430" s="443"/>
      <c r="AK1430" s="325"/>
      <c r="AL1430" s="443"/>
      <c r="AM1430" s="443"/>
    </row>
    <row r="1431" spans="1:39" ht="24.75" customHeight="1">
      <c r="A1431" s="440"/>
      <c r="B1431" s="440"/>
      <c r="C1431" s="440"/>
      <c r="D1431" s="440"/>
      <c r="E1431" s="442"/>
      <c r="F1431" s="443"/>
      <c r="G1431" s="441"/>
      <c r="H1431" s="444"/>
      <c r="I1431" s="445"/>
      <c r="J1431" s="443"/>
      <c r="K1431" s="443"/>
      <c r="L1431" s="443"/>
      <c r="M1431" s="443"/>
      <c r="N1431" s="443"/>
      <c r="O1431" s="443"/>
      <c r="P1431" s="446"/>
      <c r="Q1431" s="446"/>
      <c r="R1431" s="446"/>
      <c r="S1431" s="446"/>
      <c r="T1431" s="446"/>
      <c r="U1431" s="446"/>
      <c r="V1431" s="446"/>
      <c r="W1431" s="446"/>
      <c r="X1431" s="446"/>
      <c r="Y1431" s="446"/>
      <c r="Z1431" s="446"/>
      <c r="AA1431" s="446"/>
      <c r="AB1431" s="446"/>
      <c r="AC1431" s="441"/>
      <c r="AD1431" s="441"/>
      <c r="AE1431" s="441"/>
      <c r="AF1431" s="441"/>
      <c r="AG1431" s="441"/>
      <c r="AH1431" s="441"/>
      <c r="AI1431" s="443"/>
      <c r="AJ1431" s="443"/>
      <c r="AK1431" s="325"/>
      <c r="AL1431" s="443"/>
      <c r="AM1431" s="443"/>
    </row>
    <row r="1432" spans="1:39" ht="24.75" customHeight="1">
      <c r="A1432" s="440"/>
      <c r="B1432" s="440"/>
      <c r="C1432" s="440"/>
      <c r="D1432" s="440"/>
      <c r="E1432" s="442"/>
      <c r="F1432" s="443"/>
      <c r="G1432" s="441"/>
      <c r="H1432" s="444"/>
      <c r="I1432" s="445"/>
      <c r="J1432" s="443"/>
      <c r="K1432" s="443"/>
      <c r="L1432" s="443"/>
      <c r="M1432" s="443"/>
      <c r="N1432" s="443"/>
      <c r="O1432" s="443"/>
      <c r="P1432" s="446"/>
      <c r="Q1432" s="446"/>
      <c r="R1432" s="446"/>
      <c r="S1432" s="446"/>
      <c r="T1432" s="446"/>
      <c r="U1432" s="446"/>
      <c r="V1432" s="446"/>
      <c r="W1432" s="446"/>
      <c r="X1432" s="446"/>
      <c r="Y1432" s="446"/>
      <c r="Z1432" s="446"/>
      <c r="AA1432" s="446"/>
      <c r="AB1432" s="446"/>
      <c r="AC1432" s="441"/>
      <c r="AD1432" s="441"/>
      <c r="AE1432" s="441"/>
      <c r="AF1432" s="441"/>
      <c r="AG1432" s="441"/>
      <c r="AH1432" s="441"/>
      <c r="AI1432" s="443"/>
      <c r="AJ1432" s="443"/>
      <c r="AK1432" s="325"/>
      <c r="AL1432" s="443"/>
      <c r="AM1432" s="443"/>
    </row>
    <row r="1433" spans="1:39" ht="24.75" customHeight="1">
      <c r="A1433" s="440"/>
      <c r="B1433" s="440"/>
      <c r="C1433" s="440"/>
      <c r="D1433" s="440"/>
      <c r="E1433" s="442"/>
      <c r="F1433" s="443"/>
      <c r="G1433" s="441"/>
      <c r="H1433" s="444"/>
      <c r="I1433" s="445"/>
      <c r="J1433" s="443"/>
      <c r="K1433" s="443"/>
      <c r="L1433" s="443"/>
      <c r="M1433" s="443"/>
      <c r="N1433" s="443"/>
      <c r="O1433" s="443"/>
      <c r="P1433" s="446"/>
      <c r="Q1433" s="446"/>
      <c r="R1433" s="446"/>
      <c r="S1433" s="446"/>
      <c r="T1433" s="446"/>
      <c r="U1433" s="446"/>
      <c r="V1433" s="446"/>
      <c r="W1433" s="446"/>
      <c r="X1433" s="446"/>
      <c r="Y1433" s="446"/>
      <c r="Z1433" s="446"/>
      <c r="AA1433" s="446"/>
      <c r="AB1433" s="446"/>
      <c r="AC1433" s="441"/>
      <c r="AD1433" s="441"/>
      <c r="AE1433" s="441"/>
      <c r="AF1433" s="441"/>
      <c r="AG1433" s="441"/>
      <c r="AH1433" s="441"/>
      <c r="AI1433" s="443"/>
      <c r="AJ1433" s="443"/>
      <c r="AK1433" s="325"/>
      <c r="AL1433" s="443"/>
      <c r="AM1433" s="443"/>
    </row>
    <row r="1434" spans="1:39" ht="24.75" customHeight="1">
      <c r="A1434" s="440"/>
      <c r="B1434" s="440"/>
      <c r="C1434" s="440"/>
      <c r="D1434" s="440"/>
      <c r="E1434" s="442"/>
      <c r="F1434" s="443"/>
      <c r="G1434" s="441"/>
      <c r="H1434" s="444"/>
      <c r="I1434" s="445"/>
      <c r="J1434" s="443"/>
      <c r="K1434" s="443"/>
      <c r="L1434" s="443"/>
      <c r="M1434" s="443"/>
      <c r="N1434" s="443"/>
      <c r="O1434" s="443"/>
      <c r="P1434" s="446"/>
      <c r="Q1434" s="446"/>
      <c r="R1434" s="446"/>
      <c r="S1434" s="446"/>
      <c r="T1434" s="446"/>
      <c r="U1434" s="446"/>
      <c r="V1434" s="446"/>
      <c r="W1434" s="446"/>
      <c r="X1434" s="446"/>
      <c r="Y1434" s="446"/>
      <c r="Z1434" s="446"/>
      <c r="AA1434" s="446"/>
      <c r="AB1434" s="446"/>
      <c r="AC1434" s="441"/>
      <c r="AD1434" s="441"/>
      <c r="AE1434" s="441"/>
      <c r="AF1434" s="441"/>
      <c r="AG1434" s="441"/>
      <c r="AH1434" s="441"/>
      <c r="AI1434" s="443"/>
      <c r="AJ1434" s="443"/>
      <c r="AK1434" s="325"/>
      <c r="AL1434" s="443"/>
      <c r="AM1434" s="443"/>
    </row>
    <row r="1435" spans="1:39" ht="24.75" customHeight="1">
      <c r="A1435" s="440"/>
      <c r="B1435" s="440"/>
      <c r="C1435" s="440"/>
      <c r="D1435" s="440"/>
      <c r="E1435" s="442"/>
      <c r="F1435" s="443"/>
      <c r="G1435" s="441"/>
      <c r="H1435" s="444"/>
      <c r="I1435" s="445"/>
      <c r="J1435" s="443"/>
      <c r="K1435" s="443"/>
      <c r="L1435" s="443"/>
      <c r="M1435" s="443"/>
      <c r="N1435" s="443"/>
      <c r="O1435" s="443"/>
      <c r="P1435" s="446"/>
      <c r="Q1435" s="446"/>
      <c r="R1435" s="446"/>
      <c r="S1435" s="446"/>
      <c r="T1435" s="446"/>
      <c r="U1435" s="446"/>
      <c r="V1435" s="446"/>
      <c r="W1435" s="446"/>
      <c r="X1435" s="446"/>
      <c r="Y1435" s="446"/>
      <c r="Z1435" s="446"/>
      <c r="AA1435" s="446"/>
      <c r="AB1435" s="446"/>
      <c r="AC1435" s="441"/>
      <c r="AD1435" s="441"/>
      <c r="AE1435" s="441"/>
      <c r="AF1435" s="441"/>
      <c r="AG1435" s="441"/>
      <c r="AH1435" s="441"/>
      <c r="AI1435" s="443"/>
      <c r="AJ1435" s="443"/>
      <c r="AK1435" s="325"/>
      <c r="AL1435" s="443"/>
      <c r="AM1435" s="443"/>
    </row>
    <row r="1436" spans="1:39" ht="24.75" customHeight="1">
      <c r="A1436" s="440"/>
      <c r="B1436" s="440"/>
      <c r="C1436" s="440"/>
      <c r="D1436" s="440"/>
      <c r="E1436" s="442"/>
      <c r="F1436" s="443"/>
      <c r="G1436" s="441"/>
      <c r="H1436" s="444"/>
      <c r="I1436" s="445"/>
      <c r="J1436" s="443"/>
      <c r="K1436" s="443"/>
      <c r="L1436" s="443"/>
      <c r="M1436" s="443"/>
      <c r="N1436" s="443"/>
      <c r="O1436" s="443"/>
      <c r="P1436" s="446"/>
      <c r="Q1436" s="446"/>
      <c r="R1436" s="446"/>
      <c r="S1436" s="446"/>
      <c r="T1436" s="446"/>
      <c r="U1436" s="446"/>
      <c r="V1436" s="446"/>
      <c r="W1436" s="446"/>
      <c r="X1436" s="446"/>
      <c r="Y1436" s="446"/>
      <c r="Z1436" s="446"/>
      <c r="AA1436" s="446"/>
      <c r="AB1436" s="446"/>
      <c r="AC1436" s="441"/>
      <c r="AD1436" s="441"/>
      <c r="AE1436" s="441"/>
      <c r="AF1436" s="441"/>
      <c r="AG1436" s="441"/>
      <c r="AH1436" s="441"/>
      <c r="AI1436" s="443"/>
      <c r="AJ1436" s="443"/>
      <c r="AK1436" s="325"/>
      <c r="AL1436" s="443"/>
      <c r="AM1436" s="443"/>
    </row>
    <row r="1437" spans="1:39" ht="24.75" customHeight="1">
      <c r="A1437" s="440"/>
      <c r="B1437" s="440"/>
      <c r="C1437" s="440"/>
      <c r="D1437" s="440"/>
      <c r="E1437" s="442"/>
      <c r="F1437" s="443"/>
      <c r="G1437" s="441"/>
      <c r="H1437" s="444"/>
      <c r="I1437" s="445"/>
      <c r="J1437" s="443"/>
      <c r="K1437" s="443"/>
      <c r="L1437" s="443"/>
      <c r="M1437" s="443"/>
      <c r="N1437" s="443"/>
      <c r="O1437" s="443"/>
      <c r="P1437" s="446"/>
      <c r="Q1437" s="446"/>
      <c r="R1437" s="446"/>
      <c r="S1437" s="446"/>
      <c r="T1437" s="446"/>
      <c r="U1437" s="446"/>
      <c r="V1437" s="446"/>
      <c r="W1437" s="446"/>
      <c r="X1437" s="446"/>
      <c r="Y1437" s="446"/>
      <c r="Z1437" s="446"/>
      <c r="AA1437" s="446"/>
      <c r="AB1437" s="446"/>
      <c r="AC1437" s="441"/>
      <c r="AD1437" s="441"/>
      <c r="AE1437" s="441"/>
      <c r="AF1437" s="441"/>
      <c r="AG1437" s="441"/>
      <c r="AH1437" s="441"/>
      <c r="AI1437" s="443"/>
      <c r="AJ1437" s="443"/>
      <c r="AK1437" s="325"/>
      <c r="AL1437" s="443"/>
      <c r="AM1437" s="443"/>
    </row>
    <row r="1438" spans="1:39" ht="24.75" customHeight="1">
      <c r="A1438" s="440"/>
      <c r="B1438" s="440"/>
      <c r="C1438" s="440"/>
      <c r="D1438" s="440"/>
      <c r="E1438" s="442"/>
      <c r="F1438" s="443"/>
      <c r="G1438" s="441"/>
      <c r="H1438" s="444"/>
      <c r="I1438" s="445"/>
      <c r="J1438" s="443"/>
      <c r="K1438" s="443"/>
      <c r="L1438" s="443"/>
      <c r="M1438" s="443"/>
      <c r="N1438" s="443"/>
      <c r="O1438" s="443"/>
      <c r="P1438" s="446"/>
      <c r="Q1438" s="446"/>
      <c r="R1438" s="446"/>
      <c r="S1438" s="446"/>
      <c r="T1438" s="446"/>
      <c r="U1438" s="446"/>
      <c r="V1438" s="446"/>
      <c r="W1438" s="446"/>
      <c r="X1438" s="446"/>
      <c r="Y1438" s="446"/>
      <c r="Z1438" s="446"/>
      <c r="AA1438" s="446"/>
      <c r="AB1438" s="446"/>
      <c r="AC1438" s="441"/>
      <c r="AD1438" s="441"/>
      <c r="AE1438" s="441"/>
      <c r="AF1438" s="441"/>
      <c r="AG1438" s="441"/>
      <c r="AH1438" s="441"/>
      <c r="AI1438" s="443"/>
      <c r="AJ1438" s="443"/>
      <c r="AK1438" s="325"/>
      <c r="AL1438" s="443"/>
      <c r="AM1438" s="443"/>
    </row>
    <row r="1439" spans="1:39" ht="24.75" customHeight="1">
      <c r="A1439" s="440"/>
      <c r="B1439" s="440"/>
      <c r="C1439" s="440"/>
      <c r="D1439" s="440"/>
      <c r="E1439" s="442"/>
      <c r="F1439" s="443"/>
      <c r="G1439" s="441"/>
      <c r="H1439" s="444"/>
      <c r="I1439" s="445"/>
      <c r="J1439" s="443"/>
      <c r="K1439" s="443"/>
      <c r="L1439" s="443"/>
      <c r="M1439" s="443"/>
      <c r="N1439" s="443"/>
      <c r="O1439" s="443"/>
      <c r="P1439" s="446"/>
      <c r="Q1439" s="446"/>
      <c r="R1439" s="446"/>
      <c r="S1439" s="446"/>
      <c r="T1439" s="446"/>
      <c r="U1439" s="446"/>
      <c r="V1439" s="446"/>
      <c r="W1439" s="446"/>
      <c r="X1439" s="446"/>
      <c r="Y1439" s="446"/>
      <c r="Z1439" s="446"/>
      <c r="AA1439" s="446"/>
      <c r="AB1439" s="446"/>
      <c r="AC1439" s="441"/>
      <c r="AD1439" s="441"/>
      <c r="AE1439" s="441"/>
      <c r="AF1439" s="441"/>
      <c r="AG1439" s="441"/>
      <c r="AH1439" s="441"/>
      <c r="AI1439" s="443"/>
      <c r="AJ1439" s="443"/>
      <c r="AK1439" s="325"/>
      <c r="AL1439" s="443"/>
      <c r="AM1439" s="443"/>
    </row>
    <row r="1440" spans="1:39" ht="24.75" customHeight="1">
      <c r="A1440" s="440"/>
      <c r="B1440" s="440"/>
      <c r="C1440" s="440"/>
      <c r="D1440" s="440"/>
      <c r="E1440" s="442"/>
      <c r="F1440" s="443"/>
      <c r="G1440" s="441"/>
      <c r="H1440" s="444"/>
      <c r="I1440" s="445"/>
      <c r="J1440" s="443"/>
      <c r="K1440" s="443"/>
      <c r="L1440" s="443"/>
      <c r="M1440" s="443"/>
      <c r="N1440" s="443"/>
      <c r="O1440" s="443"/>
      <c r="P1440" s="446"/>
      <c r="Q1440" s="446"/>
      <c r="R1440" s="446"/>
      <c r="S1440" s="446"/>
      <c r="T1440" s="446"/>
      <c r="U1440" s="446"/>
      <c r="V1440" s="446"/>
      <c r="W1440" s="446"/>
      <c r="X1440" s="446"/>
      <c r="Y1440" s="446"/>
      <c r="Z1440" s="446"/>
      <c r="AA1440" s="446"/>
      <c r="AB1440" s="446"/>
      <c r="AC1440" s="441"/>
      <c r="AD1440" s="441"/>
      <c r="AE1440" s="441"/>
      <c r="AF1440" s="441"/>
      <c r="AG1440" s="441"/>
      <c r="AH1440" s="441"/>
      <c r="AI1440" s="443"/>
      <c r="AJ1440" s="443"/>
      <c r="AK1440" s="325"/>
      <c r="AL1440" s="443"/>
      <c r="AM1440" s="443"/>
    </row>
    <row r="1441" spans="1:39" ht="24.75" customHeight="1">
      <c r="A1441" s="440"/>
      <c r="B1441" s="440"/>
      <c r="C1441" s="440"/>
      <c r="D1441" s="440"/>
      <c r="E1441" s="442"/>
      <c r="F1441" s="443"/>
      <c r="G1441" s="441"/>
      <c r="H1441" s="444"/>
      <c r="I1441" s="445"/>
      <c r="J1441" s="443"/>
      <c r="K1441" s="443"/>
      <c r="L1441" s="443"/>
      <c r="M1441" s="443"/>
      <c r="N1441" s="443"/>
      <c r="O1441" s="443"/>
      <c r="P1441" s="446"/>
      <c r="Q1441" s="446"/>
      <c r="R1441" s="446"/>
      <c r="S1441" s="446"/>
      <c r="T1441" s="446"/>
      <c r="U1441" s="446"/>
      <c r="V1441" s="446"/>
      <c r="W1441" s="446"/>
      <c r="X1441" s="446"/>
      <c r="Y1441" s="446"/>
      <c r="Z1441" s="446"/>
      <c r="AA1441" s="446"/>
      <c r="AB1441" s="446"/>
      <c r="AC1441" s="441"/>
      <c r="AD1441" s="441"/>
      <c r="AE1441" s="441"/>
      <c r="AF1441" s="441"/>
      <c r="AG1441" s="441"/>
      <c r="AH1441" s="441"/>
      <c r="AI1441" s="443"/>
      <c r="AJ1441" s="443"/>
      <c r="AK1441" s="325"/>
      <c r="AL1441" s="443"/>
      <c r="AM1441" s="443"/>
    </row>
    <row r="1442" spans="1:39" ht="24.75" customHeight="1">
      <c r="A1442" s="440"/>
      <c r="B1442" s="440"/>
      <c r="C1442" s="440"/>
      <c r="D1442" s="440"/>
      <c r="E1442" s="442"/>
      <c r="F1442" s="443"/>
      <c r="G1442" s="441"/>
      <c r="H1442" s="444"/>
      <c r="I1442" s="445"/>
      <c r="J1442" s="443"/>
      <c r="K1442" s="443"/>
      <c r="L1442" s="443"/>
      <c r="M1442" s="443"/>
      <c r="N1442" s="443"/>
      <c r="O1442" s="443"/>
      <c r="P1442" s="446"/>
      <c r="Q1442" s="446"/>
      <c r="R1442" s="446"/>
      <c r="S1442" s="446"/>
      <c r="T1442" s="446"/>
      <c r="U1442" s="446"/>
      <c r="V1442" s="446"/>
      <c r="W1442" s="446"/>
      <c r="X1442" s="446"/>
      <c r="Y1442" s="446"/>
      <c r="Z1442" s="446"/>
      <c r="AA1442" s="446"/>
      <c r="AB1442" s="446"/>
      <c r="AC1442" s="441"/>
      <c r="AD1442" s="441"/>
      <c r="AE1442" s="441"/>
      <c r="AF1442" s="441"/>
      <c r="AG1442" s="441"/>
      <c r="AH1442" s="441"/>
      <c r="AI1442" s="443"/>
      <c r="AJ1442" s="443"/>
      <c r="AK1442" s="325"/>
      <c r="AL1442" s="443"/>
      <c r="AM1442" s="443"/>
    </row>
    <row r="1443" spans="1:39" ht="24.75" customHeight="1">
      <c r="A1443" s="440"/>
      <c r="B1443" s="440"/>
      <c r="C1443" s="440"/>
      <c r="D1443" s="440"/>
      <c r="E1443" s="442"/>
      <c r="F1443" s="443"/>
      <c r="G1443" s="441"/>
      <c r="H1443" s="444"/>
      <c r="I1443" s="445"/>
      <c r="J1443" s="443"/>
      <c r="K1443" s="443"/>
      <c r="L1443" s="443"/>
      <c r="M1443" s="443"/>
      <c r="N1443" s="443"/>
      <c r="O1443" s="443"/>
      <c r="P1443" s="446"/>
      <c r="Q1443" s="446"/>
      <c r="R1443" s="446"/>
      <c r="S1443" s="446"/>
      <c r="T1443" s="446"/>
      <c r="U1443" s="446"/>
      <c r="V1443" s="446"/>
      <c r="W1443" s="446"/>
      <c r="X1443" s="446"/>
      <c r="Y1443" s="446"/>
      <c r="Z1443" s="446"/>
      <c r="AA1443" s="446"/>
      <c r="AB1443" s="446"/>
      <c r="AC1443" s="441"/>
      <c r="AD1443" s="441"/>
      <c r="AE1443" s="441"/>
      <c r="AF1443" s="441"/>
      <c r="AG1443" s="441"/>
      <c r="AH1443" s="441"/>
      <c r="AI1443" s="443"/>
      <c r="AJ1443" s="443"/>
      <c r="AK1443" s="325"/>
      <c r="AL1443" s="443"/>
      <c r="AM1443" s="443"/>
    </row>
    <row r="1444" spans="1:39" ht="24.75" customHeight="1">
      <c r="A1444" s="440"/>
      <c r="B1444" s="440"/>
      <c r="C1444" s="440"/>
      <c r="D1444" s="440"/>
      <c r="E1444" s="442"/>
      <c r="F1444" s="443"/>
      <c r="G1444" s="441"/>
      <c r="H1444" s="444"/>
      <c r="I1444" s="445"/>
      <c r="J1444" s="443"/>
      <c r="K1444" s="443"/>
      <c r="L1444" s="443"/>
      <c r="M1444" s="443"/>
      <c r="N1444" s="443"/>
      <c r="O1444" s="443"/>
      <c r="P1444" s="446"/>
      <c r="Q1444" s="446"/>
      <c r="R1444" s="446"/>
      <c r="S1444" s="446"/>
      <c r="T1444" s="446"/>
      <c r="U1444" s="446"/>
      <c r="V1444" s="446"/>
      <c r="W1444" s="446"/>
      <c r="X1444" s="446"/>
      <c r="Y1444" s="446"/>
      <c r="Z1444" s="446"/>
      <c r="AA1444" s="446"/>
      <c r="AB1444" s="446"/>
      <c r="AC1444" s="441"/>
      <c r="AD1444" s="441"/>
      <c r="AE1444" s="441"/>
      <c r="AF1444" s="441"/>
      <c r="AG1444" s="441"/>
      <c r="AH1444" s="441"/>
      <c r="AI1444" s="443"/>
      <c r="AJ1444" s="443"/>
      <c r="AK1444" s="325"/>
      <c r="AL1444" s="443"/>
      <c r="AM1444" s="443"/>
    </row>
    <row r="1445" spans="1:39" ht="24.75" customHeight="1">
      <c r="A1445" s="440"/>
      <c r="B1445" s="440"/>
      <c r="C1445" s="440"/>
      <c r="D1445" s="440"/>
      <c r="E1445" s="442"/>
      <c r="F1445" s="443"/>
      <c r="G1445" s="441"/>
      <c r="H1445" s="444"/>
      <c r="I1445" s="445"/>
      <c r="J1445" s="443"/>
      <c r="K1445" s="443"/>
      <c r="L1445" s="443"/>
      <c r="M1445" s="443"/>
      <c r="N1445" s="443"/>
      <c r="O1445" s="443"/>
      <c r="P1445" s="446"/>
      <c r="Q1445" s="446"/>
      <c r="R1445" s="446"/>
      <c r="S1445" s="446"/>
      <c r="T1445" s="446"/>
      <c r="U1445" s="446"/>
      <c r="V1445" s="446"/>
      <c r="W1445" s="446"/>
      <c r="X1445" s="446"/>
      <c r="Y1445" s="446"/>
      <c r="Z1445" s="446"/>
      <c r="AA1445" s="446"/>
      <c r="AB1445" s="446"/>
      <c r="AC1445" s="441"/>
      <c r="AD1445" s="441"/>
      <c r="AE1445" s="441"/>
      <c r="AF1445" s="441"/>
      <c r="AG1445" s="441"/>
      <c r="AH1445" s="441"/>
      <c r="AI1445" s="443"/>
      <c r="AJ1445" s="443"/>
      <c r="AK1445" s="325"/>
      <c r="AL1445" s="443"/>
      <c r="AM1445" s="443"/>
    </row>
    <row r="1446" spans="1:39" ht="24.75" customHeight="1">
      <c r="A1446" s="440"/>
      <c r="B1446" s="440"/>
      <c r="C1446" s="440"/>
      <c r="D1446" s="440"/>
      <c r="E1446" s="442"/>
      <c r="F1446" s="443"/>
      <c r="G1446" s="441"/>
      <c r="H1446" s="444"/>
      <c r="I1446" s="445"/>
      <c r="J1446" s="443"/>
      <c r="K1446" s="443"/>
      <c r="L1446" s="443"/>
      <c r="M1446" s="443"/>
      <c r="N1446" s="443"/>
      <c r="O1446" s="443"/>
      <c r="P1446" s="446"/>
      <c r="Q1446" s="446"/>
      <c r="R1446" s="446"/>
      <c r="S1446" s="446"/>
      <c r="T1446" s="446"/>
      <c r="U1446" s="446"/>
      <c r="V1446" s="446"/>
      <c r="W1446" s="446"/>
      <c r="X1446" s="446"/>
      <c r="Y1446" s="446"/>
      <c r="Z1446" s="446"/>
      <c r="AA1446" s="446"/>
      <c r="AB1446" s="446"/>
      <c r="AC1446" s="441"/>
      <c r="AD1446" s="441"/>
      <c r="AE1446" s="441"/>
      <c r="AF1446" s="441"/>
      <c r="AG1446" s="441"/>
      <c r="AH1446" s="441"/>
      <c r="AI1446" s="443"/>
      <c r="AJ1446" s="443"/>
      <c r="AK1446" s="325"/>
      <c r="AL1446" s="443"/>
      <c r="AM1446" s="443"/>
    </row>
    <row r="1447" spans="1:39" ht="24.75" customHeight="1">
      <c r="A1447" s="440"/>
      <c r="B1447" s="440"/>
      <c r="C1447" s="440"/>
      <c r="D1447" s="440"/>
      <c r="E1447" s="442"/>
      <c r="F1447" s="443"/>
      <c r="G1447" s="441"/>
      <c r="H1447" s="444"/>
      <c r="I1447" s="445"/>
      <c r="J1447" s="443"/>
      <c r="K1447" s="443"/>
      <c r="L1447" s="443"/>
      <c r="M1447" s="443"/>
      <c r="N1447" s="443"/>
      <c r="O1447" s="443"/>
      <c r="P1447" s="446"/>
      <c r="Q1447" s="446"/>
      <c r="R1447" s="446"/>
      <c r="S1447" s="446"/>
      <c r="T1447" s="446"/>
      <c r="U1447" s="446"/>
      <c r="V1447" s="446"/>
      <c r="W1447" s="446"/>
      <c r="X1447" s="446"/>
      <c r="Y1447" s="446"/>
      <c r="Z1447" s="446"/>
      <c r="AA1447" s="446"/>
      <c r="AB1447" s="446"/>
      <c r="AC1447" s="441"/>
      <c r="AD1447" s="441"/>
      <c r="AE1447" s="441"/>
      <c r="AF1447" s="441"/>
      <c r="AG1447" s="441"/>
      <c r="AH1447" s="441"/>
      <c r="AI1447" s="443"/>
      <c r="AJ1447" s="443"/>
      <c r="AK1447" s="325"/>
      <c r="AL1447" s="443"/>
      <c r="AM1447" s="443"/>
    </row>
    <row r="1448" spans="1:39" ht="24.75" customHeight="1">
      <c r="A1448" s="440"/>
      <c r="B1448" s="440"/>
      <c r="C1448" s="440"/>
      <c r="D1448" s="440"/>
      <c r="E1448" s="442"/>
      <c r="F1448" s="443"/>
      <c r="G1448" s="441"/>
      <c r="H1448" s="444"/>
      <c r="I1448" s="445"/>
      <c r="J1448" s="443"/>
      <c r="K1448" s="443"/>
      <c r="L1448" s="443"/>
      <c r="M1448" s="443"/>
      <c r="N1448" s="443"/>
      <c r="O1448" s="443"/>
      <c r="P1448" s="446"/>
      <c r="Q1448" s="446"/>
      <c r="R1448" s="446"/>
      <c r="S1448" s="446"/>
      <c r="T1448" s="446"/>
      <c r="U1448" s="446"/>
      <c r="V1448" s="446"/>
      <c r="W1448" s="446"/>
      <c r="X1448" s="446"/>
      <c r="Y1448" s="446"/>
      <c r="Z1448" s="446"/>
      <c r="AA1448" s="446"/>
      <c r="AB1448" s="446"/>
      <c r="AC1448" s="441"/>
      <c r="AD1448" s="441"/>
      <c r="AE1448" s="441"/>
      <c r="AF1448" s="441"/>
      <c r="AG1448" s="441"/>
      <c r="AH1448" s="441"/>
      <c r="AI1448" s="443"/>
      <c r="AJ1448" s="443"/>
      <c r="AK1448" s="325"/>
      <c r="AL1448" s="443"/>
      <c r="AM1448" s="443"/>
    </row>
    <row r="1449" spans="1:39" ht="24.75" customHeight="1">
      <c r="A1449" s="440"/>
      <c r="B1449" s="440"/>
      <c r="C1449" s="440"/>
      <c r="D1449" s="440"/>
      <c r="E1449" s="442"/>
      <c r="F1449" s="443"/>
      <c r="G1449" s="441"/>
      <c r="H1449" s="444"/>
      <c r="I1449" s="445"/>
      <c r="J1449" s="443"/>
      <c r="K1449" s="443"/>
      <c r="L1449" s="443"/>
      <c r="M1449" s="443"/>
      <c r="N1449" s="443"/>
      <c r="O1449" s="443"/>
      <c r="P1449" s="446"/>
      <c r="Q1449" s="446"/>
      <c r="R1449" s="446"/>
      <c r="S1449" s="446"/>
      <c r="T1449" s="446"/>
      <c r="U1449" s="446"/>
      <c r="V1449" s="446"/>
      <c r="W1449" s="446"/>
      <c r="X1449" s="446"/>
      <c r="Y1449" s="446"/>
      <c r="Z1449" s="446"/>
      <c r="AA1449" s="446"/>
      <c r="AB1449" s="446"/>
      <c r="AC1449" s="441"/>
      <c r="AD1449" s="441"/>
      <c r="AE1449" s="441"/>
      <c r="AF1449" s="441"/>
      <c r="AG1449" s="441"/>
      <c r="AH1449" s="441"/>
      <c r="AI1449" s="443"/>
      <c r="AJ1449" s="443"/>
      <c r="AK1449" s="325"/>
      <c r="AL1449" s="443"/>
      <c r="AM1449" s="443"/>
    </row>
    <row r="1450" spans="1:39" ht="24.75" customHeight="1">
      <c r="A1450" s="440"/>
      <c r="B1450" s="440"/>
      <c r="C1450" s="440"/>
      <c r="D1450" s="440"/>
      <c r="E1450" s="442"/>
      <c r="F1450" s="443"/>
      <c r="G1450" s="441"/>
      <c r="H1450" s="444"/>
      <c r="I1450" s="445"/>
      <c r="J1450" s="443"/>
      <c r="K1450" s="443"/>
      <c r="L1450" s="443"/>
      <c r="M1450" s="443"/>
      <c r="N1450" s="443"/>
      <c r="O1450" s="443"/>
      <c r="P1450" s="446"/>
      <c r="Q1450" s="446"/>
      <c r="R1450" s="446"/>
      <c r="S1450" s="446"/>
      <c r="T1450" s="446"/>
      <c r="U1450" s="446"/>
      <c r="V1450" s="446"/>
      <c r="W1450" s="446"/>
      <c r="X1450" s="446"/>
      <c r="Y1450" s="446"/>
      <c r="Z1450" s="446"/>
      <c r="AA1450" s="446"/>
      <c r="AB1450" s="446"/>
      <c r="AC1450" s="441"/>
      <c r="AD1450" s="441"/>
      <c r="AE1450" s="441"/>
      <c r="AF1450" s="441"/>
      <c r="AG1450" s="441"/>
      <c r="AH1450" s="441"/>
      <c r="AI1450" s="443"/>
      <c r="AJ1450" s="443"/>
      <c r="AK1450" s="325"/>
      <c r="AL1450" s="443"/>
      <c r="AM1450" s="443"/>
    </row>
    <row r="1451" spans="1:39" ht="24.75" customHeight="1">
      <c r="A1451" s="440"/>
      <c r="B1451" s="440"/>
      <c r="C1451" s="440"/>
      <c r="D1451" s="440"/>
      <c r="E1451" s="442"/>
      <c r="F1451" s="443"/>
      <c r="G1451" s="441"/>
      <c r="H1451" s="444"/>
      <c r="I1451" s="445"/>
      <c r="J1451" s="443"/>
      <c r="K1451" s="443"/>
      <c r="L1451" s="443"/>
      <c r="M1451" s="443"/>
      <c r="N1451" s="443"/>
      <c r="O1451" s="443"/>
      <c r="P1451" s="446"/>
      <c r="Q1451" s="446"/>
      <c r="R1451" s="446"/>
      <c r="S1451" s="446"/>
      <c r="T1451" s="446"/>
      <c r="U1451" s="446"/>
      <c r="V1451" s="446"/>
      <c r="W1451" s="446"/>
      <c r="X1451" s="446"/>
      <c r="Y1451" s="446"/>
      <c r="Z1451" s="446"/>
      <c r="AA1451" s="446"/>
      <c r="AB1451" s="446"/>
      <c r="AC1451" s="441"/>
      <c r="AD1451" s="441"/>
      <c r="AE1451" s="441"/>
      <c r="AF1451" s="441"/>
      <c r="AG1451" s="441"/>
      <c r="AH1451" s="441"/>
      <c r="AI1451" s="443"/>
      <c r="AJ1451" s="443"/>
      <c r="AK1451" s="325"/>
      <c r="AL1451" s="443"/>
      <c r="AM1451" s="443"/>
    </row>
    <row r="1452" spans="1:39" ht="24.75" customHeight="1">
      <c r="A1452" s="440"/>
      <c r="B1452" s="440"/>
      <c r="C1452" s="440"/>
      <c r="D1452" s="440"/>
      <c r="E1452" s="442"/>
      <c r="F1452" s="443"/>
      <c r="G1452" s="441"/>
      <c r="H1452" s="444"/>
      <c r="I1452" s="445"/>
      <c r="J1452" s="443"/>
      <c r="K1452" s="443"/>
      <c r="L1452" s="443"/>
      <c r="M1452" s="443"/>
      <c r="N1452" s="443"/>
      <c r="O1452" s="443"/>
      <c r="P1452" s="446"/>
      <c r="Q1452" s="446"/>
      <c r="R1452" s="446"/>
      <c r="S1452" s="446"/>
      <c r="T1452" s="446"/>
      <c r="U1452" s="446"/>
      <c r="V1452" s="446"/>
      <c r="W1452" s="446"/>
      <c r="X1452" s="446"/>
      <c r="Y1452" s="446"/>
      <c r="Z1452" s="446"/>
      <c r="AA1452" s="446"/>
      <c r="AB1452" s="446"/>
      <c r="AC1452" s="441"/>
      <c r="AD1452" s="441"/>
      <c r="AE1452" s="441"/>
      <c r="AF1452" s="441"/>
      <c r="AG1452" s="441"/>
      <c r="AH1452" s="441"/>
      <c r="AI1452" s="443"/>
      <c r="AJ1452" s="443"/>
      <c r="AK1452" s="325"/>
      <c r="AL1452" s="443"/>
      <c r="AM1452" s="443"/>
    </row>
    <row r="1453" spans="1:39" ht="24.75" customHeight="1">
      <c r="A1453" s="440"/>
      <c r="B1453" s="440"/>
      <c r="C1453" s="440"/>
      <c r="D1453" s="440"/>
      <c r="E1453" s="442"/>
      <c r="F1453" s="443"/>
      <c r="G1453" s="441"/>
      <c r="H1453" s="444"/>
      <c r="I1453" s="445"/>
      <c r="J1453" s="443"/>
      <c r="K1453" s="443"/>
      <c r="L1453" s="443"/>
      <c r="M1453" s="443"/>
      <c r="N1453" s="443"/>
      <c r="O1453" s="443"/>
      <c r="P1453" s="446"/>
      <c r="Q1453" s="446"/>
      <c r="R1453" s="446"/>
      <c r="S1453" s="446"/>
      <c r="T1453" s="446"/>
      <c r="U1453" s="446"/>
      <c r="V1453" s="446"/>
      <c r="W1453" s="446"/>
      <c r="X1453" s="446"/>
      <c r="Y1453" s="446"/>
      <c r="Z1453" s="446"/>
      <c r="AA1453" s="446"/>
      <c r="AB1453" s="446"/>
      <c r="AC1453" s="441"/>
      <c r="AD1453" s="441"/>
      <c r="AE1453" s="441"/>
      <c r="AF1453" s="441"/>
      <c r="AG1453" s="441"/>
      <c r="AH1453" s="441"/>
      <c r="AI1453" s="443"/>
      <c r="AJ1453" s="443"/>
      <c r="AK1453" s="325"/>
      <c r="AL1453" s="443"/>
      <c r="AM1453" s="443"/>
    </row>
    <row r="1454" spans="1:39" ht="24.75" customHeight="1">
      <c r="A1454" s="440"/>
      <c r="B1454" s="440"/>
      <c r="C1454" s="440"/>
      <c r="D1454" s="440"/>
      <c r="E1454" s="442"/>
      <c r="F1454" s="443"/>
      <c r="G1454" s="441"/>
      <c r="H1454" s="444"/>
      <c r="I1454" s="445"/>
      <c r="J1454" s="443"/>
      <c r="K1454" s="443"/>
      <c r="L1454" s="443"/>
      <c r="M1454" s="443"/>
      <c r="N1454" s="443"/>
      <c r="O1454" s="443"/>
      <c r="P1454" s="446"/>
      <c r="Q1454" s="446"/>
      <c r="R1454" s="446"/>
      <c r="S1454" s="446"/>
      <c r="T1454" s="446"/>
      <c r="U1454" s="446"/>
      <c r="V1454" s="446"/>
      <c r="W1454" s="446"/>
      <c r="X1454" s="446"/>
      <c r="Y1454" s="446"/>
      <c r="Z1454" s="446"/>
      <c r="AA1454" s="446"/>
      <c r="AB1454" s="446"/>
      <c r="AC1454" s="441"/>
      <c r="AD1454" s="441"/>
      <c r="AE1454" s="441"/>
      <c r="AF1454" s="441"/>
      <c r="AG1454" s="441"/>
      <c r="AH1454" s="441"/>
      <c r="AI1454" s="443"/>
      <c r="AJ1454" s="443"/>
      <c r="AK1454" s="325"/>
      <c r="AL1454" s="443"/>
      <c r="AM1454" s="443"/>
    </row>
    <row r="1455" spans="1:39" ht="24.75" customHeight="1">
      <c r="A1455" s="440"/>
      <c r="B1455" s="440"/>
      <c r="C1455" s="440"/>
      <c r="D1455" s="440"/>
      <c r="E1455" s="442"/>
      <c r="F1455" s="443"/>
      <c r="G1455" s="441"/>
      <c r="H1455" s="444"/>
      <c r="I1455" s="445"/>
      <c r="J1455" s="443"/>
      <c r="K1455" s="443"/>
      <c r="L1455" s="443"/>
      <c r="M1455" s="443"/>
      <c r="N1455" s="443"/>
      <c r="O1455" s="443"/>
      <c r="P1455" s="446"/>
      <c r="Q1455" s="446"/>
      <c r="R1455" s="446"/>
      <c r="S1455" s="446"/>
      <c r="T1455" s="446"/>
      <c r="U1455" s="446"/>
      <c r="V1455" s="446"/>
      <c r="W1455" s="446"/>
      <c r="X1455" s="446"/>
      <c r="Y1455" s="446"/>
      <c r="Z1455" s="446"/>
      <c r="AA1455" s="446"/>
      <c r="AB1455" s="446"/>
      <c r="AC1455" s="441"/>
      <c r="AD1455" s="441"/>
      <c r="AE1455" s="441"/>
      <c r="AF1455" s="441"/>
      <c r="AG1455" s="441"/>
      <c r="AH1455" s="441"/>
      <c r="AI1455" s="443"/>
      <c r="AJ1455" s="443"/>
      <c r="AK1455" s="325"/>
      <c r="AL1455" s="443"/>
      <c r="AM1455" s="443"/>
    </row>
    <row r="1456" spans="1:39" ht="24.75" customHeight="1">
      <c r="A1456" s="440"/>
      <c r="B1456" s="440"/>
      <c r="C1456" s="440"/>
      <c r="D1456" s="440"/>
      <c r="E1456" s="442"/>
      <c r="F1456" s="443"/>
      <c r="G1456" s="441"/>
      <c r="H1456" s="444"/>
      <c r="I1456" s="445"/>
      <c r="J1456" s="443"/>
      <c r="K1456" s="443"/>
      <c r="L1456" s="443"/>
      <c r="M1456" s="443"/>
      <c r="N1456" s="443"/>
      <c r="O1456" s="443"/>
      <c r="P1456" s="446"/>
      <c r="Q1456" s="446"/>
      <c r="R1456" s="446"/>
      <c r="S1456" s="446"/>
      <c r="T1456" s="446"/>
      <c r="U1456" s="446"/>
      <c r="V1456" s="446"/>
      <c r="W1456" s="446"/>
      <c r="X1456" s="446"/>
      <c r="Y1456" s="446"/>
      <c r="Z1456" s="446"/>
      <c r="AA1456" s="446"/>
      <c r="AB1456" s="446"/>
      <c r="AC1456" s="441"/>
      <c r="AD1456" s="441"/>
      <c r="AE1456" s="441"/>
      <c r="AF1456" s="441"/>
      <c r="AG1456" s="441"/>
      <c r="AH1456" s="441"/>
      <c r="AI1456" s="443"/>
      <c r="AJ1456" s="443"/>
      <c r="AK1456" s="325"/>
      <c r="AL1456" s="443"/>
      <c r="AM1456" s="443"/>
    </row>
    <row r="1457" spans="1:39" ht="24.75" customHeight="1">
      <c r="A1457" s="440"/>
      <c r="B1457" s="440"/>
      <c r="C1457" s="440"/>
      <c r="D1457" s="440"/>
      <c r="E1457" s="442"/>
      <c r="F1457" s="443"/>
      <c r="G1457" s="441"/>
      <c r="H1457" s="444"/>
      <c r="I1457" s="445"/>
      <c r="J1457" s="443"/>
      <c r="K1457" s="443"/>
      <c r="L1457" s="443"/>
      <c r="M1457" s="443"/>
      <c r="N1457" s="443"/>
      <c r="O1457" s="443"/>
      <c r="P1457" s="446"/>
      <c r="Q1457" s="446"/>
      <c r="R1457" s="446"/>
      <c r="S1457" s="446"/>
      <c r="T1457" s="446"/>
      <c r="U1457" s="446"/>
      <c r="V1457" s="446"/>
      <c r="W1457" s="446"/>
      <c r="X1457" s="446"/>
      <c r="Y1457" s="446"/>
      <c r="Z1457" s="446"/>
      <c r="AA1457" s="446"/>
      <c r="AB1457" s="446"/>
      <c r="AC1457" s="441"/>
      <c r="AD1457" s="441"/>
      <c r="AE1457" s="441"/>
      <c r="AF1457" s="441"/>
      <c r="AG1457" s="441"/>
      <c r="AH1457" s="441"/>
      <c r="AI1457" s="443"/>
      <c r="AJ1457" s="443"/>
      <c r="AK1457" s="325"/>
      <c r="AL1457" s="443"/>
      <c r="AM1457" s="443"/>
    </row>
    <row r="1458" spans="1:39" ht="24.75" customHeight="1">
      <c r="A1458" s="440"/>
      <c r="B1458" s="440"/>
      <c r="C1458" s="440"/>
      <c r="D1458" s="440"/>
      <c r="E1458" s="442"/>
      <c r="F1458" s="443"/>
      <c r="G1458" s="441"/>
      <c r="H1458" s="444"/>
      <c r="I1458" s="445"/>
      <c r="J1458" s="443"/>
      <c r="K1458" s="443"/>
      <c r="L1458" s="443"/>
      <c r="M1458" s="443"/>
      <c r="N1458" s="443"/>
      <c r="O1458" s="443"/>
      <c r="P1458" s="446"/>
      <c r="Q1458" s="446"/>
      <c r="R1458" s="446"/>
      <c r="S1458" s="446"/>
      <c r="T1458" s="446"/>
      <c r="U1458" s="446"/>
      <c r="V1458" s="446"/>
      <c r="W1458" s="446"/>
      <c r="X1458" s="446"/>
      <c r="Y1458" s="446"/>
      <c r="Z1458" s="446"/>
      <c r="AA1458" s="446"/>
      <c r="AB1458" s="446"/>
      <c r="AC1458" s="441"/>
      <c r="AD1458" s="441"/>
      <c r="AE1458" s="441"/>
      <c r="AF1458" s="441"/>
      <c r="AG1458" s="441"/>
      <c r="AH1458" s="441"/>
      <c r="AI1458" s="443"/>
      <c r="AJ1458" s="443"/>
      <c r="AK1458" s="325"/>
      <c r="AL1458" s="443"/>
      <c r="AM1458" s="443"/>
    </row>
    <row r="1459" spans="1:39" ht="24.75" customHeight="1">
      <c r="A1459" s="440"/>
      <c r="B1459" s="440"/>
      <c r="C1459" s="440"/>
      <c r="D1459" s="440"/>
      <c r="E1459" s="442"/>
      <c r="F1459" s="443"/>
      <c r="G1459" s="441"/>
      <c r="H1459" s="444"/>
      <c r="I1459" s="445"/>
      <c r="J1459" s="443"/>
      <c r="K1459" s="443"/>
      <c r="L1459" s="443"/>
      <c r="M1459" s="443"/>
      <c r="N1459" s="443"/>
      <c r="O1459" s="443"/>
      <c r="P1459" s="446"/>
      <c r="Q1459" s="446"/>
      <c r="R1459" s="446"/>
      <c r="S1459" s="446"/>
      <c r="T1459" s="446"/>
      <c r="U1459" s="446"/>
      <c r="V1459" s="446"/>
      <c r="W1459" s="446"/>
      <c r="X1459" s="446"/>
      <c r="Y1459" s="446"/>
      <c r="Z1459" s="446"/>
      <c r="AA1459" s="446"/>
      <c r="AB1459" s="446"/>
      <c r="AC1459" s="441"/>
      <c r="AD1459" s="441"/>
      <c r="AE1459" s="441"/>
      <c r="AF1459" s="441"/>
      <c r="AG1459" s="441"/>
      <c r="AH1459" s="441"/>
      <c r="AI1459" s="443"/>
      <c r="AJ1459" s="443"/>
      <c r="AK1459" s="325"/>
      <c r="AL1459" s="443"/>
      <c r="AM1459" s="443"/>
    </row>
    <row r="1460" spans="1:39" ht="24.75" customHeight="1">
      <c r="A1460" s="440"/>
      <c r="B1460" s="440"/>
      <c r="C1460" s="440"/>
      <c r="D1460" s="440"/>
      <c r="E1460" s="442"/>
      <c r="F1460" s="443"/>
      <c r="G1460" s="441"/>
      <c r="H1460" s="444"/>
      <c r="I1460" s="445"/>
      <c r="J1460" s="443"/>
      <c r="K1460" s="443"/>
      <c r="L1460" s="443"/>
      <c r="M1460" s="443"/>
      <c r="N1460" s="443"/>
      <c r="O1460" s="443"/>
      <c r="P1460" s="446"/>
      <c r="Q1460" s="446"/>
      <c r="R1460" s="446"/>
      <c r="S1460" s="446"/>
      <c r="T1460" s="446"/>
      <c r="U1460" s="446"/>
      <c r="V1460" s="446"/>
      <c r="W1460" s="446"/>
      <c r="X1460" s="446"/>
      <c r="Y1460" s="446"/>
      <c r="Z1460" s="446"/>
      <c r="AA1460" s="446"/>
      <c r="AB1460" s="446"/>
      <c r="AC1460" s="441"/>
      <c r="AD1460" s="441"/>
      <c r="AE1460" s="441"/>
      <c r="AF1460" s="441"/>
      <c r="AG1460" s="441"/>
      <c r="AH1460" s="441"/>
      <c r="AI1460" s="443"/>
      <c r="AJ1460" s="443"/>
      <c r="AK1460" s="325"/>
      <c r="AL1460" s="443"/>
      <c r="AM1460" s="443"/>
    </row>
    <row r="1461" spans="1:39" ht="24.75" customHeight="1">
      <c r="A1461" s="440"/>
      <c r="B1461" s="440"/>
      <c r="C1461" s="440"/>
      <c r="D1461" s="440"/>
      <c r="E1461" s="442"/>
      <c r="F1461" s="443"/>
      <c r="G1461" s="441"/>
      <c r="H1461" s="444"/>
      <c r="I1461" s="445"/>
      <c r="J1461" s="443"/>
      <c r="K1461" s="443"/>
      <c r="L1461" s="443"/>
      <c r="M1461" s="443"/>
      <c r="N1461" s="443"/>
      <c r="O1461" s="443"/>
      <c r="P1461" s="446"/>
      <c r="Q1461" s="446"/>
      <c r="R1461" s="446"/>
      <c r="S1461" s="446"/>
      <c r="T1461" s="446"/>
      <c r="U1461" s="446"/>
      <c r="V1461" s="446"/>
      <c r="W1461" s="446"/>
      <c r="X1461" s="446"/>
      <c r="Y1461" s="446"/>
      <c r="Z1461" s="446"/>
      <c r="AA1461" s="446"/>
      <c r="AB1461" s="446"/>
      <c r="AC1461" s="441"/>
      <c r="AD1461" s="441"/>
      <c r="AE1461" s="441"/>
      <c r="AF1461" s="441"/>
      <c r="AG1461" s="441"/>
      <c r="AH1461" s="441"/>
      <c r="AI1461" s="443"/>
      <c r="AJ1461" s="443"/>
      <c r="AK1461" s="325"/>
      <c r="AL1461" s="443"/>
      <c r="AM1461" s="443"/>
    </row>
    <row r="1462" spans="1:39" ht="24.75" customHeight="1">
      <c r="A1462" s="440"/>
      <c r="B1462" s="440"/>
      <c r="C1462" s="440"/>
      <c r="D1462" s="440"/>
      <c r="E1462" s="442"/>
      <c r="F1462" s="443"/>
      <c r="G1462" s="441"/>
      <c r="H1462" s="444"/>
      <c r="I1462" s="445"/>
      <c r="J1462" s="443"/>
      <c r="K1462" s="443"/>
      <c r="L1462" s="443"/>
      <c r="M1462" s="443"/>
      <c r="N1462" s="443"/>
      <c r="O1462" s="443"/>
      <c r="P1462" s="446"/>
      <c r="Q1462" s="446"/>
      <c r="R1462" s="446"/>
      <c r="S1462" s="446"/>
      <c r="T1462" s="446"/>
      <c r="U1462" s="446"/>
      <c r="V1462" s="446"/>
      <c r="W1462" s="446"/>
      <c r="X1462" s="446"/>
      <c r="Y1462" s="446"/>
      <c r="Z1462" s="446"/>
      <c r="AA1462" s="446"/>
      <c r="AB1462" s="446"/>
      <c r="AC1462" s="441"/>
      <c r="AD1462" s="441"/>
      <c r="AE1462" s="441"/>
      <c r="AF1462" s="441"/>
      <c r="AG1462" s="441"/>
      <c r="AH1462" s="441"/>
      <c r="AI1462" s="443"/>
      <c r="AJ1462" s="443"/>
      <c r="AK1462" s="325"/>
      <c r="AL1462" s="443"/>
      <c r="AM1462" s="443"/>
    </row>
    <row r="1463" spans="1:39" ht="24.75" customHeight="1">
      <c r="A1463" s="440"/>
      <c r="B1463" s="440"/>
      <c r="C1463" s="440"/>
      <c r="D1463" s="440"/>
      <c r="E1463" s="442"/>
      <c r="F1463" s="443"/>
      <c r="G1463" s="441"/>
      <c r="H1463" s="444"/>
      <c r="I1463" s="445"/>
      <c r="J1463" s="443"/>
      <c r="K1463" s="443"/>
      <c r="L1463" s="443"/>
      <c r="M1463" s="443"/>
      <c r="N1463" s="443"/>
      <c r="O1463" s="443"/>
      <c r="P1463" s="446"/>
      <c r="Q1463" s="446"/>
      <c r="R1463" s="446"/>
      <c r="S1463" s="446"/>
      <c r="T1463" s="446"/>
      <c r="U1463" s="446"/>
      <c r="V1463" s="446"/>
      <c r="W1463" s="446"/>
      <c r="X1463" s="446"/>
      <c r="Y1463" s="446"/>
      <c r="Z1463" s="446"/>
      <c r="AA1463" s="446"/>
      <c r="AB1463" s="446"/>
      <c r="AC1463" s="441"/>
      <c r="AD1463" s="441"/>
      <c r="AE1463" s="441"/>
      <c r="AF1463" s="441"/>
      <c r="AG1463" s="441"/>
      <c r="AH1463" s="441"/>
      <c r="AI1463" s="443"/>
      <c r="AJ1463" s="443"/>
      <c r="AK1463" s="325"/>
      <c r="AL1463" s="443"/>
      <c r="AM1463" s="443"/>
    </row>
    <row r="1464" spans="1:39" ht="24.75" customHeight="1">
      <c r="A1464" s="440"/>
      <c r="B1464" s="440"/>
      <c r="C1464" s="440"/>
      <c r="D1464" s="440"/>
      <c r="E1464" s="442"/>
      <c r="F1464" s="443"/>
      <c r="G1464" s="441"/>
      <c r="H1464" s="444"/>
      <c r="I1464" s="445"/>
      <c r="J1464" s="443"/>
      <c r="K1464" s="443"/>
      <c r="L1464" s="443"/>
      <c r="M1464" s="443"/>
      <c r="N1464" s="443"/>
      <c r="O1464" s="443"/>
      <c r="P1464" s="446"/>
      <c r="Q1464" s="446"/>
      <c r="R1464" s="446"/>
      <c r="S1464" s="446"/>
      <c r="T1464" s="446"/>
      <c r="U1464" s="446"/>
      <c r="V1464" s="446"/>
      <c r="W1464" s="446"/>
      <c r="X1464" s="446"/>
      <c r="Y1464" s="446"/>
      <c r="Z1464" s="446"/>
      <c r="AA1464" s="446"/>
      <c r="AB1464" s="446"/>
      <c r="AC1464" s="441"/>
      <c r="AD1464" s="441"/>
      <c r="AE1464" s="441"/>
      <c r="AF1464" s="441"/>
      <c r="AG1464" s="441"/>
      <c r="AH1464" s="441"/>
      <c r="AI1464" s="443"/>
      <c r="AJ1464" s="443"/>
      <c r="AK1464" s="325"/>
      <c r="AL1464" s="443"/>
      <c r="AM1464" s="443"/>
    </row>
    <row r="1465" spans="1:39" ht="24.75" customHeight="1">
      <c r="A1465" s="440"/>
      <c r="B1465" s="440"/>
      <c r="C1465" s="440"/>
      <c r="D1465" s="440"/>
      <c r="E1465" s="442"/>
      <c r="F1465" s="443"/>
      <c r="G1465" s="441"/>
      <c r="H1465" s="444"/>
      <c r="I1465" s="445"/>
      <c r="J1465" s="443"/>
      <c r="K1465" s="443"/>
      <c r="L1465" s="443"/>
      <c r="M1465" s="443"/>
      <c r="N1465" s="443"/>
      <c r="O1465" s="443"/>
      <c r="P1465" s="446"/>
      <c r="Q1465" s="446"/>
      <c r="R1465" s="446"/>
      <c r="S1465" s="446"/>
      <c r="T1465" s="446"/>
      <c r="U1465" s="446"/>
      <c r="V1465" s="446"/>
      <c r="W1465" s="446"/>
      <c r="X1465" s="446"/>
      <c r="Y1465" s="446"/>
      <c r="Z1465" s="446"/>
      <c r="AA1465" s="446"/>
      <c r="AB1465" s="446"/>
      <c r="AC1465" s="441"/>
      <c r="AD1465" s="441"/>
      <c r="AE1465" s="441"/>
      <c r="AF1465" s="441"/>
      <c r="AG1465" s="441"/>
      <c r="AH1465" s="441"/>
      <c r="AI1465" s="443"/>
      <c r="AJ1465" s="443"/>
      <c r="AK1465" s="325"/>
      <c r="AL1465" s="443"/>
      <c r="AM1465" s="443"/>
    </row>
    <row r="1466" spans="1:39" ht="24.75" customHeight="1">
      <c r="A1466" s="440"/>
      <c r="B1466" s="440"/>
      <c r="C1466" s="440"/>
      <c r="D1466" s="440"/>
      <c r="E1466" s="442"/>
      <c r="F1466" s="443"/>
      <c r="G1466" s="441"/>
      <c r="H1466" s="444"/>
      <c r="I1466" s="445"/>
      <c r="J1466" s="443"/>
      <c r="K1466" s="443"/>
      <c r="L1466" s="443"/>
      <c r="M1466" s="443"/>
      <c r="N1466" s="443"/>
      <c r="O1466" s="443"/>
      <c r="P1466" s="446"/>
      <c r="Q1466" s="446"/>
      <c r="R1466" s="446"/>
      <c r="S1466" s="446"/>
      <c r="T1466" s="446"/>
      <c r="U1466" s="446"/>
      <c r="V1466" s="446"/>
      <c r="W1466" s="446"/>
      <c r="X1466" s="446"/>
      <c r="Y1466" s="446"/>
      <c r="Z1466" s="446"/>
      <c r="AA1466" s="446"/>
      <c r="AB1466" s="446"/>
      <c r="AC1466" s="441"/>
      <c r="AD1466" s="441"/>
      <c r="AE1466" s="441"/>
      <c r="AF1466" s="441"/>
      <c r="AG1466" s="441"/>
      <c r="AH1466" s="441"/>
      <c r="AI1466" s="443"/>
      <c r="AJ1466" s="443"/>
      <c r="AK1466" s="325"/>
      <c r="AL1466" s="443"/>
      <c r="AM1466" s="443"/>
    </row>
    <row r="1467" spans="1:39" ht="24.75" customHeight="1">
      <c r="A1467" s="440"/>
      <c r="B1467" s="440"/>
      <c r="C1467" s="440"/>
      <c r="D1467" s="440"/>
      <c r="E1467" s="442"/>
      <c r="F1467" s="443"/>
      <c r="G1467" s="441"/>
      <c r="H1467" s="444"/>
      <c r="I1467" s="445"/>
      <c r="J1467" s="443"/>
      <c r="K1467" s="443"/>
      <c r="L1467" s="443"/>
      <c r="M1467" s="443"/>
      <c r="N1467" s="443"/>
      <c r="O1467" s="443"/>
      <c r="P1467" s="446"/>
      <c r="Q1467" s="446"/>
      <c r="R1467" s="446"/>
      <c r="S1467" s="446"/>
      <c r="T1467" s="446"/>
      <c r="U1467" s="446"/>
      <c r="V1467" s="446"/>
      <c r="W1467" s="446"/>
      <c r="X1467" s="446"/>
      <c r="Y1467" s="446"/>
      <c r="Z1467" s="446"/>
      <c r="AA1467" s="446"/>
      <c r="AB1467" s="446"/>
      <c r="AC1467" s="441"/>
      <c r="AD1467" s="441"/>
      <c r="AE1467" s="441"/>
      <c r="AF1467" s="441"/>
      <c r="AG1467" s="441"/>
      <c r="AH1467" s="441"/>
      <c r="AI1467" s="443"/>
      <c r="AJ1467" s="443"/>
      <c r="AK1467" s="325"/>
      <c r="AL1467" s="443"/>
      <c r="AM1467" s="443"/>
    </row>
    <row r="1468" spans="1:39" ht="24.75" customHeight="1">
      <c r="A1468" s="440"/>
      <c r="B1468" s="440"/>
      <c r="C1468" s="440"/>
      <c r="D1468" s="440"/>
      <c r="E1468" s="442"/>
      <c r="F1468" s="443"/>
      <c r="G1468" s="441"/>
      <c r="H1468" s="444"/>
      <c r="I1468" s="445"/>
      <c r="J1468" s="443"/>
      <c r="K1468" s="443"/>
      <c r="L1468" s="443"/>
      <c r="M1468" s="443"/>
      <c r="N1468" s="443"/>
      <c r="O1468" s="443"/>
      <c r="P1468" s="446"/>
      <c r="Q1468" s="446"/>
      <c r="R1468" s="446"/>
      <c r="S1468" s="446"/>
      <c r="T1468" s="446"/>
      <c r="U1468" s="446"/>
      <c r="V1468" s="446"/>
      <c r="W1468" s="446"/>
      <c r="X1468" s="446"/>
      <c r="Y1468" s="446"/>
      <c r="Z1468" s="446"/>
      <c r="AA1468" s="446"/>
      <c r="AB1468" s="446"/>
      <c r="AC1468" s="441"/>
      <c r="AD1468" s="441"/>
      <c r="AE1468" s="441"/>
      <c r="AF1468" s="441"/>
      <c r="AG1468" s="441"/>
      <c r="AH1468" s="441"/>
      <c r="AI1468" s="443"/>
      <c r="AJ1468" s="443"/>
      <c r="AK1468" s="325"/>
      <c r="AL1468" s="443"/>
      <c r="AM1468" s="443"/>
    </row>
    <row r="1469" spans="1:39" ht="24.75" customHeight="1">
      <c r="A1469" s="440"/>
      <c r="B1469" s="440"/>
      <c r="C1469" s="440"/>
      <c r="D1469" s="440"/>
      <c r="E1469" s="442"/>
      <c r="F1469" s="443"/>
      <c r="G1469" s="441"/>
      <c r="H1469" s="444"/>
      <c r="I1469" s="445"/>
      <c r="J1469" s="443"/>
      <c r="K1469" s="443"/>
      <c r="L1469" s="443"/>
      <c r="M1469" s="443"/>
      <c r="N1469" s="443"/>
      <c r="O1469" s="443"/>
      <c r="P1469" s="446"/>
      <c r="Q1469" s="446"/>
      <c r="R1469" s="446"/>
      <c r="S1469" s="446"/>
      <c r="T1469" s="446"/>
      <c r="U1469" s="446"/>
      <c r="V1469" s="446"/>
      <c r="W1469" s="446"/>
      <c r="X1469" s="446"/>
      <c r="Y1469" s="446"/>
      <c r="Z1469" s="446"/>
      <c r="AA1469" s="446"/>
      <c r="AB1469" s="446"/>
      <c r="AC1469" s="441"/>
      <c r="AD1469" s="441"/>
      <c r="AE1469" s="441"/>
      <c r="AF1469" s="441"/>
      <c r="AG1469" s="441"/>
      <c r="AH1469" s="441"/>
      <c r="AI1469" s="443"/>
      <c r="AJ1469" s="443"/>
      <c r="AK1469" s="325"/>
      <c r="AL1469" s="443"/>
      <c r="AM1469" s="443"/>
    </row>
    <row r="1470" spans="1:39" ht="24.75" customHeight="1">
      <c r="A1470" s="440"/>
      <c r="B1470" s="440"/>
      <c r="C1470" s="440"/>
      <c r="D1470" s="440"/>
      <c r="E1470" s="442"/>
      <c r="F1470" s="443"/>
      <c r="G1470" s="441"/>
      <c r="H1470" s="444"/>
      <c r="I1470" s="445"/>
      <c r="J1470" s="443"/>
      <c r="K1470" s="443"/>
      <c r="L1470" s="443"/>
      <c r="M1470" s="443"/>
      <c r="N1470" s="443"/>
      <c r="O1470" s="443"/>
      <c r="P1470" s="446"/>
      <c r="Q1470" s="446"/>
      <c r="R1470" s="446"/>
      <c r="S1470" s="446"/>
      <c r="T1470" s="446"/>
      <c r="U1470" s="446"/>
      <c r="V1470" s="446"/>
      <c r="W1470" s="446"/>
      <c r="X1470" s="446"/>
      <c r="Y1470" s="446"/>
      <c r="Z1470" s="446"/>
      <c r="AA1470" s="446"/>
      <c r="AB1470" s="446"/>
      <c r="AC1470" s="441"/>
      <c r="AD1470" s="441"/>
      <c r="AE1470" s="441"/>
      <c r="AF1470" s="441"/>
      <c r="AG1470" s="441"/>
      <c r="AH1470" s="441"/>
      <c r="AI1470" s="443"/>
      <c r="AJ1470" s="443"/>
      <c r="AK1470" s="325"/>
      <c r="AL1470" s="443"/>
      <c r="AM1470" s="443"/>
    </row>
    <row r="1471" spans="1:39" ht="24.75" customHeight="1">
      <c r="A1471" s="440"/>
      <c r="B1471" s="440"/>
      <c r="C1471" s="440"/>
      <c r="D1471" s="440"/>
      <c r="E1471" s="442"/>
      <c r="F1471" s="443"/>
      <c r="G1471" s="441"/>
      <c r="H1471" s="444"/>
      <c r="I1471" s="445"/>
      <c r="J1471" s="443"/>
      <c r="K1471" s="443"/>
      <c r="L1471" s="443"/>
      <c r="M1471" s="443"/>
      <c r="N1471" s="443"/>
      <c r="O1471" s="443"/>
      <c r="P1471" s="446"/>
      <c r="Q1471" s="446"/>
      <c r="R1471" s="446"/>
      <c r="S1471" s="446"/>
      <c r="T1471" s="446"/>
      <c r="U1471" s="446"/>
      <c r="V1471" s="446"/>
      <c r="W1471" s="446"/>
      <c r="X1471" s="446"/>
      <c r="Y1471" s="446"/>
      <c r="Z1471" s="446"/>
      <c r="AA1471" s="446"/>
      <c r="AB1471" s="446"/>
      <c r="AC1471" s="441"/>
      <c r="AD1471" s="441"/>
      <c r="AE1471" s="441"/>
      <c r="AF1471" s="441"/>
      <c r="AG1471" s="441"/>
      <c r="AH1471" s="441"/>
      <c r="AI1471" s="443"/>
      <c r="AJ1471" s="443"/>
      <c r="AK1471" s="325"/>
      <c r="AL1471" s="443"/>
      <c r="AM1471" s="443"/>
    </row>
    <row r="1472" spans="1:39" ht="24.75" customHeight="1">
      <c r="A1472" s="440"/>
      <c r="B1472" s="440"/>
      <c r="C1472" s="440"/>
      <c r="D1472" s="440"/>
      <c r="E1472" s="442"/>
      <c r="F1472" s="443"/>
      <c r="G1472" s="441"/>
      <c r="H1472" s="444"/>
      <c r="I1472" s="445"/>
      <c r="J1472" s="443"/>
      <c r="K1472" s="443"/>
      <c r="L1472" s="443"/>
      <c r="M1472" s="443"/>
      <c r="N1472" s="443"/>
      <c r="O1472" s="443"/>
      <c r="P1472" s="446"/>
      <c r="Q1472" s="446"/>
      <c r="R1472" s="446"/>
      <c r="S1472" s="446"/>
      <c r="T1472" s="446"/>
      <c r="U1472" s="446"/>
      <c r="V1472" s="446"/>
      <c r="W1472" s="446"/>
      <c r="X1472" s="446"/>
      <c r="Y1472" s="446"/>
      <c r="Z1472" s="446"/>
      <c r="AA1472" s="446"/>
      <c r="AB1472" s="446"/>
      <c r="AC1472" s="441"/>
      <c r="AD1472" s="441"/>
      <c r="AE1472" s="441"/>
      <c r="AF1472" s="441"/>
      <c r="AG1472" s="441"/>
      <c r="AH1472" s="441"/>
      <c r="AI1472" s="443"/>
      <c r="AJ1472" s="443"/>
      <c r="AK1472" s="325"/>
      <c r="AL1472" s="443"/>
      <c r="AM1472" s="443"/>
    </row>
    <row r="1473" spans="1:39" ht="24.75" customHeight="1">
      <c r="A1473" s="440"/>
      <c r="B1473" s="440"/>
      <c r="C1473" s="440"/>
      <c r="D1473" s="440"/>
      <c r="E1473" s="442"/>
      <c r="F1473" s="443"/>
      <c r="G1473" s="441"/>
      <c r="H1473" s="444"/>
      <c r="I1473" s="445"/>
      <c r="J1473" s="443"/>
      <c r="K1473" s="443"/>
      <c r="L1473" s="443"/>
      <c r="M1473" s="443"/>
      <c r="N1473" s="443"/>
      <c r="O1473" s="443"/>
      <c r="P1473" s="446"/>
      <c r="Q1473" s="446"/>
      <c r="R1473" s="446"/>
      <c r="S1473" s="446"/>
      <c r="T1473" s="446"/>
      <c r="U1473" s="446"/>
      <c r="V1473" s="446"/>
      <c r="W1473" s="446"/>
      <c r="X1473" s="446"/>
      <c r="Y1473" s="446"/>
      <c r="Z1473" s="446"/>
      <c r="AA1473" s="446"/>
      <c r="AB1473" s="446"/>
      <c r="AC1473" s="441"/>
      <c r="AD1473" s="441"/>
      <c r="AE1473" s="441"/>
      <c r="AF1473" s="441"/>
      <c r="AG1473" s="441"/>
      <c r="AH1473" s="441"/>
      <c r="AI1473" s="443"/>
      <c r="AJ1473" s="443"/>
      <c r="AK1473" s="325"/>
      <c r="AL1473" s="443"/>
      <c r="AM1473" s="443"/>
    </row>
    <row r="1474" spans="1:39" ht="24.75" customHeight="1">
      <c r="A1474" s="440"/>
      <c r="B1474" s="440"/>
      <c r="C1474" s="440"/>
      <c r="D1474" s="440"/>
      <c r="E1474" s="442"/>
      <c r="F1474" s="443"/>
      <c r="G1474" s="441"/>
      <c r="H1474" s="444"/>
      <c r="I1474" s="445"/>
      <c r="J1474" s="443"/>
      <c r="K1474" s="443"/>
      <c r="L1474" s="443"/>
      <c r="M1474" s="443"/>
      <c r="N1474" s="443"/>
      <c r="O1474" s="443"/>
      <c r="P1474" s="446"/>
      <c r="Q1474" s="446"/>
      <c r="R1474" s="446"/>
      <c r="S1474" s="446"/>
      <c r="T1474" s="446"/>
      <c r="U1474" s="446"/>
      <c r="V1474" s="446"/>
      <c r="W1474" s="446"/>
      <c r="X1474" s="446"/>
      <c r="Y1474" s="446"/>
      <c r="Z1474" s="446"/>
      <c r="AA1474" s="446"/>
      <c r="AB1474" s="446"/>
      <c r="AC1474" s="441"/>
      <c r="AD1474" s="441"/>
      <c r="AE1474" s="441"/>
      <c r="AF1474" s="441"/>
      <c r="AG1474" s="441"/>
      <c r="AH1474" s="441"/>
      <c r="AI1474" s="443"/>
      <c r="AJ1474" s="443"/>
      <c r="AK1474" s="325"/>
      <c r="AL1474" s="443"/>
      <c r="AM1474" s="443"/>
    </row>
    <row r="1475" spans="1:39" ht="24.75" customHeight="1">
      <c r="A1475" s="440"/>
      <c r="B1475" s="440"/>
      <c r="C1475" s="440"/>
      <c r="D1475" s="440"/>
      <c r="E1475" s="442"/>
      <c r="F1475" s="443"/>
      <c r="G1475" s="441"/>
      <c r="H1475" s="444"/>
      <c r="I1475" s="445"/>
      <c r="J1475" s="443"/>
      <c r="K1475" s="443"/>
      <c r="L1475" s="443"/>
      <c r="M1475" s="443"/>
      <c r="N1475" s="443"/>
      <c r="O1475" s="443"/>
      <c r="P1475" s="446"/>
      <c r="Q1475" s="446"/>
      <c r="R1475" s="446"/>
      <c r="S1475" s="446"/>
      <c r="T1475" s="446"/>
      <c r="U1475" s="446"/>
      <c r="V1475" s="446"/>
      <c r="W1475" s="446"/>
      <c r="X1475" s="446"/>
      <c r="Y1475" s="446"/>
      <c r="Z1475" s="446"/>
      <c r="AA1475" s="446"/>
      <c r="AB1475" s="446"/>
      <c r="AC1475" s="441"/>
      <c r="AD1475" s="441"/>
      <c r="AE1475" s="441"/>
      <c r="AF1475" s="441"/>
      <c r="AG1475" s="441"/>
      <c r="AH1475" s="441"/>
      <c r="AI1475" s="443"/>
      <c r="AJ1475" s="443"/>
      <c r="AK1475" s="325"/>
      <c r="AL1475" s="443"/>
      <c r="AM1475" s="443"/>
    </row>
    <row r="1476" spans="1:39" ht="24.75" customHeight="1">
      <c r="A1476" s="440"/>
      <c r="B1476" s="440"/>
      <c r="C1476" s="440"/>
      <c r="D1476" s="440"/>
      <c r="E1476" s="442"/>
      <c r="F1476" s="443"/>
      <c r="G1476" s="441"/>
      <c r="H1476" s="444"/>
      <c r="I1476" s="445"/>
      <c r="J1476" s="443"/>
      <c r="K1476" s="443"/>
      <c r="L1476" s="443"/>
      <c r="M1476" s="443"/>
      <c r="N1476" s="443"/>
      <c r="O1476" s="443"/>
      <c r="P1476" s="446"/>
      <c r="Q1476" s="446"/>
      <c r="R1476" s="446"/>
      <c r="S1476" s="446"/>
      <c r="T1476" s="446"/>
      <c r="U1476" s="446"/>
      <c r="V1476" s="446"/>
      <c r="W1476" s="446"/>
      <c r="X1476" s="446"/>
      <c r="Y1476" s="446"/>
      <c r="Z1476" s="446"/>
      <c r="AA1476" s="446"/>
      <c r="AB1476" s="446"/>
      <c r="AC1476" s="441"/>
      <c r="AD1476" s="441"/>
      <c r="AE1476" s="441"/>
      <c r="AF1476" s="441"/>
      <c r="AG1476" s="441"/>
      <c r="AH1476" s="441"/>
      <c r="AI1476" s="443"/>
      <c r="AJ1476" s="443"/>
      <c r="AK1476" s="325"/>
      <c r="AL1476" s="443"/>
      <c r="AM1476" s="443"/>
    </row>
    <row r="1477" spans="1:39" ht="24.75" customHeight="1">
      <c r="A1477" s="440"/>
      <c r="B1477" s="440"/>
      <c r="C1477" s="440"/>
      <c r="D1477" s="440"/>
      <c r="E1477" s="442"/>
      <c r="F1477" s="443"/>
      <c r="G1477" s="441"/>
      <c r="H1477" s="444"/>
      <c r="I1477" s="445"/>
      <c r="J1477" s="443"/>
      <c r="K1477" s="443"/>
      <c r="L1477" s="443"/>
      <c r="M1477" s="443"/>
      <c r="N1477" s="443"/>
      <c r="O1477" s="443"/>
      <c r="P1477" s="446"/>
      <c r="Q1477" s="446"/>
      <c r="R1477" s="446"/>
      <c r="S1477" s="446"/>
      <c r="T1477" s="446"/>
      <c r="U1477" s="446"/>
      <c r="V1477" s="446"/>
      <c r="W1477" s="446"/>
      <c r="X1477" s="446"/>
      <c r="Y1477" s="446"/>
      <c r="Z1477" s="446"/>
      <c r="AA1477" s="446"/>
      <c r="AB1477" s="446"/>
      <c r="AC1477" s="441"/>
      <c r="AD1477" s="441"/>
      <c r="AE1477" s="441"/>
      <c r="AF1477" s="441"/>
      <c r="AG1477" s="441"/>
      <c r="AH1477" s="441"/>
      <c r="AI1477" s="443"/>
      <c r="AJ1477" s="443"/>
      <c r="AK1477" s="325"/>
      <c r="AL1477" s="443"/>
      <c r="AM1477" s="443"/>
    </row>
    <row r="1478" spans="1:39" ht="24.75" customHeight="1">
      <c r="A1478" s="440"/>
      <c r="B1478" s="440"/>
      <c r="C1478" s="440"/>
      <c r="D1478" s="440"/>
      <c r="E1478" s="442"/>
      <c r="F1478" s="443"/>
      <c r="G1478" s="441"/>
      <c r="H1478" s="444"/>
      <c r="I1478" s="445"/>
      <c r="J1478" s="443"/>
      <c r="K1478" s="443"/>
      <c r="L1478" s="443"/>
      <c r="M1478" s="443"/>
      <c r="N1478" s="443"/>
      <c r="O1478" s="443"/>
      <c r="P1478" s="446"/>
      <c r="Q1478" s="446"/>
      <c r="R1478" s="446"/>
      <c r="S1478" s="446"/>
      <c r="T1478" s="446"/>
      <c r="U1478" s="446"/>
      <c r="V1478" s="446"/>
      <c r="W1478" s="446"/>
      <c r="X1478" s="446"/>
      <c r="Y1478" s="446"/>
      <c r="Z1478" s="446"/>
      <c r="AA1478" s="446"/>
      <c r="AB1478" s="446"/>
      <c r="AC1478" s="441"/>
      <c r="AD1478" s="441"/>
      <c r="AE1478" s="441"/>
      <c r="AF1478" s="441"/>
      <c r="AG1478" s="441"/>
      <c r="AH1478" s="441"/>
      <c r="AI1478" s="443"/>
      <c r="AJ1478" s="443"/>
      <c r="AK1478" s="325"/>
      <c r="AL1478" s="443"/>
      <c r="AM1478" s="443"/>
    </row>
    <row r="1479" spans="1:39" ht="24.75" customHeight="1">
      <c r="A1479" s="440"/>
      <c r="B1479" s="440"/>
      <c r="C1479" s="440"/>
      <c r="D1479" s="440"/>
      <c r="E1479" s="442"/>
      <c r="F1479" s="443"/>
      <c r="G1479" s="441"/>
      <c r="H1479" s="444"/>
      <c r="I1479" s="445"/>
      <c r="J1479" s="443"/>
      <c r="K1479" s="443"/>
      <c r="L1479" s="443"/>
      <c r="M1479" s="443"/>
      <c r="N1479" s="443"/>
      <c r="O1479" s="443"/>
      <c r="P1479" s="446"/>
      <c r="Q1479" s="446"/>
      <c r="R1479" s="446"/>
      <c r="S1479" s="446"/>
      <c r="T1479" s="446"/>
      <c r="U1479" s="446"/>
      <c r="V1479" s="446"/>
      <c r="W1479" s="446"/>
      <c r="X1479" s="446"/>
      <c r="Y1479" s="446"/>
      <c r="Z1479" s="446"/>
      <c r="AA1479" s="446"/>
      <c r="AB1479" s="446"/>
      <c r="AC1479" s="441"/>
      <c r="AD1479" s="441"/>
      <c r="AE1479" s="441"/>
      <c r="AF1479" s="441"/>
      <c r="AG1479" s="441"/>
      <c r="AH1479" s="441"/>
      <c r="AI1479" s="443"/>
      <c r="AJ1479" s="443"/>
      <c r="AK1479" s="325"/>
      <c r="AL1479" s="443"/>
      <c r="AM1479" s="443"/>
    </row>
    <row r="1480" spans="1:39" ht="24.75" customHeight="1">
      <c r="A1480" s="440"/>
      <c r="B1480" s="440"/>
      <c r="C1480" s="440"/>
      <c r="D1480" s="440"/>
      <c r="E1480" s="442"/>
      <c r="F1480" s="443"/>
      <c r="G1480" s="441"/>
      <c r="H1480" s="444"/>
      <c r="I1480" s="445"/>
      <c r="J1480" s="443"/>
      <c r="K1480" s="443"/>
      <c r="L1480" s="443"/>
      <c r="M1480" s="443"/>
      <c r="N1480" s="443"/>
      <c r="O1480" s="443"/>
      <c r="P1480" s="446"/>
      <c r="Q1480" s="446"/>
      <c r="R1480" s="446"/>
      <c r="S1480" s="446"/>
      <c r="T1480" s="446"/>
      <c r="U1480" s="446"/>
      <c r="V1480" s="446"/>
      <c r="W1480" s="446"/>
      <c r="X1480" s="446"/>
      <c r="Y1480" s="446"/>
      <c r="Z1480" s="446"/>
      <c r="AA1480" s="446"/>
      <c r="AB1480" s="446"/>
      <c r="AC1480" s="441"/>
      <c r="AD1480" s="441"/>
      <c r="AE1480" s="441"/>
      <c r="AF1480" s="441"/>
      <c r="AG1480" s="441"/>
      <c r="AH1480" s="441"/>
      <c r="AI1480" s="443"/>
      <c r="AJ1480" s="443"/>
      <c r="AK1480" s="325"/>
      <c r="AL1480" s="443"/>
      <c r="AM1480" s="443"/>
    </row>
    <row r="1481" spans="1:39" ht="24.75" customHeight="1">
      <c r="A1481" s="440"/>
      <c r="B1481" s="440"/>
      <c r="C1481" s="440"/>
      <c r="D1481" s="440"/>
      <c r="E1481" s="442"/>
      <c r="F1481" s="443"/>
      <c r="G1481" s="441"/>
      <c r="H1481" s="444"/>
      <c r="I1481" s="445"/>
      <c r="J1481" s="443"/>
      <c r="K1481" s="443"/>
      <c r="L1481" s="443"/>
      <c r="M1481" s="443"/>
      <c r="N1481" s="443"/>
      <c r="O1481" s="443"/>
      <c r="P1481" s="446"/>
      <c r="Q1481" s="446"/>
      <c r="R1481" s="446"/>
      <c r="S1481" s="446"/>
      <c r="T1481" s="446"/>
      <c r="U1481" s="446"/>
      <c r="V1481" s="446"/>
      <c r="W1481" s="446"/>
      <c r="X1481" s="446"/>
      <c r="Y1481" s="446"/>
      <c r="Z1481" s="446"/>
      <c r="AA1481" s="446"/>
      <c r="AB1481" s="446"/>
      <c r="AC1481" s="441"/>
      <c r="AD1481" s="441"/>
      <c r="AE1481" s="441"/>
      <c r="AF1481" s="441"/>
      <c r="AG1481" s="441"/>
      <c r="AH1481" s="441"/>
      <c r="AI1481" s="443"/>
      <c r="AJ1481" s="443"/>
      <c r="AK1481" s="325"/>
      <c r="AL1481" s="443"/>
      <c r="AM1481" s="443"/>
    </row>
    <row r="1482" spans="1:39" ht="24.75" customHeight="1">
      <c r="A1482" s="440"/>
      <c r="B1482" s="440"/>
      <c r="C1482" s="440"/>
      <c r="D1482" s="440"/>
      <c r="E1482" s="442"/>
      <c r="F1482" s="443"/>
      <c r="G1482" s="441"/>
      <c r="H1482" s="444"/>
      <c r="I1482" s="445"/>
      <c r="J1482" s="443"/>
      <c r="K1482" s="443"/>
      <c r="L1482" s="443"/>
      <c r="M1482" s="443"/>
      <c r="N1482" s="443"/>
      <c r="O1482" s="443"/>
      <c r="P1482" s="446"/>
      <c r="Q1482" s="446"/>
      <c r="R1482" s="446"/>
      <c r="S1482" s="446"/>
      <c r="T1482" s="446"/>
      <c r="U1482" s="446"/>
      <c r="V1482" s="446"/>
      <c r="W1482" s="446"/>
      <c r="X1482" s="446"/>
      <c r="Y1482" s="446"/>
      <c r="Z1482" s="446"/>
      <c r="AA1482" s="446"/>
      <c r="AB1482" s="446"/>
      <c r="AC1482" s="441"/>
      <c r="AD1482" s="441"/>
      <c r="AE1482" s="441"/>
      <c r="AF1482" s="441"/>
      <c r="AG1482" s="441"/>
      <c r="AH1482" s="441"/>
      <c r="AI1482" s="443"/>
      <c r="AJ1482" s="443"/>
      <c r="AK1482" s="325"/>
      <c r="AL1482" s="443"/>
      <c r="AM1482" s="443"/>
    </row>
    <row r="1483" spans="1:39" ht="24.75" customHeight="1">
      <c r="A1483" s="440"/>
      <c r="B1483" s="440"/>
      <c r="C1483" s="440"/>
      <c r="D1483" s="440"/>
      <c r="E1483" s="442"/>
      <c r="F1483" s="443"/>
      <c r="G1483" s="441"/>
      <c r="H1483" s="444"/>
      <c r="I1483" s="445"/>
      <c r="J1483" s="443"/>
      <c r="K1483" s="443"/>
      <c r="L1483" s="443"/>
      <c r="M1483" s="443"/>
      <c r="N1483" s="443"/>
      <c r="O1483" s="443"/>
      <c r="P1483" s="446"/>
      <c r="Q1483" s="446"/>
      <c r="R1483" s="446"/>
      <c r="S1483" s="446"/>
      <c r="T1483" s="446"/>
      <c r="U1483" s="446"/>
      <c r="V1483" s="446"/>
      <c r="W1483" s="446"/>
      <c r="X1483" s="446"/>
      <c r="Y1483" s="446"/>
      <c r="Z1483" s="446"/>
      <c r="AA1483" s="446"/>
      <c r="AB1483" s="446"/>
      <c r="AC1483" s="441"/>
      <c r="AD1483" s="441"/>
      <c r="AE1483" s="441"/>
      <c r="AF1483" s="441"/>
      <c r="AG1483" s="441"/>
      <c r="AH1483" s="441"/>
      <c r="AI1483" s="443"/>
      <c r="AJ1483" s="443"/>
      <c r="AK1483" s="325"/>
      <c r="AL1483" s="443"/>
      <c r="AM1483" s="443"/>
    </row>
    <row r="1484" spans="1:39" ht="24.75" customHeight="1">
      <c r="A1484" s="440"/>
      <c r="B1484" s="440"/>
      <c r="C1484" s="440"/>
      <c r="D1484" s="440"/>
      <c r="E1484" s="442"/>
      <c r="F1484" s="443"/>
      <c r="G1484" s="441"/>
      <c r="H1484" s="444"/>
      <c r="I1484" s="445"/>
      <c r="J1484" s="443"/>
      <c r="K1484" s="443"/>
      <c r="L1484" s="443"/>
      <c r="M1484" s="443"/>
      <c r="N1484" s="443"/>
      <c r="O1484" s="443"/>
      <c r="P1484" s="446"/>
      <c r="Q1484" s="446"/>
      <c r="R1484" s="446"/>
      <c r="S1484" s="446"/>
      <c r="T1484" s="446"/>
      <c r="U1484" s="446"/>
      <c r="V1484" s="446"/>
      <c r="W1484" s="446"/>
      <c r="X1484" s="446"/>
      <c r="Y1484" s="446"/>
      <c r="Z1484" s="446"/>
      <c r="AA1484" s="446"/>
      <c r="AB1484" s="446"/>
      <c r="AC1484" s="441"/>
      <c r="AD1484" s="441"/>
      <c r="AE1484" s="441"/>
      <c r="AF1484" s="441"/>
      <c r="AG1484" s="441"/>
      <c r="AH1484" s="441"/>
      <c r="AI1484" s="443"/>
      <c r="AJ1484" s="443"/>
      <c r="AK1484" s="325"/>
      <c r="AL1484" s="443"/>
      <c r="AM1484" s="443"/>
    </row>
    <row r="1485" spans="1:39" ht="24.75" customHeight="1">
      <c r="A1485" s="440"/>
      <c r="B1485" s="440"/>
      <c r="C1485" s="440"/>
      <c r="D1485" s="440"/>
      <c r="E1485" s="442"/>
      <c r="F1485" s="443"/>
      <c r="G1485" s="441"/>
      <c r="H1485" s="444"/>
      <c r="I1485" s="445"/>
      <c r="J1485" s="443"/>
      <c r="K1485" s="443"/>
      <c r="L1485" s="443"/>
      <c r="M1485" s="443"/>
      <c r="N1485" s="443"/>
      <c r="O1485" s="443"/>
      <c r="P1485" s="446"/>
      <c r="Q1485" s="446"/>
      <c r="R1485" s="446"/>
      <c r="S1485" s="446"/>
      <c r="T1485" s="446"/>
      <c r="U1485" s="446"/>
      <c r="V1485" s="446"/>
      <c r="W1485" s="446"/>
      <c r="X1485" s="446"/>
      <c r="Y1485" s="446"/>
      <c r="Z1485" s="446"/>
      <c r="AA1485" s="446"/>
      <c r="AB1485" s="446"/>
      <c r="AC1485" s="441"/>
      <c r="AD1485" s="441"/>
      <c r="AE1485" s="441"/>
      <c r="AF1485" s="441"/>
      <c r="AG1485" s="441"/>
      <c r="AH1485" s="441"/>
      <c r="AI1485" s="443"/>
      <c r="AJ1485" s="443"/>
      <c r="AK1485" s="325"/>
      <c r="AL1485" s="443"/>
      <c r="AM1485" s="443"/>
    </row>
    <row r="1486" spans="1:39" ht="24.75" customHeight="1">
      <c r="A1486" s="440"/>
      <c r="B1486" s="440"/>
      <c r="C1486" s="440"/>
      <c r="D1486" s="440"/>
      <c r="E1486" s="442"/>
      <c r="F1486" s="443"/>
      <c r="G1486" s="441"/>
      <c r="H1486" s="444"/>
      <c r="I1486" s="445"/>
      <c r="J1486" s="443"/>
      <c r="K1486" s="443"/>
      <c r="L1486" s="443"/>
      <c r="M1486" s="443"/>
      <c r="N1486" s="443"/>
      <c r="O1486" s="443"/>
      <c r="P1486" s="446"/>
      <c r="Q1486" s="446"/>
      <c r="R1486" s="446"/>
      <c r="S1486" s="446"/>
      <c r="T1486" s="446"/>
      <c r="U1486" s="446"/>
      <c r="V1486" s="446"/>
      <c r="W1486" s="446"/>
      <c r="X1486" s="446"/>
      <c r="Y1486" s="446"/>
      <c r="Z1486" s="446"/>
      <c r="AA1486" s="446"/>
      <c r="AB1486" s="446"/>
      <c r="AC1486" s="441"/>
      <c r="AD1486" s="441"/>
      <c r="AE1486" s="441"/>
      <c r="AF1486" s="441"/>
      <c r="AG1486" s="441"/>
      <c r="AH1486" s="441"/>
      <c r="AI1486" s="443"/>
      <c r="AJ1486" s="443"/>
      <c r="AK1486" s="325"/>
      <c r="AL1486" s="443"/>
      <c r="AM1486" s="443"/>
    </row>
    <row r="1487" spans="1:39" ht="24.75" customHeight="1">
      <c r="A1487" s="440"/>
      <c r="B1487" s="440"/>
      <c r="C1487" s="440"/>
      <c r="D1487" s="440"/>
      <c r="E1487" s="442"/>
      <c r="F1487" s="443"/>
      <c r="G1487" s="441"/>
      <c r="H1487" s="444"/>
      <c r="I1487" s="445"/>
      <c r="J1487" s="443"/>
      <c r="K1487" s="443"/>
      <c r="L1487" s="443"/>
      <c r="M1487" s="443"/>
      <c r="N1487" s="443"/>
      <c r="O1487" s="443"/>
      <c r="P1487" s="446"/>
      <c r="Q1487" s="446"/>
      <c r="R1487" s="446"/>
      <c r="S1487" s="446"/>
      <c r="T1487" s="446"/>
      <c r="U1487" s="446"/>
      <c r="V1487" s="446"/>
      <c r="W1487" s="446"/>
      <c r="X1487" s="446"/>
      <c r="Y1487" s="446"/>
      <c r="Z1487" s="446"/>
      <c r="AA1487" s="446"/>
      <c r="AB1487" s="446"/>
      <c r="AC1487" s="441"/>
      <c r="AD1487" s="441"/>
      <c r="AE1487" s="441"/>
      <c r="AF1487" s="441"/>
      <c r="AG1487" s="441"/>
      <c r="AH1487" s="441"/>
      <c r="AI1487" s="443"/>
      <c r="AJ1487" s="443"/>
      <c r="AK1487" s="325"/>
      <c r="AL1487" s="443"/>
      <c r="AM1487" s="443"/>
    </row>
    <row r="1488" spans="1:39" ht="24.75" customHeight="1">
      <c r="A1488" s="440"/>
      <c r="B1488" s="440"/>
      <c r="C1488" s="440"/>
      <c r="D1488" s="440"/>
      <c r="E1488" s="442"/>
      <c r="F1488" s="443"/>
      <c r="G1488" s="441"/>
      <c r="H1488" s="444"/>
      <c r="I1488" s="445"/>
      <c r="J1488" s="443"/>
      <c r="K1488" s="443"/>
      <c r="L1488" s="443"/>
      <c r="M1488" s="443"/>
      <c r="N1488" s="443"/>
      <c r="O1488" s="443"/>
      <c r="P1488" s="446"/>
      <c r="Q1488" s="446"/>
      <c r="R1488" s="446"/>
      <c r="S1488" s="446"/>
      <c r="T1488" s="446"/>
      <c r="U1488" s="446"/>
      <c r="V1488" s="446"/>
      <c r="W1488" s="446"/>
      <c r="X1488" s="446"/>
      <c r="Y1488" s="446"/>
      <c r="Z1488" s="446"/>
      <c r="AA1488" s="446"/>
      <c r="AB1488" s="446"/>
      <c r="AC1488" s="441"/>
      <c r="AD1488" s="441"/>
      <c r="AE1488" s="441"/>
      <c r="AF1488" s="441"/>
      <c r="AG1488" s="441"/>
      <c r="AH1488" s="441"/>
      <c r="AI1488" s="443"/>
      <c r="AJ1488" s="443"/>
      <c r="AK1488" s="325"/>
      <c r="AL1488" s="443"/>
      <c r="AM1488" s="443"/>
    </row>
    <row r="1489" spans="1:39" ht="24.75" customHeight="1">
      <c r="A1489" s="440"/>
      <c r="B1489" s="440"/>
      <c r="C1489" s="440"/>
      <c r="D1489" s="440"/>
      <c r="E1489" s="442"/>
      <c r="F1489" s="443"/>
      <c r="G1489" s="441"/>
      <c r="H1489" s="444"/>
      <c r="I1489" s="445"/>
      <c r="J1489" s="443"/>
      <c r="K1489" s="443"/>
      <c r="L1489" s="443"/>
      <c r="M1489" s="443"/>
      <c r="N1489" s="443"/>
      <c r="O1489" s="443"/>
      <c r="P1489" s="446"/>
      <c r="Q1489" s="446"/>
      <c r="R1489" s="446"/>
      <c r="S1489" s="446"/>
      <c r="T1489" s="446"/>
      <c r="U1489" s="446"/>
      <c r="V1489" s="446"/>
      <c r="W1489" s="446"/>
      <c r="X1489" s="446"/>
      <c r="Y1489" s="446"/>
      <c r="Z1489" s="446"/>
      <c r="AA1489" s="446"/>
      <c r="AB1489" s="446"/>
      <c r="AC1489" s="441"/>
      <c r="AD1489" s="441"/>
      <c r="AE1489" s="441"/>
      <c r="AF1489" s="441"/>
      <c r="AG1489" s="441"/>
      <c r="AH1489" s="441"/>
      <c r="AI1489" s="443"/>
      <c r="AJ1489" s="443"/>
      <c r="AK1489" s="325"/>
      <c r="AL1489" s="443"/>
      <c r="AM1489" s="443"/>
    </row>
    <row r="1490" spans="1:39" ht="24.75" customHeight="1">
      <c r="A1490" s="440"/>
      <c r="B1490" s="440"/>
      <c r="C1490" s="440"/>
      <c r="D1490" s="440"/>
      <c r="E1490" s="442"/>
      <c r="F1490" s="443"/>
      <c r="G1490" s="441"/>
      <c r="H1490" s="444"/>
      <c r="I1490" s="445"/>
      <c r="J1490" s="443"/>
      <c r="K1490" s="443"/>
      <c r="L1490" s="443"/>
      <c r="M1490" s="443"/>
      <c r="N1490" s="443"/>
      <c r="O1490" s="443"/>
      <c r="P1490" s="446"/>
      <c r="Q1490" s="446"/>
      <c r="R1490" s="446"/>
      <c r="S1490" s="446"/>
      <c r="T1490" s="446"/>
      <c r="U1490" s="446"/>
      <c r="V1490" s="446"/>
      <c r="W1490" s="446"/>
      <c r="X1490" s="446"/>
      <c r="Y1490" s="446"/>
      <c r="Z1490" s="446"/>
      <c r="AA1490" s="446"/>
      <c r="AB1490" s="446"/>
      <c r="AC1490" s="441"/>
      <c r="AD1490" s="441"/>
      <c r="AE1490" s="441"/>
      <c r="AF1490" s="441"/>
      <c r="AG1490" s="441"/>
      <c r="AH1490" s="441"/>
      <c r="AI1490" s="443"/>
      <c r="AJ1490" s="443"/>
      <c r="AK1490" s="325"/>
      <c r="AL1490" s="443"/>
      <c r="AM1490" s="443"/>
    </row>
    <row r="1491" spans="1:39" ht="24.75" customHeight="1">
      <c r="A1491" s="440"/>
      <c r="B1491" s="440"/>
      <c r="C1491" s="440"/>
      <c r="D1491" s="440"/>
      <c r="E1491" s="442"/>
      <c r="F1491" s="443"/>
      <c r="G1491" s="441"/>
      <c r="H1491" s="444"/>
      <c r="I1491" s="445"/>
      <c r="J1491" s="443"/>
      <c r="K1491" s="443"/>
      <c r="L1491" s="443"/>
      <c r="M1491" s="443"/>
      <c r="N1491" s="443"/>
      <c r="O1491" s="443"/>
      <c r="P1491" s="446"/>
      <c r="Q1491" s="446"/>
      <c r="R1491" s="446"/>
      <c r="S1491" s="446"/>
      <c r="T1491" s="446"/>
      <c r="U1491" s="446"/>
      <c r="V1491" s="446"/>
      <c r="W1491" s="446"/>
      <c r="X1491" s="446"/>
      <c r="Y1491" s="446"/>
      <c r="Z1491" s="446"/>
      <c r="AA1491" s="446"/>
      <c r="AB1491" s="446"/>
      <c r="AC1491" s="441"/>
      <c r="AD1491" s="441"/>
      <c r="AE1491" s="441"/>
      <c r="AF1491" s="441"/>
      <c r="AG1491" s="441"/>
      <c r="AH1491" s="441"/>
      <c r="AI1491" s="443"/>
      <c r="AJ1491" s="443"/>
      <c r="AK1491" s="325"/>
      <c r="AL1491" s="443"/>
      <c r="AM1491" s="443"/>
    </row>
    <row r="1492" spans="1:39" ht="24.75" customHeight="1">
      <c r="A1492" s="440"/>
      <c r="B1492" s="440"/>
      <c r="C1492" s="440"/>
      <c r="D1492" s="440"/>
      <c r="E1492" s="442"/>
      <c r="F1492" s="443"/>
      <c r="G1492" s="441"/>
      <c r="H1492" s="444"/>
      <c r="I1492" s="445"/>
      <c r="J1492" s="443"/>
      <c r="K1492" s="443"/>
      <c r="L1492" s="443"/>
      <c r="M1492" s="443"/>
      <c r="N1492" s="443"/>
      <c r="O1492" s="443"/>
      <c r="P1492" s="446"/>
      <c r="Q1492" s="446"/>
      <c r="R1492" s="446"/>
      <c r="S1492" s="446"/>
      <c r="T1492" s="446"/>
      <c r="U1492" s="446"/>
      <c r="V1492" s="446"/>
      <c r="W1492" s="446"/>
      <c r="X1492" s="446"/>
      <c r="Y1492" s="446"/>
      <c r="Z1492" s="446"/>
      <c r="AA1492" s="446"/>
      <c r="AB1492" s="446"/>
      <c r="AC1492" s="441"/>
      <c r="AD1492" s="441"/>
      <c r="AE1492" s="441"/>
      <c r="AF1492" s="441"/>
      <c r="AG1492" s="441"/>
      <c r="AH1492" s="441"/>
      <c r="AI1492" s="443"/>
      <c r="AJ1492" s="443"/>
      <c r="AK1492" s="325"/>
      <c r="AL1492" s="443"/>
      <c r="AM1492" s="443"/>
    </row>
    <row r="1493" spans="1:39" ht="24.75" customHeight="1">
      <c r="A1493" s="440"/>
      <c r="B1493" s="440"/>
      <c r="C1493" s="440"/>
      <c r="D1493" s="440"/>
      <c r="E1493" s="442"/>
      <c r="F1493" s="443"/>
      <c r="G1493" s="441"/>
      <c r="H1493" s="444"/>
      <c r="I1493" s="445"/>
      <c r="J1493" s="443"/>
      <c r="K1493" s="443"/>
      <c r="L1493" s="443"/>
      <c r="M1493" s="443"/>
      <c r="N1493" s="443"/>
      <c r="O1493" s="443"/>
      <c r="P1493" s="446"/>
      <c r="Q1493" s="446"/>
      <c r="R1493" s="446"/>
      <c r="S1493" s="446"/>
      <c r="T1493" s="446"/>
      <c r="U1493" s="446"/>
      <c r="V1493" s="446"/>
      <c r="W1493" s="446"/>
      <c r="X1493" s="446"/>
      <c r="Y1493" s="446"/>
      <c r="Z1493" s="446"/>
      <c r="AA1493" s="446"/>
      <c r="AB1493" s="446"/>
      <c r="AC1493" s="441"/>
      <c r="AD1493" s="441"/>
      <c r="AE1493" s="441"/>
      <c r="AF1493" s="441"/>
      <c r="AG1493" s="441"/>
      <c r="AH1493" s="441"/>
      <c r="AI1493" s="443"/>
      <c r="AJ1493" s="443"/>
      <c r="AK1493" s="325"/>
      <c r="AL1493" s="443"/>
      <c r="AM1493" s="443"/>
    </row>
    <row r="1494" spans="1:39" ht="24.75" customHeight="1">
      <c r="A1494" s="440"/>
      <c r="B1494" s="440"/>
      <c r="C1494" s="440"/>
      <c r="D1494" s="440"/>
      <c r="E1494" s="442"/>
      <c r="F1494" s="443"/>
      <c r="G1494" s="441"/>
      <c r="H1494" s="444"/>
      <c r="I1494" s="445"/>
      <c r="J1494" s="443"/>
      <c r="K1494" s="443"/>
      <c r="L1494" s="443"/>
      <c r="M1494" s="443"/>
      <c r="N1494" s="443"/>
      <c r="O1494" s="443"/>
      <c r="P1494" s="446"/>
      <c r="Q1494" s="446"/>
      <c r="R1494" s="446"/>
      <c r="S1494" s="446"/>
      <c r="T1494" s="446"/>
      <c r="U1494" s="446"/>
      <c r="V1494" s="446"/>
      <c r="W1494" s="446"/>
      <c r="X1494" s="446"/>
      <c r="Y1494" s="446"/>
      <c r="Z1494" s="446"/>
      <c r="AA1494" s="446"/>
      <c r="AB1494" s="446"/>
      <c r="AC1494" s="441"/>
      <c r="AD1494" s="441"/>
      <c r="AE1494" s="441"/>
      <c r="AF1494" s="441"/>
      <c r="AG1494" s="441"/>
      <c r="AH1494" s="441"/>
      <c r="AI1494" s="443"/>
      <c r="AJ1494" s="443"/>
      <c r="AK1494" s="325"/>
      <c r="AL1494" s="443"/>
      <c r="AM1494" s="443"/>
    </row>
    <row r="1495" spans="1:39" ht="24.75" customHeight="1">
      <c r="A1495" s="440"/>
      <c r="B1495" s="440"/>
      <c r="C1495" s="440"/>
      <c r="D1495" s="440"/>
      <c r="E1495" s="442"/>
      <c r="F1495" s="443"/>
      <c r="G1495" s="441"/>
      <c r="H1495" s="444"/>
      <c r="I1495" s="445"/>
      <c r="J1495" s="443"/>
      <c r="K1495" s="443"/>
      <c r="L1495" s="443"/>
      <c r="M1495" s="443"/>
      <c r="N1495" s="443"/>
      <c r="O1495" s="443"/>
      <c r="P1495" s="446"/>
      <c r="Q1495" s="446"/>
      <c r="R1495" s="446"/>
      <c r="S1495" s="446"/>
      <c r="T1495" s="446"/>
      <c r="U1495" s="446"/>
      <c r="V1495" s="446"/>
      <c r="W1495" s="446"/>
      <c r="X1495" s="446"/>
      <c r="Y1495" s="446"/>
      <c r="Z1495" s="446"/>
      <c r="AA1495" s="446"/>
      <c r="AB1495" s="446"/>
      <c r="AC1495" s="441"/>
      <c r="AD1495" s="441"/>
      <c r="AE1495" s="441"/>
      <c r="AF1495" s="441"/>
      <c r="AG1495" s="441"/>
      <c r="AH1495" s="441"/>
      <c r="AI1495" s="443"/>
      <c r="AJ1495" s="443"/>
      <c r="AK1495" s="325"/>
      <c r="AL1495" s="443"/>
      <c r="AM1495" s="443"/>
    </row>
    <row r="1496" spans="1:39" ht="24.75" customHeight="1">
      <c r="A1496" s="440"/>
      <c r="B1496" s="440"/>
      <c r="C1496" s="440"/>
      <c r="D1496" s="440"/>
      <c r="E1496" s="442"/>
      <c r="F1496" s="443"/>
      <c r="G1496" s="441"/>
      <c r="H1496" s="444"/>
      <c r="I1496" s="445"/>
      <c r="J1496" s="443"/>
      <c r="K1496" s="443"/>
      <c r="L1496" s="443"/>
      <c r="M1496" s="443"/>
      <c r="N1496" s="443"/>
      <c r="O1496" s="443"/>
      <c r="P1496" s="446"/>
      <c r="Q1496" s="446"/>
      <c r="R1496" s="446"/>
      <c r="S1496" s="446"/>
      <c r="T1496" s="446"/>
      <c r="U1496" s="446"/>
      <c r="V1496" s="446"/>
      <c r="W1496" s="446"/>
      <c r="X1496" s="446"/>
      <c r="Y1496" s="446"/>
      <c r="Z1496" s="446"/>
      <c r="AA1496" s="446"/>
      <c r="AB1496" s="446"/>
      <c r="AC1496" s="441"/>
      <c r="AD1496" s="441"/>
      <c r="AE1496" s="441"/>
      <c r="AF1496" s="441"/>
      <c r="AG1496" s="441"/>
      <c r="AH1496" s="441"/>
      <c r="AI1496" s="443"/>
      <c r="AJ1496" s="443"/>
      <c r="AK1496" s="325"/>
      <c r="AL1496" s="443"/>
      <c r="AM1496" s="443"/>
    </row>
    <row r="1497" spans="1:39" ht="24.75" customHeight="1">
      <c r="A1497" s="440"/>
      <c r="B1497" s="440"/>
      <c r="C1497" s="440"/>
      <c r="D1497" s="440"/>
      <c r="E1497" s="442"/>
      <c r="F1497" s="443"/>
      <c r="G1497" s="441"/>
      <c r="H1497" s="444"/>
      <c r="I1497" s="445"/>
      <c r="J1497" s="443"/>
      <c r="K1497" s="443"/>
      <c r="L1497" s="443"/>
      <c r="M1497" s="443"/>
      <c r="N1497" s="443"/>
      <c r="O1497" s="443"/>
      <c r="P1497" s="446"/>
      <c r="Q1497" s="446"/>
      <c r="R1497" s="446"/>
      <c r="S1497" s="446"/>
      <c r="T1497" s="446"/>
      <c r="U1497" s="446"/>
      <c r="V1497" s="446"/>
      <c r="W1497" s="446"/>
      <c r="X1497" s="446"/>
      <c r="Y1497" s="446"/>
      <c r="Z1497" s="446"/>
      <c r="AA1497" s="446"/>
      <c r="AB1497" s="446"/>
      <c r="AC1497" s="441"/>
      <c r="AD1497" s="441"/>
      <c r="AE1497" s="441"/>
      <c r="AF1497" s="441"/>
      <c r="AG1497" s="441"/>
      <c r="AH1497" s="441"/>
      <c r="AI1497" s="443"/>
      <c r="AJ1497" s="443"/>
      <c r="AK1497" s="325"/>
      <c r="AL1497" s="443"/>
      <c r="AM1497" s="443"/>
    </row>
    <row r="1498" spans="1:39" ht="24.75" customHeight="1">
      <c r="A1498" s="440"/>
      <c r="B1498" s="440"/>
      <c r="C1498" s="440"/>
      <c r="D1498" s="440"/>
      <c r="E1498" s="442"/>
      <c r="F1498" s="443"/>
      <c r="G1498" s="441"/>
      <c r="H1498" s="444"/>
      <c r="I1498" s="445"/>
      <c r="J1498" s="443"/>
      <c r="K1498" s="443"/>
      <c r="L1498" s="443"/>
      <c r="M1498" s="443"/>
      <c r="N1498" s="443"/>
      <c r="O1498" s="443"/>
      <c r="P1498" s="446"/>
      <c r="Q1498" s="446"/>
      <c r="R1498" s="446"/>
      <c r="S1498" s="446"/>
      <c r="T1498" s="446"/>
      <c r="U1498" s="446"/>
      <c r="V1498" s="446"/>
      <c r="W1498" s="446"/>
      <c r="X1498" s="446"/>
      <c r="Y1498" s="446"/>
      <c r="Z1498" s="446"/>
      <c r="AA1498" s="446"/>
      <c r="AB1498" s="446"/>
      <c r="AC1498" s="441"/>
      <c r="AD1498" s="441"/>
      <c r="AE1498" s="441"/>
      <c r="AF1498" s="441"/>
      <c r="AG1498" s="441"/>
      <c r="AH1498" s="441"/>
      <c r="AI1498" s="443"/>
      <c r="AJ1498" s="443"/>
      <c r="AK1498" s="325"/>
      <c r="AL1498" s="443"/>
      <c r="AM1498" s="443"/>
    </row>
    <row r="1499" spans="1:39" ht="24.75" customHeight="1">
      <c r="A1499" s="440"/>
      <c r="B1499" s="440"/>
      <c r="C1499" s="440"/>
      <c r="D1499" s="440"/>
      <c r="E1499" s="442"/>
      <c r="F1499" s="443"/>
      <c r="G1499" s="441"/>
      <c r="H1499" s="444"/>
      <c r="I1499" s="445"/>
      <c r="J1499" s="443"/>
      <c r="K1499" s="443"/>
      <c r="L1499" s="443"/>
      <c r="M1499" s="443"/>
      <c r="N1499" s="443"/>
      <c r="O1499" s="443"/>
      <c r="P1499" s="446"/>
      <c r="Q1499" s="446"/>
      <c r="R1499" s="446"/>
      <c r="S1499" s="446"/>
      <c r="T1499" s="446"/>
      <c r="U1499" s="446"/>
      <c r="V1499" s="446"/>
      <c r="W1499" s="446"/>
      <c r="X1499" s="446"/>
      <c r="Y1499" s="446"/>
      <c r="Z1499" s="446"/>
      <c r="AA1499" s="446"/>
      <c r="AB1499" s="446"/>
      <c r="AC1499" s="441"/>
      <c r="AD1499" s="441"/>
      <c r="AE1499" s="441"/>
      <c r="AF1499" s="441"/>
      <c r="AG1499" s="441"/>
      <c r="AH1499" s="441"/>
      <c r="AI1499" s="443"/>
      <c r="AJ1499" s="443"/>
      <c r="AK1499" s="325"/>
      <c r="AL1499" s="443"/>
      <c r="AM1499" s="443"/>
    </row>
    <row r="1500" spans="1:39" ht="24.75" customHeight="1">
      <c r="A1500" s="440"/>
      <c r="B1500" s="440"/>
      <c r="C1500" s="440"/>
      <c r="D1500" s="440"/>
      <c r="E1500" s="442"/>
      <c r="F1500" s="443"/>
      <c r="G1500" s="441"/>
      <c r="H1500" s="444"/>
      <c r="I1500" s="445"/>
      <c r="J1500" s="443"/>
      <c r="K1500" s="443"/>
      <c r="L1500" s="443"/>
      <c r="M1500" s="443"/>
      <c r="N1500" s="443"/>
      <c r="O1500" s="443"/>
      <c r="P1500" s="446"/>
      <c r="Q1500" s="446"/>
      <c r="R1500" s="446"/>
      <c r="S1500" s="446"/>
      <c r="T1500" s="446"/>
      <c r="U1500" s="446"/>
      <c r="V1500" s="446"/>
      <c r="W1500" s="446"/>
      <c r="X1500" s="446"/>
      <c r="Y1500" s="446"/>
      <c r="Z1500" s="446"/>
      <c r="AA1500" s="446"/>
      <c r="AB1500" s="446"/>
      <c r="AC1500" s="441"/>
      <c r="AD1500" s="441"/>
      <c r="AE1500" s="441"/>
      <c r="AF1500" s="441"/>
      <c r="AG1500" s="441"/>
      <c r="AH1500" s="441"/>
      <c r="AI1500" s="443"/>
      <c r="AJ1500" s="443"/>
      <c r="AK1500" s="325"/>
      <c r="AL1500" s="443"/>
      <c r="AM1500" s="443"/>
    </row>
    <row r="1501" spans="1:39" ht="24.75" customHeight="1">
      <c r="A1501" s="440"/>
      <c r="B1501" s="440"/>
      <c r="C1501" s="440"/>
      <c r="D1501" s="440"/>
      <c r="E1501" s="442"/>
      <c r="F1501" s="443"/>
      <c r="G1501" s="441"/>
      <c r="H1501" s="444"/>
      <c r="I1501" s="445"/>
      <c r="J1501" s="443"/>
      <c r="K1501" s="443"/>
      <c r="L1501" s="443"/>
      <c r="M1501" s="443"/>
      <c r="N1501" s="443"/>
      <c r="O1501" s="443"/>
      <c r="P1501" s="446"/>
      <c r="Q1501" s="446"/>
      <c r="R1501" s="446"/>
      <c r="S1501" s="446"/>
      <c r="T1501" s="446"/>
      <c r="U1501" s="446"/>
      <c r="V1501" s="446"/>
      <c r="W1501" s="446"/>
      <c r="X1501" s="446"/>
      <c r="Y1501" s="446"/>
      <c r="Z1501" s="446"/>
      <c r="AA1501" s="446"/>
      <c r="AB1501" s="446"/>
      <c r="AC1501" s="441"/>
      <c r="AD1501" s="441"/>
      <c r="AE1501" s="441"/>
      <c r="AF1501" s="441"/>
      <c r="AG1501" s="441"/>
      <c r="AH1501" s="441"/>
      <c r="AI1501" s="443"/>
      <c r="AJ1501" s="443"/>
      <c r="AK1501" s="325"/>
      <c r="AL1501" s="443"/>
      <c r="AM1501" s="443"/>
    </row>
    <row r="1502" spans="1:39" ht="24.75" customHeight="1">
      <c r="A1502" s="440"/>
      <c r="B1502" s="440"/>
      <c r="C1502" s="440"/>
      <c r="D1502" s="440"/>
      <c r="E1502" s="442"/>
      <c r="F1502" s="443"/>
      <c r="G1502" s="441"/>
      <c r="H1502" s="444"/>
      <c r="I1502" s="445"/>
      <c r="J1502" s="443"/>
      <c r="K1502" s="443"/>
      <c r="L1502" s="443"/>
      <c r="M1502" s="443"/>
      <c r="N1502" s="443"/>
      <c r="O1502" s="443"/>
      <c r="P1502" s="446"/>
      <c r="Q1502" s="446"/>
      <c r="R1502" s="446"/>
      <c r="S1502" s="446"/>
      <c r="T1502" s="446"/>
      <c r="U1502" s="446"/>
      <c r="V1502" s="446"/>
      <c r="W1502" s="446"/>
      <c r="X1502" s="446"/>
      <c r="Y1502" s="446"/>
      <c r="Z1502" s="446"/>
      <c r="AA1502" s="446"/>
      <c r="AB1502" s="446"/>
      <c r="AC1502" s="441"/>
      <c r="AD1502" s="441"/>
      <c r="AE1502" s="441"/>
      <c r="AF1502" s="441"/>
      <c r="AG1502" s="441"/>
      <c r="AH1502" s="441"/>
      <c r="AI1502" s="443"/>
      <c r="AJ1502" s="443"/>
      <c r="AK1502" s="325"/>
      <c r="AL1502" s="443"/>
      <c r="AM1502" s="443"/>
    </row>
    <row r="1503" spans="1:39" ht="24.75" customHeight="1">
      <c r="A1503" s="440"/>
      <c r="B1503" s="440"/>
      <c r="C1503" s="440"/>
      <c r="D1503" s="440"/>
      <c r="E1503" s="442"/>
      <c r="F1503" s="443"/>
      <c r="G1503" s="441"/>
      <c r="H1503" s="444"/>
      <c r="I1503" s="445"/>
      <c r="J1503" s="443"/>
      <c r="K1503" s="443"/>
      <c r="L1503" s="443"/>
      <c r="M1503" s="443"/>
      <c r="N1503" s="443"/>
      <c r="O1503" s="443"/>
      <c r="P1503" s="446"/>
      <c r="Q1503" s="446"/>
      <c r="R1503" s="446"/>
      <c r="S1503" s="446"/>
      <c r="T1503" s="446"/>
      <c r="U1503" s="446"/>
      <c r="V1503" s="446"/>
      <c r="W1503" s="446"/>
      <c r="X1503" s="446"/>
      <c r="Y1503" s="446"/>
      <c r="Z1503" s="446"/>
      <c r="AA1503" s="446"/>
      <c r="AB1503" s="446"/>
      <c r="AC1503" s="441"/>
      <c r="AD1503" s="441"/>
      <c r="AE1503" s="441"/>
      <c r="AF1503" s="441"/>
      <c r="AG1503" s="441"/>
      <c r="AH1503" s="441"/>
      <c r="AI1503" s="443"/>
      <c r="AJ1503" s="443"/>
      <c r="AK1503" s="325"/>
      <c r="AL1503" s="443"/>
      <c r="AM1503" s="443"/>
    </row>
    <row r="1504" spans="1:39" ht="24.75" customHeight="1">
      <c r="A1504" s="440"/>
      <c r="B1504" s="440"/>
      <c r="C1504" s="440"/>
      <c r="D1504" s="440"/>
      <c r="E1504" s="442"/>
      <c r="F1504" s="443"/>
      <c r="G1504" s="441"/>
      <c r="H1504" s="444"/>
      <c r="I1504" s="445"/>
      <c r="J1504" s="443"/>
      <c r="K1504" s="443"/>
      <c r="L1504" s="443"/>
      <c r="M1504" s="443"/>
      <c r="N1504" s="443"/>
      <c r="O1504" s="443"/>
      <c r="P1504" s="446"/>
      <c r="Q1504" s="446"/>
      <c r="R1504" s="446"/>
      <c r="S1504" s="446"/>
      <c r="T1504" s="446"/>
      <c r="U1504" s="446"/>
      <c r="V1504" s="446"/>
      <c r="W1504" s="446"/>
      <c r="X1504" s="446"/>
      <c r="Y1504" s="446"/>
      <c r="Z1504" s="446"/>
      <c r="AA1504" s="446"/>
      <c r="AB1504" s="446"/>
      <c r="AC1504" s="441"/>
      <c r="AD1504" s="441"/>
      <c r="AE1504" s="441"/>
      <c r="AF1504" s="441"/>
      <c r="AG1504" s="441"/>
      <c r="AH1504" s="441"/>
      <c r="AI1504" s="443"/>
      <c r="AJ1504" s="443"/>
      <c r="AK1504" s="325"/>
      <c r="AL1504" s="443"/>
      <c r="AM1504" s="443"/>
    </row>
    <row r="1505" spans="1:39" ht="24.75" customHeight="1">
      <c r="A1505" s="440"/>
      <c r="B1505" s="440"/>
      <c r="C1505" s="440"/>
      <c r="D1505" s="440"/>
      <c r="E1505" s="442"/>
      <c r="F1505" s="443"/>
      <c r="G1505" s="441"/>
      <c r="H1505" s="444"/>
      <c r="I1505" s="445"/>
      <c r="J1505" s="443"/>
      <c r="K1505" s="443"/>
      <c r="L1505" s="443"/>
      <c r="M1505" s="443"/>
      <c r="N1505" s="443"/>
      <c r="O1505" s="443"/>
      <c r="P1505" s="446"/>
      <c r="Q1505" s="446"/>
      <c r="R1505" s="446"/>
      <c r="S1505" s="446"/>
      <c r="T1505" s="446"/>
      <c r="U1505" s="446"/>
      <c r="V1505" s="446"/>
      <c r="W1505" s="446"/>
      <c r="X1505" s="446"/>
      <c r="Y1505" s="446"/>
      <c r="Z1505" s="446"/>
      <c r="AA1505" s="446"/>
      <c r="AB1505" s="446"/>
      <c r="AC1505" s="441"/>
      <c r="AD1505" s="441"/>
      <c r="AE1505" s="441"/>
      <c r="AF1505" s="441"/>
      <c r="AG1505" s="441"/>
      <c r="AH1505" s="441"/>
      <c r="AI1505" s="443"/>
      <c r="AJ1505" s="443"/>
      <c r="AK1505" s="325"/>
      <c r="AL1505" s="443"/>
      <c r="AM1505" s="443"/>
    </row>
    <row r="1506" spans="1:39" ht="24.75" customHeight="1">
      <c r="A1506" s="440"/>
      <c r="B1506" s="440"/>
      <c r="C1506" s="440"/>
      <c r="D1506" s="440"/>
      <c r="E1506" s="442"/>
      <c r="F1506" s="443"/>
      <c r="G1506" s="441"/>
      <c r="H1506" s="444"/>
      <c r="I1506" s="445"/>
      <c r="J1506" s="443"/>
      <c r="K1506" s="443"/>
      <c r="L1506" s="443"/>
      <c r="M1506" s="443"/>
      <c r="N1506" s="443"/>
      <c r="O1506" s="443"/>
      <c r="P1506" s="446"/>
      <c r="Q1506" s="446"/>
      <c r="R1506" s="446"/>
      <c r="S1506" s="446"/>
      <c r="T1506" s="446"/>
      <c r="U1506" s="446"/>
      <c r="V1506" s="446"/>
      <c r="W1506" s="446"/>
      <c r="X1506" s="446"/>
      <c r="Y1506" s="446"/>
      <c r="Z1506" s="446"/>
      <c r="AA1506" s="446"/>
      <c r="AB1506" s="446"/>
      <c r="AC1506" s="441"/>
      <c r="AD1506" s="441"/>
      <c r="AE1506" s="441"/>
      <c r="AF1506" s="441"/>
      <c r="AG1506" s="441"/>
      <c r="AH1506" s="441"/>
      <c r="AI1506" s="443"/>
      <c r="AJ1506" s="443"/>
      <c r="AK1506" s="325"/>
      <c r="AL1506" s="443"/>
      <c r="AM1506" s="443"/>
    </row>
    <row r="1507" spans="1:39" ht="24.75" customHeight="1">
      <c r="A1507" s="440"/>
      <c r="B1507" s="440"/>
      <c r="C1507" s="440"/>
      <c r="D1507" s="440"/>
      <c r="E1507" s="442"/>
      <c r="F1507" s="443"/>
      <c r="G1507" s="441"/>
      <c r="H1507" s="444"/>
      <c r="I1507" s="445"/>
      <c r="J1507" s="443"/>
      <c r="K1507" s="443"/>
      <c r="L1507" s="443"/>
      <c r="M1507" s="443"/>
      <c r="N1507" s="443"/>
      <c r="O1507" s="443"/>
      <c r="P1507" s="446"/>
      <c r="Q1507" s="446"/>
      <c r="R1507" s="446"/>
      <c r="S1507" s="446"/>
      <c r="T1507" s="446"/>
      <c r="U1507" s="446"/>
      <c r="V1507" s="446"/>
      <c r="W1507" s="446"/>
      <c r="X1507" s="446"/>
      <c r="Y1507" s="446"/>
      <c r="Z1507" s="446"/>
      <c r="AA1507" s="446"/>
      <c r="AB1507" s="446"/>
      <c r="AC1507" s="441"/>
      <c r="AD1507" s="441"/>
      <c r="AE1507" s="441"/>
      <c r="AF1507" s="441"/>
      <c r="AG1507" s="441"/>
      <c r="AH1507" s="441"/>
      <c r="AI1507" s="443"/>
      <c r="AJ1507" s="443"/>
      <c r="AK1507" s="325"/>
      <c r="AL1507" s="443"/>
      <c r="AM1507" s="443"/>
    </row>
    <row r="1508" spans="1:39" ht="24.75" customHeight="1">
      <c r="A1508" s="440"/>
      <c r="B1508" s="440"/>
      <c r="C1508" s="440"/>
      <c r="D1508" s="440"/>
      <c r="E1508" s="442"/>
      <c r="F1508" s="443"/>
      <c r="G1508" s="441"/>
      <c r="H1508" s="444"/>
      <c r="I1508" s="445"/>
      <c r="J1508" s="443"/>
      <c r="K1508" s="443"/>
      <c r="L1508" s="443"/>
      <c r="M1508" s="443"/>
      <c r="N1508" s="443"/>
      <c r="O1508" s="443"/>
      <c r="P1508" s="446"/>
      <c r="Q1508" s="446"/>
      <c r="R1508" s="446"/>
      <c r="S1508" s="446"/>
      <c r="T1508" s="446"/>
      <c r="U1508" s="446"/>
      <c r="V1508" s="446"/>
      <c r="W1508" s="446"/>
      <c r="X1508" s="446"/>
      <c r="Y1508" s="446"/>
      <c r="Z1508" s="446"/>
      <c r="AA1508" s="446"/>
      <c r="AB1508" s="446"/>
      <c r="AC1508" s="441"/>
      <c r="AD1508" s="441"/>
      <c r="AE1508" s="441"/>
      <c r="AF1508" s="441"/>
      <c r="AG1508" s="441"/>
      <c r="AH1508" s="441"/>
      <c r="AI1508" s="443"/>
      <c r="AJ1508" s="443"/>
      <c r="AK1508" s="325"/>
      <c r="AL1508" s="443"/>
      <c r="AM1508" s="443"/>
    </row>
    <row r="1509" spans="1:39" ht="24.75" customHeight="1">
      <c r="A1509" s="440"/>
      <c r="B1509" s="440"/>
      <c r="C1509" s="440"/>
      <c r="D1509" s="440"/>
      <c r="E1509" s="442"/>
      <c r="F1509" s="443"/>
      <c r="G1509" s="441"/>
      <c r="H1509" s="444"/>
      <c r="I1509" s="445"/>
      <c r="J1509" s="443"/>
      <c r="K1509" s="443"/>
      <c r="L1509" s="443"/>
      <c r="M1509" s="443"/>
      <c r="N1509" s="443"/>
      <c r="O1509" s="443"/>
      <c r="P1509" s="446"/>
      <c r="Q1509" s="446"/>
      <c r="R1509" s="446"/>
      <c r="S1509" s="446"/>
      <c r="T1509" s="446"/>
      <c r="U1509" s="446"/>
      <c r="V1509" s="446"/>
      <c r="W1509" s="446"/>
      <c r="X1509" s="446"/>
      <c r="Y1509" s="446"/>
      <c r="Z1509" s="446"/>
      <c r="AA1509" s="446"/>
      <c r="AB1509" s="446"/>
      <c r="AC1509" s="441"/>
      <c r="AD1509" s="441"/>
      <c r="AE1509" s="441"/>
      <c r="AF1509" s="441"/>
      <c r="AG1509" s="441"/>
      <c r="AH1509" s="441"/>
      <c r="AI1509" s="443"/>
      <c r="AJ1509" s="443"/>
      <c r="AK1509" s="325"/>
      <c r="AL1509" s="443"/>
      <c r="AM1509" s="443"/>
    </row>
    <row r="1510" spans="1:39" ht="24.75" customHeight="1">
      <c r="A1510" s="440"/>
      <c r="B1510" s="440"/>
      <c r="C1510" s="440"/>
      <c r="D1510" s="440"/>
      <c r="E1510" s="442"/>
      <c r="F1510" s="443"/>
      <c r="G1510" s="441"/>
      <c r="H1510" s="444"/>
      <c r="I1510" s="445"/>
      <c r="J1510" s="443"/>
      <c r="K1510" s="443"/>
      <c r="L1510" s="443"/>
      <c r="M1510" s="443"/>
      <c r="N1510" s="443"/>
      <c r="O1510" s="443"/>
      <c r="P1510" s="446"/>
      <c r="Q1510" s="446"/>
      <c r="R1510" s="446"/>
      <c r="S1510" s="446"/>
      <c r="T1510" s="446"/>
      <c r="U1510" s="446"/>
      <c r="V1510" s="446"/>
      <c r="W1510" s="446"/>
      <c r="X1510" s="446"/>
      <c r="Y1510" s="446"/>
      <c r="Z1510" s="446"/>
      <c r="AA1510" s="446"/>
      <c r="AB1510" s="446"/>
      <c r="AC1510" s="441"/>
      <c r="AD1510" s="441"/>
      <c r="AE1510" s="441"/>
      <c r="AF1510" s="441"/>
      <c r="AG1510" s="441"/>
      <c r="AH1510" s="441"/>
      <c r="AI1510" s="443"/>
      <c r="AJ1510" s="443"/>
      <c r="AK1510" s="325"/>
      <c r="AL1510" s="443"/>
      <c r="AM1510" s="443"/>
    </row>
    <row r="1511" spans="1:39" ht="24.75" customHeight="1">
      <c r="A1511" s="440"/>
      <c r="B1511" s="440"/>
      <c r="C1511" s="440"/>
      <c r="D1511" s="440"/>
      <c r="E1511" s="442"/>
      <c r="F1511" s="443"/>
      <c r="G1511" s="441"/>
      <c r="H1511" s="444"/>
      <c r="I1511" s="445"/>
      <c r="J1511" s="443"/>
      <c r="K1511" s="443"/>
      <c r="L1511" s="443"/>
      <c r="M1511" s="443"/>
      <c r="N1511" s="443"/>
      <c r="O1511" s="443"/>
      <c r="P1511" s="446"/>
      <c r="Q1511" s="446"/>
      <c r="R1511" s="446"/>
      <c r="S1511" s="446"/>
      <c r="T1511" s="446"/>
      <c r="U1511" s="446"/>
      <c r="V1511" s="446"/>
      <c r="W1511" s="446"/>
      <c r="X1511" s="446"/>
      <c r="Y1511" s="446"/>
      <c r="Z1511" s="446"/>
      <c r="AA1511" s="446"/>
      <c r="AB1511" s="446"/>
      <c r="AC1511" s="441"/>
      <c r="AD1511" s="441"/>
      <c r="AE1511" s="441"/>
      <c r="AF1511" s="441"/>
      <c r="AG1511" s="441"/>
      <c r="AH1511" s="441"/>
      <c r="AI1511" s="443"/>
      <c r="AJ1511" s="443"/>
      <c r="AK1511" s="325"/>
      <c r="AL1511" s="443"/>
      <c r="AM1511" s="443"/>
    </row>
    <row r="1512" spans="1:39" ht="24.75" customHeight="1">
      <c r="A1512" s="440"/>
      <c r="B1512" s="440"/>
      <c r="C1512" s="440"/>
      <c r="D1512" s="440"/>
      <c r="E1512" s="442"/>
      <c r="F1512" s="443"/>
      <c r="G1512" s="441"/>
      <c r="H1512" s="444"/>
      <c r="I1512" s="445"/>
      <c r="J1512" s="443"/>
      <c r="K1512" s="443"/>
      <c r="L1512" s="443"/>
      <c r="M1512" s="443"/>
      <c r="N1512" s="443"/>
      <c r="O1512" s="443"/>
      <c r="P1512" s="446"/>
      <c r="Q1512" s="446"/>
      <c r="R1512" s="446"/>
      <c r="S1512" s="446"/>
      <c r="T1512" s="446"/>
      <c r="U1512" s="446"/>
      <c r="V1512" s="446"/>
      <c r="W1512" s="446"/>
      <c r="X1512" s="446"/>
      <c r="Y1512" s="446"/>
      <c r="Z1512" s="446"/>
      <c r="AA1512" s="446"/>
      <c r="AB1512" s="446"/>
      <c r="AC1512" s="441"/>
      <c r="AD1512" s="441"/>
      <c r="AE1512" s="441"/>
      <c r="AF1512" s="441"/>
      <c r="AG1512" s="441"/>
      <c r="AH1512" s="441"/>
      <c r="AI1512" s="443"/>
      <c r="AJ1512" s="443"/>
      <c r="AK1512" s="325"/>
      <c r="AL1512" s="443"/>
      <c r="AM1512" s="443"/>
    </row>
    <row r="1513" spans="1:39" ht="24.75" customHeight="1">
      <c r="A1513" s="440"/>
      <c r="B1513" s="440"/>
      <c r="C1513" s="440"/>
      <c r="D1513" s="440"/>
      <c r="E1513" s="442"/>
      <c r="F1513" s="443"/>
      <c r="G1513" s="441"/>
      <c r="H1513" s="444"/>
      <c r="I1513" s="445"/>
      <c r="J1513" s="443"/>
      <c r="K1513" s="443"/>
      <c r="L1513" s="443"/>
      <c r="M1513" s="443"/>
      <c r="N1513" s="443"/>
      <c r="O1513" s="443"/>
      <c r="P1513" s="446"/>
      <c r="Q1513" s="446"/>
      <c r="R1513" s="446"/>
      <c r="S1513" s="446"/>
      <c r="T1513" s="446"/>
      <c r="U1513" s="446"/>
      <c r="V1513" s="446"/>
      <c r="W1513" s="446"/>
      <c r="X1513" s="446"/>
      <c r="Y1513" s="446"/>
      <c r="Z1513" s="446"/>
      <c r="AA1513" s="446"/>
      <c r="AB1513" s="446"/>
      <c r="AC1513" s="441"/>
      <c r="AD1513" s="441"/>
      <c r="AE1513" s="441"/>
      <c r="AF1513" s="441"/>
      <c r="AG1513" s="441"/>
      <c r="AH1513" s="441"/>
      <c r="AI1513" s="443"/>
      <c r="AJ1513" s="443"/>
      <c r="AK1513" s="325"/>
      <c r="AL1513" s="443"/>
      <c r="AM1513" s="443"/>
    </row>
    <row r="1514" spans="1:39" ht="24.75" customHeight="1">
      <c r="A1514" s="440"/>
      <c r="B1514" s="440"/>
      <c r="C1514" s="440"/>
      <c r="D1514" s="440"/>
      <c r="E1514" s="442"/>
      <c r="F1514" s="443"/>
      <c r="G1514" s="441"/>
      <c r="H1514" s="444"/>
      <c r="I1514" s="445"/>
      <c r="J1514" s="443"/>
      <c r="K1514" s="443"/>
      <c r="L1514" s="443"/>
      <c r="M1514" s="443"/>
      <c r="N1514" s="443"/>
      <c r="O1514" s="443"/>
      <c r="P1514" s="446"/>
      <c r="Q1514" s="446"/>
      <c r="R1514" s="446"/>
      <c r="S1514" s="446"/>
      <c r="T1514" s="446"/>
      <c r="U1514" s="446"/>
      <c r="V1514" s="446"/>
      <c r="W1514" s="446"/>
      <c r="X1514" s="446"/>
      <c r="Y1514" s="446"/>
      <c r="Z1514" s="446"/>
      <c r="AA1514" s="446"/>
      <c r="AB1514" s="446"/>
      <c r="AC1514" s="441"/>
      <c r="AD1514" s="441"/>
      <c r="AE1514" s="441"/>
      <c r="AF1514" s="441"/>
      <c r="AG1514" s="441"/>
      <c r="AH1514" s="441"/>
      <c r="AI1514" s="443"/>
      <c r="AJ1514" s="443"/>
      <c r="AK1514" s="325"/>
      <c r="AL1514" s="443"/>
      <c r="AM1514" s="443"/>
    </row>
    <row r="1515" spans="1:39" ht="24.75" customHeight="1">
      <c r="A1515" s="440"/>
      <c r="B1515" s="440"/>
      <c r="C1515" s="440"/>
      <c r="D1515" s="440"/>
      <c r="E1515" s="442"/>
      <c r="F1515" s="443"/>
      <c r="G1515" s="441"/>
      <c r="H1515" s="444"/>
      <c r="I1515" s="445"/>
      <c r="J1515" s="443"/>
      <c r="K1515" s="443"/>
      <c r="L1515" s="443"/>
      <c r="M1515" s="443"/>
      <c r="N1515" s="443"/>
      <c r="O1515" s="443"/>
      <c r="P1515" s="446"/>
      <c r="Q1515" s="446"/>
      <c r="R1515" s="446"/>
      <c r="S1515" s="446"/>
      <c r="T1515" s="446"/>
      <c r="U1515" s="446"/>
      <c r="V1515" s="446"/>
      <c r="W1515" s="446"/>
      <c r="X1515" s="446"/>
      <c r="Y1515" s="446"/>
      <c r="Z1515" s="446"/>
      <c r="AA1515" s="446"/>
      <c r="AB1515" s="446"/>
      <c r="AC1515" s="441"/>
      <c r="AD1515" s="441"/>
      <c r="AE1515" s="441"/>
      <c r="AF1515" s="441"/>
      <c r="AG1515" s="441"/>
      <c r="AH1515" s="441"/>
      <c r="AI1515" s="443"/>
      <c r="AJ1515" s="443"/>
      <c r="AK1515" s="325"/>
      <c r="AL1515" s="443"/>
      <c r="AM1515" s="443"/>
    </row>
    <row r="1516" spans="1:39" ht="24.75" customHeight="1">
      <c r="A1516" s="440"/>
      <c r="B1516" s="440"/>
      <c r="C1516" s="440"/>
      <c r="D1516" s="440"/>
      <c r="E1516" s="442"/>
      <c r="F1516" s="443"/>
      <c r="G1516" s="441"/>
      <c r="H1516" s="444"/>
      <c r="I1516" s="445"/>
      <c r="J1516" s="443"/>
      <c r="K1516" s="443"/>
      <c r="L1516" s="443"/>
      <c r="M1516" s="443"/>
      <c r="N1516" s="443"/>
      <c r="O1516" s="443"/>
      <c r="P1516" s="446"/>
      <c r="Q1516" s="446"/>
      <c r="R1516" s="446"/>
      <c r="S1516" s="446"/>
      <c r="T1516" s="446"/>
      <c r="U1516" s="446"/>
      <c r="V1516" s="446"/>
      <c r="W1516" s="446"/>
      <c r="X1516" s="446"/>
      <c r="Y1516" s="446"/>
      <c r="Z1516" s="446"/>
      <c r="AA1516" s="446"/>
      <c r="AB1516" s="446"/>
      <c r="AC1516" s="441"/>
      <c r="AD1516" s="441"/>
      <c r="AE1516" s="441"/>
      <c r="AF1516" s="441"/>
      <c r="AG1516" s="441"/>
      <c r="AH1516" s="441"/>
      <c r="AI1516" s="443"/>
      <c r="AJ1516" s="443"/>
      <c r="AK1516" s="325"/>
      <c r="AL1516" s="443"/>
      <c r="AM1516" s="443"/>
    </row>
    <row r="1517" spans="1:39" ht="24.75" customHeight="1">
      <c r="A1517" s="440"/>
      <c r="B1517" s="440"/>
      <c r="C1517" s="440"/>
      <c r="D1517" s="440"/>
      <c r="E1517" s="442"/>
      <c r="F1517" s="443"/>
      <c r="G1517" s="441"/>
      <c r="H1517" s="444"/>
      <c r="I1517" s="445"/>
      <c r="J1517" s="443"/>
      <c r="K1517" s="443"/>
      <c r="L1517" s="443"/>
      <c r="M1517" s="443"/>
      <c r="N1517" s="443"/>
      <c r="O1517" s="443"/>
      <c r="P1517" s="446"/>
      <c r="Q1517" s="446"/>
      <c r="R1517" s="446"/>
      <c r="S1517" s="446"/>
      <c r="T1517" s="446"/>
      <c r="U1517" s="446"/>
      <c r="V1517" s="446"/>
      <c r="W1517" s="446"/>
      <c r="X1517" s="446"/>
      <c r="Y1517" s="446"/>
      <c r="Z1517" s="446"/>
      <c r="AA1517" s="446"/>
      <c r="AB1517" s="446"/>
      <c r="AC1517" s="441"/>
      <c r="AD1517" s="441"/>
      <c r="AE1517" s="441"/>
      <c r="AF1517" s="441"/>
      <c r="AG1517" s="441"/>
      <c r="AH1517" s="441"/>
      <c r="AI1517" s="443"/>
      <c r="AJ1517" s="443"/>
      <c r="AK1517" s="325"/>
      <c r="AL1517" s="443"/>
      <c r="AM1517" s="443"/>
    </row>
    <row r="1518" spans="1:39" ht="24.75" customHeight="1">
      <c r="A1518" s="440"/>
      <c r="B1518" s="440"/>
      <c r="C1518" s="440"/>
      <c r="D1518" s="440"/>
      <c r="E1518" s="442"/>
      <c r="F1518" s="443"/>
      <c r="G1518" s="441"/>
      <c r="H1518" s="444"/>
      <c r="I1518" s="445"/>
      <c r="J1518" s="443"/>
      <c r="K1518" s="443"/>
      <c r="L1518" s="443"/>
      <c r="M1518" s="443"/>
      <c r="N1518" s="443"/>
      <c r="O1518" s="443"/>
      <c r="P1518" s="446"/>
      <c r="Q1518" s="446"/>
      <c r="R1518" s="446"/>
      <c r="S1518" s="446"/>
      <c r="T1518" s="446"/>
      <c r="U1518" s="446"/>
      <c r="V1518" s="446"/>
      <c r="W1518" s="446"/>
      <c r="X1518" s="446"/>
      <c r="Y1518" s="446"/>
      <c r="Z1518" s="446"/>
      <c r="AA1518" s="446"/>
      <c r="AB1518" s="446"/>
      <c r="AC1518" s="441"/>
      <c r="AD1518" s="441"/>
      <c r="AE1518" s="441"/>
      <c r="AF1518" s="441"/>
      <c r="AG1518" s="441"/>
      <c r="AH1518" s="441"/>
      <c r="AI1518" s="443"/>
      <c r="AJ1518" s="443"/>
      <c r="AK1518" s="325"/>
      <c r="AL1518" s="443"/>
      <c r="AM1518" s="443"/>
    </row>
    <row r="1519" spans="1:39" ht="24.75" customHeight="1">
      <c r="A1519" s="440"/>
      <c r="B1519" s="440"/>
      <c r="C1519" s="440"/>
      <c r="D1519" s="440"/>
      <c r="E1519" s="442"/>
      <c r="F1519" s="443"/>
      <c r="G1519" s="441"/>
      <c r="H1519" s="444"/>
      <c r="I1519" s="445"/>
      <c r="J1519" s="443"/>
      <c r="K1519" s="443"/>
      <c r="L1519" s="443"/>
      <c r="M1519" s="443"/>
      <c r="N1519" s="443"/>
      <c r="O1519" s="443"/>
      <c r="P1519" s="446"/>
      <c r="Q1519" s="446"/>
      <c r="R1519" s="446"/>
      <c r="S1519" s="446"/>
      <c r="T1519" s="446"/>
      <c r="U1519" s="446"/>
      <c r="V1519" s="446"/>
      <c r="W1519" s="446"/>
      <c r="X1519" s="446"/>
      <c r="Y1519" s="446"/>
      <c r="Z1519" s="446"/>
      <c r="AA1519" s="446"/>
      <c r="AB1519" s="446"/>
      <c r="AC1519" s="441"/>
      <c r="AD1519" s="441"/>
      <c r="AE1519" s="441"/>
      <c r="AF1519" s="441"/>
      <c r="AG1519" s="441"/>
      <c r="AH1519" s="441"/>
      <c r="AI1519" s="443"/>
      <c r="AJ1519" s="443"/>
      <c r="AK1519" s="325"/>
      <c r="AL1519" s="443"/>
      <c r="AM1519" s="443"/>
    </row>
    <row r="1520" spans="1:39" ht="24.75" customHeight="1">
      <c r="A1520" s="440"/>
      <c r="B1520" s="440"/>
      <c r="C1520" s="440"/>
      <c r="D1520" s="440"/>
      <c r="E1520" s="442"/>
      <c r="F1520" s="443"/>
      <c r="G1520" s="441"/>
      <c r="H1520" s="444"/>
      <c r="I1520" s="445"/>
      <c r="J1520" s="443"/>
      <c r="K1520" s="443"/>
      <c r="L1520" s="443"/>
      <c r="M1520" s="443"/>
      <c r="N1520" s="443"/>
      <c r="O1520" s="443"/>
      <c r="P1520" s="446"/>
      <c r="Q1520" s="446"/>
      <c r="R1520" s="446"/>
      <c r="S1520" s="446"/>
      <c r="T1520" s="446"/>
      <c r="U1520" s="446"/>
      <c r="V1520" s="446"/>
      <c r="W1520" s="446"/>
      <c r="X1520" s="446"/>
      <c r="Y1520" s="446"/>
      <c r="Z1520" s="446"/>
      <c r="AA1520" s="446"/>
      <c r="AB1520" s="446"/>
      <c r="AC1520" s="441"/>
      <c r="AD1520" s="441"/>
      <c r="AE1520" s="441"/>
      <c r="AF1520" s="441"/>
      <c r="AG1520" s="441"/>
      <c r="AH1520" s="441"/>
      <c r="AI1520" s="443"/>
      <c r="AJ1520" s="443"/>
      <c r="AK1520" s="325"/>
      <c r="AL1520" s="443"/>
      <c r="AM1520" s="443"/>
    </row>
    <row r="1521" spans="1:39" ht="24.75" customHeight="1">
      <c r="A1521" s="440"/>
      <c r="B1521" s="440"/>
      <c r="C1521" s="440"/>
      <c r="D1521" s="440"/>
      <c r="E1521" s="442"/>
      <c r="F1521" s="443"/>
      <c r="G1521" s="441"/>
      <c r="H1521" s="444"/>
      <c r="I1521" s="445"/>
      <c r="J1521" s="443"/>
      <c r="K1521" s="443"/>
      <c r="L1521" s="443"/>
      <c r="M1521" s="443"/>
      <c r="N1521" s="443"/>
      <c r="O1521" s="443"/>
      <c r="P1521" s="446"/>
      <c r="Q1521" s="446"/>
      <c r="R1521" s="446"/>
      <c r="S1521" s="446"/>
      <c r="T1521" s="446"/>
      <c r="U1521" s="446"/>
      <c r="V1521" s="446"/>
      <c r="W1521" s="446"/>
      <c r="X1521" s="446"/>
      <c r="Y1521" s="446"/>
      <c r="Z1521" s="446"/>
      <c r="AA1521" s="446"/>
      <c r="AB1521" s="446"/>
      <c r="AC1521" s="441"/>
      <c r="AD1521" s="441"/>
      <c r="AE1521" s="441"/>
      <c r="AF1521" s="441"/>
      <c r="AG1521" s="441"/>
      <c r="AH1521" s="441"/>
      <c r="AI1521" s="443"/>
      <c r="AJ1521" s="443"/>
      <c r="AK1521" s="325"/>
      <c r="AL1521" s="443"/>
      <c r="AM1521" s="443"/>
    </row>
    <row r="1522" spans="1:39" ht="24.75" customHeight="1">
      <c r="A1522" s="440"/>
      <c r="B1522" s="440"/>
      <c r="C1522" s="440"/>
      <c r="D1522" s="440"/>
      <c r="E1522" s="442"/>
      <c r="F1522" s="443"/>
      <c r="G1522" s="441"/>
      <c r="H1522" s="444"/>
      <c r="I1522" s="445"/>
      <c r="J1522" s="443"/>
      <c r="K1522" s="443"/>
      <c r="L1522" s="443"/>
      <c r="M1522" s="443"/>
      <c r="N1522" s="443"/>
      <c r="O1522" s="443"/>
      <c r="P1522" s="446"/>
      <c r="Q1522" s="446"/>
      <c r="R1522" s="446"/>
      <c r="S1522" s="446"/>
      <c r="T1522" s="446"/>
      <c r="U1522" s="446"/>
      <c r="V1522" s="446"/>
      <c r="W1522" s="446"/>
      <c r="X1522" s="446"/>
      <c r="Y1522" s="446"/>
      <c r="Z1522" s="446"/>
      <c r="AA1522" s="446"/>
      <c r="AB1522" s="446"/>
      <c r="AC1522" s="441"/>
      <c r="AD1522" s="441"/>
      <c r="AE1522" s="441"/>
      <c r="AF1522" s="441"/>
      <c r="AG1522" s="441"/>
      <c r="AH1522" s="441"/>
      <c r="AI1522" s="443"/>
      <c r="AJ1522" s="443"/>
      <c r="AK1522" s="325"/>
      <c r="AL1522" s="443"/>
      <c r="AM1522" s="443"/>
    </row>
    <row r="1523" spans="1:39" ht="24.75" customHeight="1">
      <c r="A1523" s="440"/>
      <c r="B1523" s="440"/>
      <c r="C1523" s="440"/>
      <c r="D1523" s="440"/>
      <c r="E1523" s="442"/>
      <c r="F1523" s="443"/>
      <c r="G1523" s="441"/>
      <c r="H1523" s="444"/>
      <c r="I1523" s="445"/>
      <c r="J1523" s="443"/>
      <c r="K1523" s="443"/>
      <c r="L1523" s="443"/>
      <c r="M1523" s="443"/>
      <c r="N1523" s="443"/>
      <c r="O1523" s="443"/>
      <c r="P1523" s="446"/>
      <c r="Q1523" s="446"/>
      <c r="R1523" s="446"/>
      <c r="S1523" s="446"/>
      <c r="T1523" s="446"/>
      <c r="U1523" s="446"/>
      <c r="V1523" s="446"/>
      <c r="W1523" s="446"/>
      <c r="X1523" s="446"/>
      <c r="Y1523" s="446"/>
      <c r="Z1523" s="446"/>
      <c r="AA1523" s="446"/>
      <c r="AB1523" s="446"/>
      <c r="AC1523" s="441"/>
      <c r="AD1523" s="441"/>
      <c r="AE1523" s="441"/>
      <c r="AF1523" s="441"/>
      <c r="AG1523" s="441"/>
      <c r="AH1523" s="441"/>
      <c r="AI1523" s="443"/>
      <c r="AJ1523" s="443"/>
      <c r="AK1523" s="325"/>
      <c r="AL1523" s="443"/>
      <c r="AM1523" s="443"/>
    </row>
    <row r="1524" spans="1:39" ht="24.75" customHeight="1">
      <c r="A1524" s="440"/>
      <c r="B1524" s="440"/>
      <c r="C1524" s="440"/>
      <c r="D1524" s="440"/>
      <c r="E1524" s="442"/>
      <c r="F1524" s="443"/>
      <c r="G1524" s="441"/>
      <c r="H1524" s="444"/>
      <c r="I1524" s="445"/>
      <c r="J1524" s="443"/>
      <c r="K1524" s="443"/>
      <c r="L1524" s="443"/>
      <c r="M1524" s="443"/>
      <c r="N1524" s="443"/>
      <c r="O1524" s="443"/>
      <c r="P1524" s="446"/>
      <c r="Q1524" s="446"/>
      <c r="R1524" s="446"/>
      <c r="S1524" s="446"/>
      <c r="T1524" s="446"/>
      <c r="U1524" s="446"/>
      <c r="V1524" s="446"/>
      <c r="W1524" s="446"/>
      <c r="X1524" s="446"/>
      <c r="Y1524" s="446"/>
      <c r="Z1524" s="446"/>
      <c r="AA1524" s="446"/>
      <c r="AB1524" s="446"/>
      <c r="AC1524" s="441"/>
      <c r="AD1524" s="441"/>
      <c r="AE1524" s="441"/>
      <c r="AF1524" s="441"/>
      <c r="AG1524" s="441"/>
      <c r="AH1524" s="441"/>
      <c r="AI1524" s="443"/>
      <c r="AJ1524" s="443"/>
      <c r="AK1524" s="325"/>
      <c r="AL1524" s="443"/>
      <c r="AM1524" s="443"/>
    </row>
    <row r="1525" spans="1:39" ht="24.75" customHeight="1">
      <c r="A1525" s="440"/>
      <c r="B1525" s="440"/>
      <c r="C1525" s="440"/>
      <c r="D1525" s="440"/>
      <c r="E1525" s="442"/>
      <c r="F1525" s="443"/>
      <c r="G1525" s="441"/>
      <c r="H1525" s="444"/>
      <c r="I1525" s="445"/>
      <c r="J1525" s="443"/>
      <c r="K1525" s="443"/>
      <c r="L1525" s="443"/>
      <c r="M1525" s="443"/>
      <c r="N1525" s="443"/>
      <c r="O1525" s="443"/>
      <c r="P1525" s="446"/>
      <c r="Q1525" s="446"/>
      <c r="R1525" s="446"/>
      <c r="S1525" s="446"/>
      <c r="T1525" s="446"/>
      <c r="U1525" s="446"/>
      <c r="V1525" s="446"/>
      <c r="W1525" s="446"/>
      <c r="X1525" s="446"/>
      <c r="Y1525" s="446"/>
      <c r="Z1525" s="446"/>
      <c r="AA1525" s="446"/>
      <c r="AB1525" s="446"/>
      <c r="AC1525" s="441"/>
      <c r="AD1525" s="441"/>
      <c r="AE1525" s="441"/>
      <c r="AF1525" s="441"/>
      <c r="AG1525" s="441"/>
      <c r="AH1525" s="441"/>
      <c r="AI1525" s="443"/>
      <c r="AJ1525" s="443"/>
      <c r="AK1525" s="325"/>
      <c r="AL1525" s="443"/>
      <c r="AM1525" s="443"/>
    </row>
    <row r="1526" spans="1:39" ht="24.75" customHeight="1">
      <c r="A1526" s="440"/>
      <c r="B1526" s="440"/>
      <c r="C1526" s="440"/>
      <c r="D1526" s="440"/>
      <c r="E1526" s="442"/>
      <c r="F1526" s="443"/>
      <c r="G1526" s="441"/>
      <c r="H1526" s="444"/>
      <c r="I1526" s="445"/>
      <c r="J1526" s="443"/>
      <c r="K1526" s="443"/>
      <c r="L1526" s="443"/>
      <c r="M1526" s="443"/>
      <c r="N1526" s="443"/>
      <c r="O1526" s="443"/>
      <c r="P1526" s="446"/>
      <c r="Q1526" s="446"/>
      <c r="R1526" s="446"/>
      <c r="S1526" s="446"/>
      <c r="T1526" s="446"/>
      <c r="U1526" s="446"/>
      <c r="V1526" s="446"/>
      <c r="W1526" s="446"/>
      <c r="X1526" s="446"/>
      <c r="Y1526" s="446"/>
      <c r="Z1526" s="446"/>
      <c r="AA1526" s="446"/>
      <c r="AB1526" s="446"/>
      <c r="AC1526" s="441"/>
      <c r="AD1526" s="441"/>
      <c r="AE1526" s="441"/>
      <c r="AF1526" s="441"/>
      <c r="AG1526" s="441"/>
      <c r="AH1526" s="441"/>
      <c r="AI1526" s="443"/>
      <c r="AJ1526" s="443"/>
      <c r="AK1526" s="325"/>
      <c r="AL1526" s="443"/>
      <c r="AM1526" s="443"/>
    </row>
    <row r="1527" spans="1:39" ht="24.75" customHeight="1">
      <c r="A1527" s="440"/>
      <c r="B1527" s="440"/>
      <c r="C1527" s="440"/>
      <c r="D1527" s="440"/>
      <c r="E1527" s="442"/>
      <c r="F1527" s="443"/>
      <c r="G1527" s="441"/>
      <c r="H1527" s="444"/>
      <c r="I1527" s="445"/>
      <c r="J1527" s="443"/>
      <c r="K1527" s="443"/>
      <c r="L1527" s="443"/>
      <c r="M1527" s="443"/>
      <c r="N1527" s="443"/>
      <c r="O1527" s="443"/>
      <c r="P1527" s="446"/>
      <c r="Q1527" s="446"/>
      <c r="R1527" s="446"/>
      <c r="S1527" s="446"/>
      <c r="T1527" s="446"/>
      <c r="U1527" s="446"/>
      <c r="V1527" s="446"/>
      <c r="W1527" s="446"/>
      <c r="X1527" s="446"/>
      <c r="Y1527" s="446"/>
      <c r="Z1527" s="446"/>
      <c r="AA1527" s="446"/>
      <c r="AB1527" s="446"/>
      <c r="AC1527" s="441"/>
      <c r="AD1527" s="441"/>
      <c r="AE1527" s="441"/>
      <c r="AF1527" s="441"/>
      <c r="AG1527" s="441"/>
      <c r="AH1527" s="441"/>
      <c r="AI1527" s="443"/>
      <c r="AJ1527" s="443"/>
      <c r="AK1527" s="325"/>
      <c r="AL1527" s="443"/>
      <c r="AM1527" s="443"/>
    </row>
    <row r="1528" spans="1:39" ht="24.75" customHeight="1">
      <c r="A1528" s="440"/>
      <c r="B1528" s="440"/>
      <c r="C1528" s="440"/>
      <c r="D1528" s="440"/>
      <c r="E1528" s="442"/>
      <c r="F1528" s="443"/>
      <c r="G1528" s="441"/>
      <c r="H1528" s="444"/>
      <c r="I1528" s="445"/>
      <c r="J1528" s="443"/>
      <c r="K1528" s="443"/>
      <c r="L1528" s="443"/>
      <c r="M1528" s="443"/>
      <c r="N1528" s="443"/>
      <c r="O1528" s="443"/>
      <c r="P1528" s="446"/>
      <c r="Q1528" s="446"/>
      <c r="R1528" s="446"/>
      <c r="S1528" s="446"/>
      <c r="T1528" s="446"/>
      <c r="U1528" s="446"/>
      <c r="V1528" s="446"/>
      <c r="W1528" s="446"/>
      <c r="X1528" s="446"/>
      <c r="Y1528" s="446"/>
      <c r="Z1528" s="446"/>
      <c r="AA1528" s="446"/>
      <c r="AB1528" s="446"/>
      <c r="AC1528" s="441"/>
      <c r="AD1528" s="441"/>
      <c r="AE1528" s="441"/>
      <c r="AF1528" s="441"/>
      <c r="AG1528" s="441"/>
      <c r="AH1528" s="441"/>
      <c r="AI1528" s="443"/>
      <c r="AJ1528" s="443"/>
      <c r="AK1528" s="325"/>
      <c r="AL1528" s="443"/>
      <c r="AM1528" s="443"/>
    </row>
    <row r="1529" spans="1:39" ht="24.75" customHeight="1">
      <c r="A1529" s="440"/>
      <c r="B1529" s="440"/>
      <c r="C1529" s="440"/>
      <c r="D1529" s="440"/>
      <c r="E1529" s="442"/>
      <c r="F1529" s="443"/>
      <c r="G1529" s="441"/>
      <c r="H1529" s="444"/>
      <c r="I1529" s="445"/>
      <c r="J1529" s="443"/>
      <c r="K1529" s="443"/>
      <c r="L1529" s="443"/>
      <c r="M1529" s="443"/>
      <c r="N1529" s="443"/>
      <c r="O1529" s="443"/>
      <c r="P1529" s="446"/>
      <c r="Q1529" s="446"/>
      <c r="R1529" s="446"/>
      <c r="S1529" s="446"/>
      <c r="T1529" s="446"/>
      <c r="U1529" s="446"/>
      <c r="V1529" s="446"/>
      <c r="W1529" s="446"/>
      <c r="X1529" s="446"/>
      <c r="Y1529" s="446"/>
      <c r="Z1529" s="446"/>
      <c r="AA1529" s="446"/>
      <c r="AB1529" s="446"/>
      <c r="AC1529" s="441"/>
      <c r="AD1529" s="441"/>
      <c r="AE1529" s="441"/>
      <c r="AF1529" s="441"/>
      <c r="AG1529" s="441"/>
      <c r="AH1529" s="441"/>
      <c r="AI1529" s="443"/>
      <c r="AJ1529" s="443"/>
      <c r="AK1529" s="325"/>
      <c r="AL1529" s="443"/>
      <c r="AM1529" s="443"/>
    </row>
    <row r="1530" spans="1:39" ht="24.75" customHeight="1">
      <c r="A1530" s="440"/>
      <c r="B1530" s="440"/>
      <c r="C1530" s="440"/>
      <c r="D1530" s="440"/>
      <c r="E1530" s="442"/>
      <c r="F1530" s="443"/>
      <c r="G1530" s="441"/>
      <c r="H1530" s="444"/>
      <c r="I1530" s="445"/>
      <c r="J1530" s="443"/>
      <c r="K1530" s="443"/>
      <c r="L1530" s="443"/>
      <c r="M1530" s="443"/>
      <c r="N1530" s="443"/>
      <c r="O1530" s="443"/>
      <c r="P1530" s="446"/>
      <c r="Q1530" s="446"/>
      <c r="R1530" s="446"/>
      <c r="S1530" s="446"/>
      <c r="T1530" s="446"/>
      <c r="U1530" s="446"/>
      <c r="V1530" s="446"/>
      <c r="W1530" s="446"/>
      <c r="X1530" s="446"/>
      <c r="Y1530" s="446"/>
      <c r="Z1530" s="446"/>
      <c r="AA1530" s="446"/>
      <c r="AB1530" s="446"/>
      <c r="AC1530" s="441"/>
      <c r="AD1530" s="441"/>
      <c r="AE1530" s="441"/>
      <c r="AF1530" s="441"/>
      <c r="AG1530" s="441"/>
      <c r="AH1530" s="441"/>
      <c r="AI1530" s="443"/>
      <c r="AJ1530" s="443"/>
      <c r="AK1530" s="325"/>
      <c r="AL1530" s="443"/>
      <c r="AM1530" s="443"/>
    </row>
    <row r="1531" spans="1:39" ht="24.75" customHeight="1">
      <c r="A1531" s="440"/>
      <c r="B1531" s="440"/>
      <c r="C1531" s="440"/>
      <c r="D1531" s="440"/>
      <c r="E1531" s="442"/>
      <c r="F1531" s="443"/>
      <c r="G1531" s="441"/>
      <c r="H1531" s="444"/>
      <c r="I1531" s="445"/>
      <c r="J1531" s="443"/>
      <c r="K1531" s="443"/>
      <c r="L1531" s="443"/>
      <c r="M1531" s="443"/>
      <c r="N1531" s="443"/>
      <c r="O1531" s="443"/>
      <c r="P1531" s="446"/>
      <c r="Q1531" s="446"/>
      <c r="R1531" s="446"/>
      <c r="S1531" s="446"/>
      <c r="T1531" s="446"/>
      <c r="U1531" s="446"/>
      <c r="V1531" s="446"/>
      <c r="W1531" s="446"/>
      <c r="X1531" s="446"/>
      <c r="Y1531" s="446"/>
      <c r="Z1531" s="446"/>
      <c r="AA1531" s="446"/>
      <c r="AB1531" s="446"/>
      <c r="AC1531" s="441"/>
      <c r="AD1531" s="441"/>
      <c r="AE1531" s="441"/>
      <c r="AF1531" s="441"/>
      <c r="AG1531" s="441"/>
      <c r="AH1531" s="441"/>
      <c r="AI1531" s="443"/>
      <c r="AJ1531" s="443"/>
      <c r="AK1531" s="325"/>
      <c r="AL1531" s="443"/>
      <c r="AM1531" s="443"/>
    </row>
    <row r="1532" spans="1:39" ht="24.75" customHeight="1">
      <c r="A1532" s="440"/>
      <c r="B1532" s="440"/>
      <c r="C1532" s="440"/>
      <c r="D1532" s="440"/>
      <c r="E1532" s="442"/>
      <c r="F1532" s="443"/>
      <c r="G1532" s="441"/>
      <c r="H1532" s="444"/>
      <c r="I1532" s="445"/>
      <c r="J1532" s="443"/>
      <c r="K1532" s="443"/>
      <c r="L1532" s="443"/>
      <c r="M1532" s="443"/>
      <c r="N1532" s="443"/>
      <c r="O1532" s="443"/>
      <c r="P1532" s="446"/>
      <c r="Q1532" s="446"/>
      <c r="R1532" s="446"/>
      <c r="S1532" s="446"/>
      <c r="T1532" s="446"/>
      <c r="U1532" s="446"/>
      <c r="V1532" s="446"/>
      <c r="W1532" s="446"/>
      <c r="X1532" s="446"/>
      <c r="Y1532" s="446"/>
      <c r="Z1532" s="446"/>
      <c r="AA1532" s="446"/>
      <c r="AB1532" s="446"/>
      <c r="AC1532" s="441"/>
      <c r="AD1532" s="441"/>
      <c r="AE1532" s="441"/>
      <c r="AF1532" s="441"/>
      <c r="AG1532" s="441"/>
      <c r="AH1532" s="441"/>
      <c r="AI1532" s="443"/>
      <c r="AJ1532" s="443"/>
      <c r="AK1532" s="325"/>
      <c r="AL1532" s="443"/>
      <c r="AM1532" s="443"/>
    </row>
    <row r="1533" spans="1:39" ht="24.75" customHeight="1">
      <c r="A1533" s="440"/>
      <c r="B1533" s="440"/>
      <c r="C1533" s="440"/>
      <c r="D1533" s="440"/>
      <c r="E1533" s="442"/>
      <c r="F1533" s="443"/>
      <c r="G1533" s="441"/>
      <c r="H1533" s="444"/>
      <c r="I1533" s="445"/>
      <c r="J1533" s="443"/>
      <c r="K1533" s="443"/>
      <c r="L1533" s="443"/>
      <c r="M1533" s="443"/>
      <c r="N1533" s="443"/>
      <c r="O1533" s="443"/>
      <c r="P1533" s="446"/>
      <c r="Q1533" s="446"/>
      <c r="R1533" s="446"/>
      <c r="S1533" s="446"/>
      <c r="T1533" s="446"/>
      <c r="U1533" s="446"/>
      <c r="V1533" s="446"/>
      <c r="W1533" s="446"/>
      <c r="X1533" s="446"/>
      <c r="Y1533" s="446"/>
      <c r="Z1533" s="446"/>
      <c r="AA1533" s="446"/>
      <c r="AB1533" s="446"/>
      <c r="AC1533" s="441"/>
      <c r="AD1533" s="441"/>
      <c r="AE1533" s="441"/>
      <c r="AF1533" s="441"/>
      <c r="AG1533" s="441"/>
      <c r="AH1533" s="441"/>
      <c r="AI1533" s="443"/>
      <c r="AJ1533" s="443"/>
      <c r="AK1533" s="325"/>
      <c r="AL1533" s="443"/>
      <c r="AM1533" s="443"/>
    </row>
    <row r="1534" spans="1:39" ht="24.75" customHeight="1">
      <c r="A1534" s="440"/>
      <c r="B1534" s="440"/>
      <c r="C1534" s="440"/>
      <c r="D1534" s="440"/>
      <c r="E1534" s="442"/>
      <c r="F1534" s="443"/>
      <c r="G1534" s="441"/>
      <c r="H1534" s="444"/>
      <c r="I1534" s="445"/>
      <c r="J1534" s="443"/>
      <c r="K1534" s="443"/>
      <c r="L1534" s="443"/>
      <c r="M1534" s="443"/>
      <c r="N1534" s="443"/>
      <c r="O1534" s="443"/>
      <c r="P1534" s="446"/>
      <c r="Q1534" s="446"/>
      <c r="R1534" s="446"/>
      <c r="S1534" s="446"/>
      <c r="T1534" s="446"/>
      <c r="U1534" s="446"/>
      <c r="V1534" s="446"/>
      <c r="W1534" s="446"/>
      <c r="X1534" s="446"/>
      <c r="Y1534" s="446"/>
      <c r="Z1534" s="446"/>
      <c r="AA1534" s="446"/>
      <c r="AB1534" s="446"/>
      <c r="AC1534" s="441"/>
      <c r="AD1534" s="441"/>
      <c r="AE1534" s="441"/>
      <c r="AF1534" s="441"/>
      <c r="AG1534" s="441"/>
      <c r="AH1534" s="441"/>
      <c r="AI1534" s="443"/>
      <c r="AJ1534" s="443"/>
      <c r="AK1534" s="325"/>
      <c r="AL1534" s="443"/>
      <c r="AM1534" s="443"/>
    </row>
    <row r="1535" spans="1:39" ht="24.75" customHeight="1">
      <c r="A1535" s="440"/>
      <c r="B1535" s="440"/>
      <c r="C1535" s="440"/>
      <c r="D1535" s="440"/>
      <c r="E1535" s="442"/>
      <c r="F1535" s="443"/>
      <c r="G1535" s="441"/>
      <c r="H1535" s="444"/>
      <c r="I1535" s="445"/>
      <c r="J1535" s="443"/>
      <c r="K1535" s="443"/>
      <c r="L1535" s="443"/>
      <c r="M1535" s="443"/>
      <c r="N1535" s="443"/>
      <c r="O1535" s="443"/>
      <c r="P1535" s="446"/>
      <c r="Q1535" s="446"/>
      <c r="R1535" s="446"/>
      <c r="S1535" s="446"/>
      <c r="T1535" s="446"/>
      <c r="U1535" s="446"/>
      <c r="V1535" s="446"/>
      <c r="W1535" s="446"/>
      <c r="X1535" s="446"/>
      <c r="Y1535" s="446"/>
      <c r="Z1535" s="446"/>
      <c r="AA1535" s="446"/>
      <c r="AB1535" s="446"/>
      <c r="AC1535" s="441"/>
      <c r="AD1535" s="441"/>
      <c r="AE1535" s="441"/>
      <c r="AF1535" s="441"/>
      <c r="AG1535" s="441"/>
      <c r="AH1535" s="441"/>
      <c r="AI1535" s="443"/>
      <c r="AJ1535" s="443"/>
      <c r="AK1535" s="325"/>
      <c r="AL1535" s="443"/>
      <c r="AM1535" s="443"/>
    </row>
    <row r="1536" spans="1:39" ht="24.75" customHeight="1">
      <c r="A1536" s="440"/>
      <c r="B1536" s="440"/>
      <c r="C1536" s="440"/>
      <c r="D1536" s="440"/>
      <c r="E1536" s="442"/>
      <c r="F1536" s="443"/>
      <c r="G1536" s="441"/>
      <c r="H1536" s="444"/>
      <c r="I1536" s="445"/>
      <c r="J1536" s="443"/>
      <c r="K1536" s="443"/>
      <c r="L1536" s="443"/>
      <c r="M1536" s="443"/>
      <c r="N1536" s="443"/>
      <c r="O1536" s="443"/>
      <c r="P1536" s="446"/>
      <c r="Q1536" s="446"/>
      <c r="R1536" s="446"/>
      <c r="S1536" s="446"/>
      <c r="T1536" s="446"/>
      <c r="U1536" s="446"/>
      <c r="V1536" s="446"/>
      <c r="W1536" s="446"/>
      <c r="X1536" s="446"/>
      <c r="Y1536" s="446"/>
      <c r="Z1536" s="446"/>
      <c r="AA1536" s="446"/>
      <c r="AB1536" s="446"/>
      <c r="AC1536" s="441"/>
      <c r="AD1536" s="441"/>
      <c r="AE1536" s="441"/>
      <c r="AF1536" s="441"/>
      <c r="AG1536" s="441"/>
      <c r="AH1536" s="441"/>
      <c r="AI1536" s="443"/>
      <c r="AJ1536" s="443"/>
      <c r="AK1536" s="325"/>
      <c r="AL1536" s="443"/>
      <c r="AM1536" s="443"/>
    </row>
    <row r="1537" spans="1:39" ht="24.75" customHeight="1">
      <c r="A1537" s="440"/>
      <c r="B1537" s="440"/>
      <c r="C1537" s="440"/>
      <c r="D1537" s="440"/>
      <c r="E1537" s="442"/>
      <c r="F1537" s="443"/>
      <c r="G1537" s="441"/>
      <c r="H1537" s="444"/>
      <c r="I1537" s="445"/>
      <c r="J1537" s="443"/>
      <c r="K1537" s="443"/>
      <c r="L1537" s="443"/>
      <c r="M1537" s="443"/>
      <c r="N1537" s="443"/>
      <c r="O1537" s="443"/>
      <c r="P1537" s="446"/>
      <c r="Q1537" s="446"/>
      <c r="R1537" s="446"/>
      <c r="S1537" s="446"/>
      <c r="T1537" s="446"/>
      <c r="U1537" s="446"/>
      <c r="V1537" s="446"/>
      <c r="W1537" s="446"/>
      <c r="X1537" s="446"/>
      <c r="Y1537" s="446"/>
      <c r="Z1537" s="446"/>
      <c r="AA1537" s="446"/>
      <c r="AB1537" s="446"/>
      <c r="AC1537" s="441"/>
      <c r="AD1537" s="441"/>
      <c r="AE1537" s="441"/>
      <c r="AF1537" s="441"/>
      <c r="AG1537" s="441"/>
      <c r="AH1537" s="441"/>
      <c r="AI1537" s="443"/>
      <c r="AJ1537" s="443"/>
      <c r="AK1537" s="325"/>
      <c r="AL1537" s="443"/>
      <c r="AM1537" s="443"/>
    </row>
    <row r="1538" spans="1:39" ht="24.75" customHeight="1">
      <c r="A1538" s="440"/>
      <c r="B1538" s="440"/>
      <c r="C1538" s="440"/>
      <c r="D1538" s="440"/>
      <c r="E1538" s="442"/>
      <c r="F1538" s="443"/>
      <c r="G1538" s="441"/>
      <c r="H1538" s="444"/>
      <c r="I1538" s="445"/>
      <c r="J1538" s="443"/>
      <c r="K1538" s="443"/>
      <c r="L1538" s="443"/>
      <c r="M1538" s="443"/>
      <c r="N1538" s="443"/>
      <c r="O1538" s="443"/>
      <c r="P1538" s="446"/>
      <c r="Q1538" s="446"/>
      <c r="R1538" s="446"/>
      <c r="S1538" s="446"/>
      <c r="T1538" s="446"/>
      <c r="U1538" s="446"/>
      <c r="V1538" s="446"/>
      <c r="W1538" s="446"/>
      <c r="X1538" s="446"/>
      <c r="Y1538" s="446"/>
      <c r="Z1538" s="446"/>
      <c r="AA1538" s="446"/>
      <c r="AB1538" s="446"/>
      <c r="AC1538" s="441"/>
      <c r="AD1538" s="441"/>
      <c r="AE1538" s="441"/>
      <c r="AF1538" s="441"/>
      <c r="AG1538" s="441"/>
      <c r="AH1538" s="441"/>
      <c r="AI1538" s="443"/>
      <c r="AJ1538" s="443"/>
      <c r="AK1538" s="325"/>
      <c r="AL1538" s="443"/>
      <c r="AM1538" s="443"/>
    </row>
    <row r="1539" spans="1:39" ht="24.75" customHeight="1">
      <c r="A1539" s="440"/>
      <c r="B1539" s="440"/>
      <c r="C1539" s="440"/>
      <c r="D1539" s="440"/>
      <c r="E1539" s="442"/>
      <c r="F1539" s="443"/>
      <c r="G1539" s="441"/>
      <c r="H1539" s="444"/>
      <c r="I1539" s="445"/>
      <c r="J1539" s="443"/>
      <c r="K1539" s="443"/>
      <c r="L1539" s="443"/>
      <c r="M1539" s="443"/>
      <c r="N1539" s="443"/>
      <c r="O1539" s="443"/>
      <c r="P1539" s="446"/>
      <c r="Q1539" s="446"/>
      <c r="R1539" s="446"/>
      <c r="S1539" s="446"/>
      <c r="T1539" s="446"/>
      <c r="U1539" s="446"/>
      <c r="V1539" s="446"/>
      <c r="W1539" s="446"/>
      <c r="X1539" s="446"/>
      <c r="Y1539" s="446"/>
      <c r="Z1539" s="446"/>
      <c r="AA1539" s="446"/>
      <c r="AB1539" s="446"/>
      <c r="AC1539" s="441"/>
      <c r="AD1539" s="441"/>
      <c r="AE1539" s="441"/>
      <c r="AF1539" s="441"/>
      <c r="AG1539" s="441"/>
      <c r="AH1539" s="441"/>
      <c r="AI1539" s="443"/>
      <c r="AJ1539" s="443"/>
      <c r="AK1539" s="325"/>
      <c r="AL1539" s="443"/>
      <c r="AM1539" s="443"/>
    </row>
    <row r="1540" spans="1:39" ht="24.75" customHeight="1">
      <c r="A1540" s="440"/>
      <c r="B1540" s="440"/>
      <c r="C1540" s="440"/>
      <c r="D1540" s="440"/>
      <c r="E1540" s="442"/>
      <c r="F1540" s="443"/>
      <c r="G1540" s="441"/>
      <c r="H1540" s="444"/>
      <c r="I1540" s="445"/>
      <c r="J1540" s="443"/>
      <c r="K1540" s="443"/>
      <c r="L1540" s="443"/>
      <c r="M1540" s="443"/>
      <c r="N1540" s="443"/>
      <c r="O1540" s="443"/>
      <c r="P1540" s="446"/>
      <c r="Q1540" s="446"/>
      <c r="R1540" s="446"/>
      <c r="S1540" s="446"/>
      <c r="T1540" s="446"/>
      <c r="U1540" s="446"/>
      <c r="V1540" s="446"/>
      <c r="W1540" s="446"/>
      <c r="X1540" s="446"/>
      <c r="Y1540" s="446"/>
      <c r="Z1540" s="446"/>
      <c r="AA1540" s="446"/>
      <c r="AB1540" s="446"/>
      <c r="AC1540" s="441"/>
      <c r="AD1540" s="441"/>
      <c r="AE1540" s="441"/>
      <c r="AF1540" s="441"/>
      <c r="AG1540" s="441"/>
      <c r="AH1540" s="441"/>
      <c r="AI1540" s="443"/>
      <c r="AJ1540" s="443"/>
      <c r="AK1540" s="325"/>
      <c r="AL1540" s="443"/>
      <c r="AM1540" s="443"/>
    </row>
    <row r="1541" spans="1:39" ht="24.75" customHeight="1">
      <c r="A1541" s="440"/>
      <c r="B1541" s="440"/>
      <c r="C1541" s="440"/>
      <c r="D1541" s="440"/>
      <c r="E1541" s="442"/>
      <c r="F1541" s="443"/>
      <c r="G1541" s="441"/>
      <c r="H1541" s="444"/>
      <c r="I1541" s="445"/>
      <c r="J1541" s="443"/>
      <c r="K1541" s="443"/>
      <c r="L1541" s="443"/>
      <c r="M1541" s="443"/>
      <c r="N1541" s="443"/>
      <c r="O1541" s="443"/>
      <c r="P1541" s="446"/>
      <c r="Q1541" s="446"/>
      <c r="R1541" s="446"/>
      <c r="S1541" s="446"/>
      <c r="T1541" s="446"/>
      <c r="U1541" s="446"/>
      <c r="V1541" s="446"/>
      <c r="W1541" s="446"/>
      <c r="X1541" s="446"/>
      <c r="Y1541" s="446"/>
      <c r="Z1541" s="446"/>
      <c r="AA1541" s="446"/>
      <c r="AB1541" s="446"/>
      <c r="AC1541" s="441"/>
      <c r="AD1541" s="441"/>
      <c r="AE1541" s="441"/>
      <c r="AF1541" s="441"/>
      <c r="AG1541" s="441"/>
      <c r="AH1541" s="441"/>
      <c r="AI1541" s="443"/>
      <c r="AJ1541" s="443"/>
      <c r="AK1541" s="325"/>
      <c r="AL1541" s="443"/>
      <c r="AM1541" s="443"/>
    </row>
    <row r="1542" spans="1:39" ht="24.75" customHeight="1">
      <c r="A1542" s="440"/>
      <c r="B1542" s="440"/>
      <c r="C1542" s="440"/>
      <c r="D1542" s="440"/>
      <c r="E1542" s="442"/>
      <c r="F1542" s="443"/>
      <c r="G1542" s="441"/>
      <c r="H1542" s="444"/>
      <c r="I1542" s="445"/>
      <c r="J1542" s="443"/>
      <c r="K1542" s="443"/>
      <c r="L1542" s="443"/>
      <c r="M1542" s="443"/>
      <c r="N1542" s="443"/>
      <c r="O1542" s="443"/>
      <c r="P1542" s="446"/>
      <c r="Q1542" s="446"/>
      <c r="R1542" s="446"/>
      <c r="S1542" s="446"/>
      <c r="T1542" s="446"/>
      <c r="U1542" s="446"/>
      <c r="V1542" s="446"/>
      <c r="W1542" s="446"/>
      <c r="X1542" s="446"/>
      <c r="Y1542" s="446"/>
      <c r="Z1542" s="446"/>
      <c r="AA1542" s="446"/>
      <c r="AB1542" s="446"/>
      <c r="AC1542" s="441"/>
      <c r="AD1542" s="441"/>
      <c r="AE1542" s="441"/>
      <c r="AF1542" s="441"/>
      <c r="AG1542" s="441"/>
      <c r="AH1542" s="441"/>
      <c r="AI1542" s="443"/>
      <c r="AJ1542" s="443"/>
      <c r="AK1542" s="325"/>
      <c r="AL1542" s="443"/>
      <c r="AM1542" s="443"/>
    </row>
    <row r="1543" spans="1:39" ht="24.75" customHeight="1">
      <c r="A1543" s="440"/>
      <c r="B1543" s="440"/>
      <c r="C1543" s="440"/>
      <c r="D1543" s="440"/>
      <c r="E1543" s="442"/>
      <c r="F1543" s="443"/>
      <c r="G1543" s="441"/>
      <c r="H1543" s="444"/>
      <c r="I1543" s="445"/>
      <c r="J1543" s="443"/>
      <c r="K1543" s="443"/>
      <c r="L1543" s="443"/>
      <c r="M1543" s="443"/>
      <c r="N1543" s="443"/>
      <c r="O1543" s="443"/>
      <c r="P1543" s="446"/>
      <c r="Q1543" s="446"/>
      <c r="R1543" s="446"/>
      <c r="S1543" s="446"/>
      <c r="T1543" s="446"/>
      <c r="U1543" s="446"/>
      <c r="V1543" s="446"/>
      <c r="W1543" s="446"/>
      <c r="X1543" s="446"/>
      <c r="Y1543" s="446"/>
      <c r="Z1543" s="446"/>
      <c r="AA1543" s="446"/>
      <c r="AB1543" s="446"/>
      <c r="AC1543" s="441"/>
      <c r="AD1543" s="441"/>
      <c r="AE1543" s="441"/>
      <c r="AF1543" s="441"/>
      <c r="AG1543" s="441"/>
      <c r="AH1543" s="441"/>
      <c r="AI1543" s="443"/>
      <c r="AJ1543" s="443"/>
      <c r="AK1543" s="325"/>
      <c r="AL1543" s="443"/>
      <c r="AM1543" s="443"/>
    </row>
    <row r="1544" spans="1:39" ht="24.75" customHeight="1">
      <c r="A1544" s="440"/>
      <c r="B1544" s="440"/>
      <c r="C1544" s="440"/>
      <c r="D1544" s="440"/>
      <c r="E1544" s="442"/>
      <c r="F1544" s="443"/>
      <c r="G1544" s="441"/>
      <c r="H1544" s="444"/>
      <c r="I1544" s="445"/>
      <c r="J1544" s="443"/>
      <c r="K1544" s="443"/>
      <c r="L1544" s="443"/>
      <c r="M1544" s="443"/>
      <c r="N1544" s="443"/>
      <c r="O1544" s="443"/>
      <c r="P1544" s="446"/>
      <c r="Q1544" s="446"/>
      <c r="R1544" s="446"/>
      <c r="S1544" s="446"/>
      <c r="T1544" s="446"/>
      <c r="U1544" s="446"/>
      <c r="V1544" s="446"/>
      <c r="W1544" s="446"/>
      <c r="X1544" s="446"/>
      <c r="Y1544" s="446"/>
      <c r="Z1544" s="446"/>
      <c r="AA1544" s="446"/>
      <c r="AB1544" s="446"/>
      <c r="AC1544" s="441"/>
      <c r="AD1544" s="441"/>
      <c r="AE1544" s="441"/>
      <c r="AF1544" s="441"/>
      <c r="AG1544" s="441"/>
      <c r="AH1544" s="441"/>
      <c r="AI1544" s="443"/>
      <c r="AJ1544" s="443"/>
      <c r="AK1544" s="325"/>
      <c r="AL1544" s="443"/>
      <c r="AM1544" s="443"/>
    </row>
    <row r="1545" spans="1:39" ht="24.75" customHeight="1">
      <c r="A1545" s="440"/>
      <c r="B1545" s="440"/>
      <c r="C1545" s="440"/>
      <c r="D1545" s="440"/>
      <c r="E1545" s="442"/>
      <c r="F1545" s="443"/>
      <c r="G1545" s="441"/>
      <c r="H1545" s="444"/>
      <c r="I1545" s="445"/>
      <c r="J1545" s="443"/>
      <c r="K1545" s="443"/>
      <c r="L1545" s="443"/>
      <c r="M1545" s="443"/>
      <c r="N1545" s="443"/>
      <c r="O1545" s="443"/>
      <c r="P1545" s="446"/>
      <c r="Q1545" s="446"/>
      <c r="R1545" s="446"/>
      <c r="S1545" s="446"/>
      <c r="T1545" s="446"/>
      <c r="U1545" s="446"/>
      <c r="V1545" s="446"/>
      <c r="W1545" s="446"/>
      <c r="X1545" s="446"/>
      <c r="Y1545" s="446"/>
      <c r="Z1545" s="446"/>
      <c r="AA1545" s="446"/>
      <c r="AB1545" s="446"/>
      <c r="AC1545" s="441"/>
      <c r="AD1545" s="441"/>
      <c r="AE1545" s="441"/>
      <c r="AF1545" s="441"/>
      <c r="AG1545" s="441"/>
      <c r="AH1545" s="441"/>
      <c r="AI1545" s="443"/>
      <c r="AJ1545" s="443"/>
      <c r="AK1545" s="325"/>
      <c r="AL1545" s="443"/>
      <c r="AM1545" s="443"/>
    </row>
    <row r="1546" spans="1:39" ht="24.75" customHeight="1">
      <c r="A1546" s="440"/>
      <c r="B1546" s="440"/>
      <c r="C1546" s="440"/>
      <c r="D1546" s="440"/>
      <c r="E1546" s="442"/>
      <c r="F1546" s="443"/>
      <c r="G1546" s="441"/>
      <c r="H1546" s="444"/>
      <c r="I1546" s="445"/>
      <c r="J1546" s="443"/>
      <c r="K1546" s="443"/>
      <c r="L1546" s="443"/>
      <c r="M1546" s="443"/>
      <c r="N1546" s="443"/>
      <c r="O1546" s="443"/>
      <c r="P1546" s="446"/>
      <c r="Q1546" s="446"/>
      <c r="R1546" s="446"/>
      <c r="S1546" s="446"/>
      <c r="T1546" s="446"/>
      <c r="U1546" s="446"/>
      <c r="V1546" s="446"/>
      <c r="W1546" s="446"/>
      <c r="X1546" s="446"/>
      <c r="Y1546" s="446"/>
      <c r="Z1546" s="446"/>
      <c r="AA1546" s="446"/>
      <c r="AB1546" s="446"/>
      <c r="AC1546" s="441"/>
      <c r="AD1546" s="441"/>
      <c r="AE1546" s="441"/>
      <c r="AF1546" s="441"/>
      <c r="AG1546" s="441"/>
      <c r="AH1546" s="441"/>
      <c r="AI1546" s="443"/>
      <c r="AJ1546" s="443"/>
      <c r="AK1546" s="325"/>
      <c r="AL1546" s="443"/>
      <c r="AM1546" s="443"/>
    </row>
    <row r="1547" spans="1:39" ht="24.75" customHeight="1">
      <c r="A1547" s="440"/>
      <c r="B1547" s="440"/>
      <c r="C1547" s="440"/>
      <c r="D1547" s="440"/>
      <c r="E1547" s="442"/>
      <c r="F1547" s="443"/>
      <c r="G1547" s="441"/>
      <c r="H1547" s="444"/>
      <c r="I1547" s="445"/>
      <c r="J1547" s="443"/>
      <c r="K1547" s="443"/>
      <c r="L1547" s="443"/>
      <c r="M1547" s="443"/>
      <c r="N1547" s="443"/>
      <c r="O1547" s="443"/>
      <c r="P1547" s="446"/>
      <c r="Q1547" s="446"/>
      <c r="R1547" s="446"/>
      <c r="S1547" s="446"/>
      <c r="T1547" s="446"/>
      <c r="U1547" s="446"/>
      <c r="V1547" s="446"/>
      <c r="W1547" s="446"/>
      <c r="X1547" s="446"/>
      <c r="Y1547" s="446"/>
      <c r="Z1547" s="446"/>
      <c r="AA1547" s="446"/>
      <c r="AB1547" s="446"/>
      <c r="AC1547" s="441"/>
      <c r="AD1547" s="441"/>
      <c r="AE1547" s="441"/>
      <c r="AF1547" s="441"/>
      <c r="AG1547" s="441"/>
      <c r="AH1547" s="441"/>
      <c r="AI1547" s="443"/>
      <c r="AJ1547" s="443"/>
      <c r="AK1547" s="325"/>
      <c r="AL1547" s="443"/>
      <c r="AM1547" s="443"/>
    </row>
    <row r="1548" spans="1:39" ht="24.75" customHeight="1">
      <c r="A1548" s="440"/>
      <c r="B1548" s="440"/>
      <c r="C1548" s="440"/>
      <c r="D1548" s="440"/>
      <c r="E1548" s="442"/>
      <c r="F1548" s="443"/>
      <c r="G1548" s="441"/>
      <c r="H1548" s="444"/>
      <c r="I1548" s="445"/>
      <c r="J1548" s="443"/>
      <c r="K1548" s="443"/>
      <c r="L1548" s="443"/>
      <c r="M1548" s="443"/>
      <c r="N1548" s="443"/>
      <c r="O1548" s="443"/>
      <c r="P1548" s="446"/>
      <c r="Q1548" s="446"/>
      <c r="R1548" s="446"/>
      <c r="S1548" s="446"/>
      <c r="T1548" s="446"/>
      <c r="U1548" s="446"/>
      <c r="V1548" s="446"/>
      <c r="W1548" s="446"/>
      <c r="X1548" s="446"/>
      <c r="Y1548" s="446"/>
      <c r="Z1548" s="446"/>
      <c r="AA1548" s="446"/>
      <c r="AB1548" s="446"/>
      <c r="AC1548" s="441"/>
      <c r="AD1548" s="441"/>
      <c r="AE1548" s="441"/>
      <c r="AF1548" s="441"/>
      <c r="AG1548" s="441"/>
      <c r="AH1548" s="441"/>
      <c r="AI1548" s="443"/>
      <c r="AJ1548" s="443"/>
      <c r="AK1548" s="325"/>
      <c r="AL1548" s="443"/>
      <c r="AM1548" s="443"/>
    </row>
    <row r="1549" spans="1:39" ht="24.75" customHeight="1">
      <c r="A1549" s="440"/>
      <c r="B1549" s="440"/>
      <c r="C1549" s="440"/>
      <c r="D1549" s="440"/>
      <c r="E1549" s="442"/>
      <c r="F1549" s="443"/>
      <c r="G1549" s="441"/>
      <c r="H1549" s="444"/>
      <c r="I1549" s="445"/>
      <c r="J1549" s="443"/>
      <c r="K1549" s="443"/>
      <c r="L1549" s="443"/>
      <c r="M1549" s="443"/>
      <c r="N1549" s="443"/>
      <c r="O1549" s="443"/>
      <c r="P1549" s="446"/>
      <c r="Q1549" s="446"/>
      <c r="R1549" s="446"/>
      <c r="S1549" s="446"/>
      <c r="T1549" s="446"/>
      <c r="U1549" s="446"/>
      <c r="V1549" s="446"/>
      <c r="W1549" s="446"/>
      <c r="X1549" s="446"/>
      <c r="Y1549" s="446"/>
      <c r="Z1549" s="446"/>
      <c r="AA1549" s="446"/>
      <c r="AB1549" s="446"/>
      <c r="AC1549" s="441"/>
      <c r="AD1549" s="441"/>
      <c r="AE1549" s="441"/>
      <c r="AF1549" s="441"/>
      <c r="AG1549" s="441"/>
      <c r="AH1549" s="441"/>
      <c r="AI1549" s="443"/>
      <c r="AJ1549" s="443"/>
      <c r="AK1549" s="325"/>
      <c r="AL1549" s="443"/>
      <c r="AM1549" s="443"/>
    </row>
    <row r="1550" spans="1:39" ht="24.75" customHeight="1">
      <c r="A1550" s="440"/>
      <c r="B1550" s="440"/>
      <c r="C1550" s="440"/>
      <c r="D1550" s="440"/>
      <c r="E1550" s="442"/>
      <c r="F1550" s="443"/>
      <c r="G1550" s="441"/>
      <c r="H1550" s="444"/>
      <c r="I1550" s="445"/>
      <c r="J1550" s="443"/>
      <c r="K1550" s="443"/>
      <c r="L1550" s="443"/>
      <c r="M1550" s="443"/>
      <c r="N1550" s="443"/>
      <c r="O1550" s="443"/>
      <c r="P1550" s="446"/>
      <c r="Q1550" s="446"/>
      <c r="R1550" s="446"/>
      <c r="S1550" s="446"/>
      <c r="T1550" s="446"/>
      <c r="U1550" s="446"/>
      <c r="V1550" s="446"/>
      <c r="W1550" s="446"/>
      <c r="X1550" s="446"/>
      <c r="Y1550" s="446"/>
      <c r="Z1550" s="446"/>
      <c r="AA1550" s="446"/>
      <c r="AB1550" s="446"/>
      <c r="AC1550" s="441"/>
      <c r="AD1550" s="441"/>
      <c r="AE1550" s="441"/>
      <c r="AF1550" s="441"/>
      <c r="AG1550" s="441"/>
      <c r="AH1550" s="441"/>
      <c r="AI1550" s="443"/>
      <c r="AJ1550" s="443"/>
      <c r="AK1550" s="325"/>
      <c r="AL1550" s="443"/>
      <c r="AM1550" s="443"/>
    </row>
    <row r="1551" spans="1:39" ht="24.75" customHeight="1">
      <c r="A1551" s="440"/>
      <c r="B1551" s="440"/>
      <c r="C1551" s="440"/>
      <c r="D1551" s="440"/>
      <c r="E1551" s="442"/>
      <c r="F1551" s="443"/>
      <c r="G1551" s="441"/>
      <c r="H1551" s="444"/>
      <c r="I1551" s="445"/>
      <c r="J1551" s="443"/>
      <c r="K1551" s="443"/>
      <c r="L1551" s="443"/>
      <c r="M1551" s="443"/>
      <c r="N1551" s="443"/>
      <c r="O1551" s="443"/>
      <c r="P1551" s="446"/>
      <c r="Q1551" s="446"/>
      <c r="R1551" s="446"/>
      <c r="S1551" s="446"/>
      <c r="T1551" s="446"/>
      <c r="U1551" s="446"/>
      <c r="V1551" s="446"/>
      <c r="W1551" s="446"/>
      <c r="X1551" s="446"/>
      <c r="Y1551" s="446"/>
      <c r="Z1551" s="446"/>
      <c r="AA1551" s="446"/>
      <c r="AB1551" s="446"/>
      <c r="AC1551" s="441"/>
      <c r="AD1551" s="441"/>
      <c r="AE1551" s="441"/>
      <c r="AF1551" s="441"/>
      <c r="AG1551" s="441"/>
      <c r="AH1551" s="441"/>
      <c r="AI1551" s="443"/>
      <c r="AJ1551" s="443"/>
      <c r="AK1551" s="325"/>
      <c r="AL1551" s="443"/>
      <c r="AM1551" s="443"/>
    </row>
    <row r="1552" spans="1:39" ht="24.75" customHeight="1">
      <c r="A1552" s="440"/>
      <c r="B1552" s="440"/>
      <c r="C1552" s="440"/>
      <c r="D1552" s="440"/>
      <c r="E1552" s="442"/>
      <c r="F1552" s="443"/>
      <c r="G1552" s="441"/>
      <c r="H1552" s="444"/>
      <c r="I1552" s="445"/>
      <c r="J1552" s="443"/>
      <c r="K1552" s="443"/>
      <c r="L1552" s="443"/>
      <c r="M1552" s="443"/>
      <c r="N1552" s="443"/>
      <c r="O1552" s="443"/>
      <c r="P1552" s="446"/>
      <c r="Q1552" s="446"/>
      <c r="R1552" s="446"/>
      <c r="S1552" s="446"/>
      <c r="T1552" s="446"/>
      <c r="U1552" s="446"/>
      <c r="V1552" s="446"/>
      <c r="W1552" s="446"/>
      <c r="X1552" s="446"/>
      <c r="Y1552" s="446"/>
      <c r="Z1552" s="446"/>
      <c r="AA1552" s="446"/>
      <c r="AB1552" s="446"/>
      <c r="AC1552" s="441"/>
      <c r="AD1552" s="441"/>
      <c r="AE1552" s="441"/>
      <c r="AF1552" s="441"/>
      <c r="AG1552" s="441"/>
      <c r="AH1552" s="441"/>
      <c r="AI1552" s="443"/>
      <c r="AJ1552" s="443"/>
      <c r="AK1552" s="325"/>
      <c r="AL1552" s="443"/>
      <c r="AM1552" s="443"/>
    </row>
    <row r="1553" spans="1:39" ht="24.75" customHeight="1">
      <c r="A1553" s="440"/>
      <c r="B1553" s="440"/>
      <c r="C1553" s="440"/>
      <c r="D1553" s="440"/>
      <c r="E1553" s="442"/>
      <c r="F1553" s="443"/>
      <c r="G1553" s="441"/>
      <c r="H1553" s="444"/>
      <c r="I1553" s="445"/>
      <c r="J1553" s="443"/>
      <c r="K1553" s="443"/>
      <c r="L1553" s="443"/>
      <c r="M1553" s="443"/>
      <c r="N1553" s="443"/>
      <c r="O1553" s="443"/>
      <c r="P1553" s="446"/>
      <c r="Q1553" s="446"/>
      <c r="R1553" s="446"/>
      <c r="S1553" s="446"/>
      <c r="T1553" s="446"/>
      <c r="U1553" s="446"/>
      <c r="V1553" s="446"/>
      <c r="W1553" s="446"/>
      <c r="X1553" s="446"/>
      <c r="Y1553" s="446"/>
      <c r="Z1553" s="446"/>
      <c r="AA1553" s="446"/>
      <c r="AB1553" s="446"/>
      <c r="AC1553" s="441"/>
      <c r="AD1553" s="441"/>
      <c r="AE1553" s="441"/>
      <c r="AF1553" s="441"/>
      <c r="AG1553" s="441"/>
      <c r="AH1553" s="441"/>
      <c r="AI1553" s="443"/>
      <c r="AJ1553" s="443"/>
      <c r="AK1553" s="325"/>
      <c r="AL1553" s="443"/>
      <c r="AM1553" s="443"/>
    </row>
    <row r="1554" spans="1:39" ht="24.75" customHeight="1">
      <c r="A1554" s="440"/>
      <c r="B1554" s="440"/>
      <c r="C1554" s="440"/>
      <c r="D1554" s="440"/>
      <c r="E1554" s="442"/>
      <c r="F1554" s="443"/>
      <c r="G1554" s="441"/>
      <c r="H1554" s="444"/>
      <c r="I1554" s="445"/>
      <c r="J1554" s="443"/>
      <c r="K1554" s="443"/>
      <c r="L1554" s="443"/>
      <c r="M1554" s="443"/>
      <c r="N1554" s="443"/>
      <c r="O1554" s="443"/>
      <c r="P1554" s="446"/>
      <c r="Q1554" s="446"/>
      <c r="R1554" s="446"/>
      <c r="S1554" s="446"/>
      <c r="T1554" s="446"/>
      <c r="U1554" s="446"/>
      <c r="V1554" s="446"/>
      <c r="W1554" s="446"/>
      <c r="X1554" s="446"/>
      <c r="Y1554" s="446"/>
      <c r="Z1554" s="446"/>
      <c r="AA1554" s="446"/>
      <c r="AB1554" s="446"/>
      <c r="AC1554" s="441"/>
      <c r="AD1554" s="441"/>
      <c r="AE1554" s="441"/>
      <c r="AF1554" s="441"/>
      <c r="AG1554" s="441"/>
      <c r="AH1554" s="441"/>
      <c r="AI1554" s="443"/>
      <c r="AJ1554" s="443"/>
      <c r="AK1554" s="325"/>
      <c r="AL1554" s="443"/>
      <c r="AM1554" s="443"/>
    </row>
    <row r="1555" spans="1:39" ht="24.75" customHeight="1">
      <c r="A1555" s="440"/>
      <c r="B1555" s="440"/>
      <c r="C1555" s="440"/>
      <c r="D1555" s="440"/>
      <c r="E1555" s="442"/>
      <c r="F1555" s="443"/>
      <c r="G1555" s="441"/>
      <c r="H1555" s="444"/>
      <c r="I1555" s="445"/>
      <c r="J1555" s="443"/>
      <c r="K1555" s="443"/>
      <c r="L1555" s="443"/>
      <c r="M1555" s="443"/>
      <c r="N1555" s="443"/>
      <c r="O1555" s="443"/>
      <c r="P1555" s="446"/>
      <c r="Q1555" s="446"/>
      <c r="R1555" s="446"/>
      <c r="S1555" s="446"/>
      <c r="T1555" s="446"/>
      <c r="U1555" s="446"/>
      <c r="V1555" s="446"/>
      <c r="W1555" s="446"/>
      <c r="X1555" s="446"/>
      <c r="Y1555" s="446"/>
      <c r="Z1555" s="446"/>
      <c r="AA1555" s="446"/>
      <c r="AB1555" s="446"/>
      <c r="AC1555" s="441"/>
      <c r="AD1555" s="441"/>
      <c r="AE1555" s="441"/>
      <c r="AF1555" s="441"/>
      <c r="AG1555" s="441"/>
      <c r="AH1555" s="441"/>
      <c r="AI1555" s="443"/>
      <c r="AJ1555" s="443"/>
      <c r="AK1555" s="325"/>
      <c r="AL1555" s="443"/>
      <c r="AM1555" s="443"/>
    </row>
    <row r="1556" spans="1:39" ht="24.75" customHeight="1">
      <c r="A1556" s="440"/>
      <c r="B1556" s="440"/>
      <c r="C1556" s="440"/>
      <c r="D1556" s="440"/>
      <c r="E1556" s="442"/>
      <c r="F1556" s="443"/>
      <c r="G1556" s="441"/>
      <c r="H1556" s="444"/>
      <c r="I1556" s="445"/>
      <c r="J1556" s="443"/>
      <c r="K1556" s="443"/>
      <c r="L1556" s="443"/>
      <c r="M1556" s="443"/>
      <c r="N1556" s="443"/>
      <c r="O1556" s="443"/>
      <c r="P1556" s="446"/>
      <c r="Q1556" s="446"/>
      <c r="R1556" s="446"/>
      <c r="S1556" s="446"/>
      <c r="T1556" s="446"/>
      <c r="U1556" s="446"/>
      <c r="V1556" s="446"/>
      <c r="W1556" s="446"/>
      <c r="X1556" s="446"/>
      <c r="Y1556" s="446"/>
      <c r="Z1556" s="446"/>
      <c r="AA1556" s="446"/>
      <c r="AB1556" s="446"/>
      <c r="AC1556" s="441"/>
      <c r="AD1556" s="441"/>
      <c r="AE1556" s="441"/>
      <c r="AF1556" s="441"/>
      <c r="AG1556" s="441"/>
      <c r="AH1556" s="441"/>
      <c r="AI1556" s="443"/>
      <c r="AJ1556" s="443"/>
      <c r="AK1556" s="325"/>
      <c r="AL1556" s="443"/>
      <c r="AM1556" s="443"/>
    </row>
    <row r="1557" spans="1:39" ht="24.75" customHeight="1">
      <c r="A1557" s="440"/>
      <c r="B1557" s="440"/>
      <c r="C1557" s="440"/>
      <c r="D1557" s="440"/>
      <c r="E1557" s="442"/>
      <c r="F1557" s="443"/>
      <c r="G1557" s="441"/>
      <c r="H1557" s="444"/>
      <c r="I1557" s="445"/>
      <c r="J1557" s="443"/>
      <c r="K1557" s="443"/>
      <c r="L1557" s="443"/>
      <c r="M1557" s="443"/>
      <c r="N1557" s="443"/>
      <c r="O1557" s="443"/>
      <c r="P1557" s="446"/>
      <c r="Q1557" s="446"/>
      <c r="R1557" s="446"/>
      <c r="S1557" s="446"/>
      <c r="T1557" s="446"/>
      <c r="U1557" s="446"/>
      <c r="V1557" s="446"/>
      <c r="W1557" s="446"/>
      <c r="X1557" s="446"/>
      <c r="Y1557" s="446"/>
      <c r="Z1557" s="446"/>
      <c r="AA1557" s="446"/>
      <c r="AB1557" s="446"/>
      <c r="AC1557" s="441"/>
      <c r="AD1557" s="441"/>
      <c r="AE1557" s="441"/>
      <c r="AF1557" s="441"/>
      <c r="AG1557" s="441"/>
      <c r="AH1557" s="441"/>
      <c r="AI1557" s="443"/>
      <c r="AJ1557" s="443"/>
      <c r="AK1557" s="325"/>
      <c r="AL1557" s="443"/>
      <c r="AM1557" s="443"/>
    </row>
    <row r="1558" spans="1:39" ht="24.75" customHeight="1">
      <c r="A1558" s="440"/>
      <c r="B1558" s="440"/>
      <c r="C1558" s="440"/>
      <c r="D1558" s="440"/>
      <c r="E1558" s="442"/>
      <c r="F1558" s="443"/>
      <c r="G1558" s="441"/>
      <c r="H1558" s="444"/>
      <c r="I1558" s="445"/>
      <c r="J1558" s="443"/>
      <c r="K1558" s="443"/>
      <c r="L1558" s="443"/>
      <c r="M1558" s="443"/>
      <c r="N1558" s="443"/>
      <c r="O1558" s="443"/>
      <c r="P1558" s="446"/>
      <c r="Q1558" s="446"/>
      <c r="R1558" s="446"/>
      <c r="S1558" s="446"/>
      <c r="T1558" s="446"/>
      <c r="U1558" s="446"/>
      <c r="V1558" s="446"/>
      <c r="W1558" s="446"/>
      <c r="X1558" s="446"/>
      <c r="Y1558" s="446"/>
      <c r="Z1558" s="446"/>
      <c r="AA1558" s="446"/>
      <c r="AB1558" s="446"/>
      <c r="AC1558" s="441"/>
      <c r="AD1558" s="441"/>
      <c r="AE1558" s="441"/>
      <c r="AF1558" s="441"/>
      <c r="AG1558" s="441"/>
      <c r="AH1558" s="441"/>
      <c r="AI1558" s="443"/>
      <c r="AJ1558" s="443"/>
      <c r="AK1558" s="325"/>
      <c r="AL1558" s="443"/>
      <c r="AM1558" s="443"/>
    </row>
    <row r="1559" spans="1:39" ht="24.75" customHeight="1">
      <c r="A1559" s="440"/>
      <c r="B1559" s="440"/>
      <c r="C1559" s="440"/>
      <c r="D1559" s="440"/>
      <c r="E1559" s="442"/>
      <c r="F1559" s="443"/>
      <c r="G1559" s="441"/>
      <c r="H1559" s="444"/>
      <c r="I1559" s="445"/>
      <c r="J1559" s="443"/>
      <c r="K1559" s="443"/>
      <c r="L1559" s="443"/>
      <c r="M1559" s="443"/>
      <c r="N1559" s="443"/>
      <c r="O1559" s="443"/>
      <c r="P1559" s="446"/>
      <c r="Q1559" s="446"/>
      <c r="R1559" s="446"/>
      <c r="S1559" s="446"/>
      <c r="T1559" s="446"/>
      <c r="U1559" s="446"/>
      <c r="V1559" s="446"/>
      <c r="W1559" s="446"/>
      <c r="X1559" s="446"/>
      <c r="Y1559" s="446"/>
      <c r="Z1559" s="446"/>
      <c r="AA1559" s="446"/>
      <c r="AB1559" s="446"/>
      <c r="AC1559" s="441"/>
      <c r="AD1559" s="441"/>
      <c r="AE1559" s="441"/>
      <c r="AF1559" s="441"/>
      <c r="AG1559" s="441"/>
      <c r="AH1559" s="441"/>
      <c r="AI1559" s="443"/>
      <c r="AJ1559" s="443"/>
      <c r="AK1559" s="325"/>
      <c r="AL1559" s="443"/>
      <c r="AM1559" s="443"/>
    </row>
    <row r="1560" spans="1:39" ht="24.75" customHeight="1">
      <c r="A1560" s="440"/>
      <c r="B1560" s="440"/>
      <c r="C1560" s="440"/>
      <c r="D1560" s="440"/>
      <c r="E1560" s="442"/>
      <c r="F1560" s="443"/>
      <c r="G1560" s="441"/>
      <c r="H1560" s="444"/>
      <c r="I1560" s="445"/>
      <c r="J1560" s="443"/>
      <c r="K1560" s="443"/>
      <c r="L1560" s="443"/>
      <c r="M1560" s="443"/>
      <c r="N1560" s="443"/>
      <c r="O1560" s="443"/>
      <c r="P1560" s="446"/>
      <c r="Q1560" s="446"/>
      <c r="R1560" s="446"/>
      <c r="S1560" s="446"/>
      <c r="T1560" s="446"/>
      <c r="U1560" s="446"/>
      <c r="V1560" s="446"/>
      <c r="W1560" s="446"/>
      <c r="X1560" s="446"/>
      <c r="Y1560" s="446"/>
      <c r="Z1560" s="446"/>
      <c r="AA1560" s="446"/>
      <c r="AB1560" s="446"/>
      <c r="AC1560" s="441"/>
      <c r="AD1560" s="441"/>
      <c r="AE1560" s="441"/>
      <c r="AF1560" s="441"/>
      <c r="AG1560" s="441"/>
      <c r="AH1560" s="441"/>
      <c r="AI1560" s="443"/>
      <c r="AJ1560" s="443"/>
      <c r="AK1560" s="325"/>
      <c r="AL1560" s="443"/>
      <c r="AM1560" s="443"/>
    </row>
    <row r="1561" spans="1:39" ht="24.75" customHeight="1">
      <c r="A1561" s="440"/>
      <c r="B1561" s="440"/>
      <c r="C1561" s="440"/>
      <c r="D1561" s="440"/>
      <c r="E1561" s="442"/>
      <c r="F1561" s="443"/>
      <c r="G1561" s="441"/>
      <c r="H1561" s="444"/>
      <c r="I1561" s="445"/>
      <c r="J1561" s="443"/>
      <c r="K1561" s="443"/>
      <c r="L1561" s="443"/>
      <c r="M1561" s="443"/>
      <c r="N1561" s="443"/>
      <c r="O1561" s="443"/>
      <c r="P1561" s="446"/>
      <c r="Q1561" s="446"/>
      <c r="R1561" s="446"/>
      <c r="S1561" s="446"/>
      <c r="T1561" s="446"/>
      <c r="U1561" s="446"/>
      <c r="V1561" s="446"/>
      <c r="W1561" s="446"/>
      <c r="X1561" s="446"/>
      <c r="Y1561" s="446"/>
      <c r="Z1561" s="446"/>
      <c r="AA1561" s="446"/>
      <c r="AB1561" s="446"/>
      <c r="AC1561" s="441"/>
      <c r="AD1561" s="441"/>
      <c r="AE1561" s="441"/>
      <c r="AF1561" s="441"/>
      <c r="AG1561" s="441"/>
      <c r="AH1561" s="441"/>
      <c r="AI1561" s="443"/>
      <c r="AJ1561" s="443"/>
      <c r="AK1561" s="325"/>
      <c r="AL1561" s="443"/>
      <c r="AM1561" s="443"/>
    </row>
    <row r="1562" spans="1:39" ht="24.75" customHeight="1">
      <c r="A1562" s="440"/>
      <c r="B1562" s="440"/>
      <c r="C1562" s="440"/>
      <c r="D1562" s="440"/>
      <c r="E1562" s="442"/>
      <c r="F1562" s="443"/>
      <c r="G1562" s="441"/>
      <c r="H1562" s="444"/>
      <c r="I1562" s="445"/>
      <c r="J1562" s="443"/>
      <c r="K1562" s="443"/>
      <c r="L1562" s="443"/>
      <c r="M1562" s="443"/>
      <c r="N1562" s="443"/>
      <c r="O1562" s="443"/>
      <c r="P1562" s="446"/>
      <c r="Q1562" s="446"/>
      <c r="R1562" s="446"/>
      <c r="S1562" s="446"/>
      <c r="T1562" s="446"/>
      <c r="U1562" s="446"/>
      <c r="V1562" s="446"/>
      <c r="W1562" s="446"/>
      <c r="X1562" s="446"/>
      <c r="Y1562" s="446"/>
      <c r="Z1562" s="446"/>
      <c r="AA1562" s="446"/>
      <c r="AB1562" s="446"/>
      <c r="AC1562" s="441"/>
      <c r="AD1562" s="441"/>
      <c r="AE1562" s="441"/>
      <c r="AF1562" s="441"/>
      <c r="AG1562" s="441"/>
      <c r="AH1562" s="441"/>
      <c r="AI1562" s="443"/>
      <c r="AJ1562" s="443"/>
      <c r="AK1562" s="325"/>
      <c r="AL1562" s="443"/>
      <c r="AM1562" s="443"/>
    </row>
    <row r="1563" spans="1:39" ht="24.75" customHeight="1">
      <c r="A1563" s="440"/>
      <c r="B1563" s="440"/>
      <c r="C1563" s="440"/>
      <c r="D1563" s="440"/>
      <c r="E1563" s="442"/>
      <c r="F1563" s="443"/>
      <c r="G1563" s="441"/>
      <c r="H1563" s="444"/>
      <c r="I1563" s="445"/>
      <c r="J1563" s="443"/>
      <c r="K1563" s="443"/>
      <c r="L1563" s="443"/>
      <c r="M1563" s="443"/>
      <c r="N1563" s="443"/>
      <c r="O1563" s="443"/>
      <c r="P1563" s="446"/>
      <c r="Q1563" s="446"/>
      <c r="R1563" s="446"/>
      <c r="S1563" s="446"/>
      <c r="T1563" s="446"/>
      <c r="U1563" s="446"/>
      <c r="V1563" s="446"/>
      <c r="W1563" s="446"/>
      <c r="X1563" s="446"/>
      <c r="Y1563" s="446"/>
      <c r="Z1563" s="446"/>
      <c r="AA1563" s="446"/>
      <c r="AB1563" s="446"/>
      <c r="AC1563" s="441"/>
      <c r="AD1563" s="441"/>
      <c r="AE1563" s="441"/>
      <c r="AF1563" s="441"/>
      <c r="AG1563" s="441"/>
      <c r="AH1563" s="441"/>
      <c r="AI1563" s="443"/>
      <c r="AJ1563" s="443"/>
      <c r="AK1563" s="325"/>
      <c r="AL1563" s="443"/>
      <c r="AM1563" s="443"/>
    </row>
    <row r="1564" spans="1:39" ht="24.75" customHeight="1">
      <c r="A1564" s="440"/>
      <c r="B1564" s="440"/>
      <c r="C1564" s="440"/>
      <c r="D1564" s="440"/>
      <c r="E1564" s="442"/>
      <c r="F1564" s="443"/>
      <c r="G1564" s="441"/>
      <c r="H1564" s="444"/>
      <c r="I1564" s="445"/>
      <c r="J1564" s="443"/>
      <c r="K1564" s="443"/>
      <c r="L1564" s="443"/>
      <c r="M1564" s="443"/>
      <c r="N1564" s="443"/>
      <c r="O1564" s="443"/>
      <c r="P1564" s="446"/>
      <c r="Q1564" s="446"/>
      <c r="R1564" s="446"/>
      <c r="S1564" s="446"/>
      <c r="T1564" s="446"/>
      <c r="U1564" s="446"/>
      <c r="V1564" s="446"/>
      <c r="W1564" s="446"/>
      <c r="X1564" s="446"/>
      <c r="Y1564" s="446"/>
      <c r="Z1564" s="446"/>
      <c r="AA1564" s="446"/>
      <c r="AB1564" s="446"/>
      <c r="AC1564" s="441"/>
      <c r="AD1564" s="441"/>
      <c r="AE1564" s="441"/>
      <c r="AF1564" s="441"/>
      <c r="AG1564" s="441"/>
      <c r="AH1564" s="441"/>
      <c r="AI1564" s="443"/>
      <c r="AJ1564" s="443"/>
      <c r="AK1564" s="325"/>
      <c r="AL1564" s="443"/>
      <c r="AM1564" s="443"/>
    </row>
    <row r="1565" spans="1:39" ht="24.75" customHeight="1">
      <c r="A1565" s="440"/>
      <c r="B1565" s="440"/>
      <c r="C1565" s="440"/>
      <c r="D1565" s="440"/>
      <c r="E1565" s="442"/>
      <c r="F1565" s="443"/>
      <c r="G1565" s="441"/>
      <c r="H1565" s="444"/>
      <c r="I1565" s="445"/>
      <c r="J1565" s="443"/>
      <c r="K1565" s="443"/>
      <c r="L1565" s="443"/>
      <c r="M1565" s="443"/>
      <c r="N1565" s="443"/>
      <c r="O1565" s="443"/>
      <c r="P1565" s="446"/>
      <c r="Q1565" s="446"/>
      <c r="R1565" s="446"/>
      <c r="S1565" s="446"/>
      <c r="T1565" s="446"/>
      <c r="U1565" s="446"/>
      <c r="V1565" s="446"/>
      <c r="W1565" s="446"/>
      <c r="X1565" s="446"/>
      <c r="Y1565" s="446"/>
      <c r="Z1565" s="446"/>
      <c r="AA1565" s="446"/>
      <c r="AB1565" s="446"/>
      <c r="AC1565" s="441"/>
      <c r="AD1565" s="441"/>
      <c r="AE1565" s="441"/>
      <c r="AF1565" s="441"/>
      <c r="AG1565" s="441"/>
      <c r="AH1565" s="441"/>
      <c r="AI1565" s="443"/>
      <c r="AJ1565" s="443"/>
      <c r="AK1565" s="325"/>
      <c r="AL1565" s="443"/>
      <c r="AM1565" s="443"/>
    </row>
    <row r="1566" spans="1:39" ht="24.75" customHeight="1">
      <c r="A1566" s="440"/>
      <c r="B1566" s="440"/>
      <c r="C1566" s="440"/>
      <c r="D1566" s="440"/>
      <c r="E1566" s="442"/>
      <c r="F1566" s="443"/>
      <c r="G1566" s="441"/>
      <c r="H1566" s="444"/>
      <c r="I1566" s="445"/>
      <c r="J1566" s="443"/>
      <c r="K1566" s="443"/>
      <c r="L1566" s="443"/>
      <c r="M1566" s="443"/>
      <c r="N1566" s="443"/>
      <c r="O1566" s="443"/>
      <c r="P1566" s="446"/>
      <c r="Q1566" s="446"/>
      <c r="R1566" s="446"/>
      <c r="S1566" s="446"/>
      <c r="T1566" s="446"/>
      <c r="U1566" s="446"/>
      <c r="V1566" s="446"/>
      <c r="W1566" s="446"/>
      <c r="X1566" s="446"/>
      <c r="Y1566" s="446"/>
      <c r="Z1566" s="446"/>
      <c r="AA1566" s="446"/>
      <c r="AB1566" s="446"/>
      <c r="AC1566" s="441"/>
      <c r="AD1566" s="441"/>
      <c r="AE1566" s="441"/>
      <c r="AF1566" s="441"/>
      <c r="AG1566" s="441"/>
      <c r="AH1566" s="441"/>
      <c r="AI1566" s="443"/>
      <c r="AJ1566" s="443"/>
      <c r="AK1566" s="325"/>
      <c r="AL1566" s="443"/>
      <c r="AM1566" s="443"/>
    </row>
    <row r="1567" spans="1:39" ht="24.75" customHeight="1">
      <c r="A1567" s="440"/>
      <c r="B1567" s="440"/>
      <c r="C1567" s="440"/>
      <c r="D1567" s="440"/>
      <c r="E1567" s="442"/>
      <c r="F1567" s="443"/>
      <c r="G1567" s="441"/>
      <c r="H1567" s="444"/>
      <c r="I1567" s="445"/>
      <c r="J1567" s="443"/>
      <c r="K1567" s="443"/>
      <c r="L1567" s="443"/>
      <c r="M1567" s="443"/>
      <c r="N1567" s="443"/>
      <c r="O1567" s="443"/>
      <c r="P1567" s="446"/>
      <c r="Q1567" s="446"/>
      <c r="R1567" s="446"/>
      <c r="S1567" s="446"/>
      <c r="T1567" s="446"/>
      <c r="U1567" s="446"/>
      <c r="V1567" s="446"/>
      <c r="W1567" s="446"/>
      <c r="X1567" s="446"/>
      <c r="Y1567" s="446"/>
      <c r="Z1567" s="446"/>
      <c r="AA1567" s="446"/>
      <c r="AB1567" s="446"/>
      <c r="AC1567" s="441"/>
      <c r="AD1567" s="441"/>
      <c r="AE1567" s="441"/>
      <c r="AF1567" s="441"/>
      <c r="AG1567" s="441"/>
      <c r="AH1567" s="441"/>
      <c r="AI1567" s="443"/>
      <c r="AJ1567" s="443"/>
      <c r="AK1567" s="325"/>
      <c r="AL1567" s="443"/>
      <c r="AM1567" s="443"/>
    </row>
    <row r="1568" spans="1:39" ht="24.75" customHeight="1">
      <c r="A1568" s="440"/>
      <c r="B1568" s="440"/>
      <c r="C1568" s="440"/>
      <c r="D1568" s="440"/>
      <c r="E1568" s="442"/>
      <c r="F1568" s="443"/>
      <c r="G1568" s="441"/>
      <c r="H1568" s="444"/>
      <c r="I1568" s="445"/>
      <c r="J1568" s="443"/>
      <c r="K1568" s="443"/>
      <c r="L1568" s="443"/>
      <c r="M1568" s="443"/>
      <c r="N1568" s="443"/>
      <c r="O1568" s="443"/>
      <c r="P1568" s="446"/>
      <c r="Q1568" s="446"/>
      <c r="R1568" s="446"/>
      <c r="S1568" s="446"/>
      <c r="T1568" s="446"/>
      <c r="U1568" s="446"/>
      <c r="V1568" s="446"/>
      <c r="W1568" s="446"/>
      <c r="X1568" s="446"/>
      <c r="Y1568" s="446"/>
      <c r="Z1568" s="446"/>
      <c r="AA1568" s="446"/>
      <c r="AB1568" s="446"/>
      <c r="AC1568" s="441"/>
      <c r="AD1568" s="441"/>
      <c r="AE1568" s="441"/>
      <c r="AF1568" s="441"/>
      <c r="AG1568" s="441"/>
      <c r="AH1568" s="441"/>
      <c r="AI1568" s="443"/>
      <c r="AJ1568" s="443"/>
      <c r="AK1568" s="325"/>
      <c r="AL1568" s="443"/>
      <c r="AM1568" s="443"/>
    </row>
    <row r="1569" spans="1:39" ht="24.75" customHeight="1">
      <c r="A1569" s="440"/>
      <c r="B1569" s="440"/>
      <c r="C1569" s="440"/>
      <c r="D1569" s="440"/>
      <c r="E1569" s="442"/>
      <c r="F1569" s="443"/>
      <c r="G1569" s="441"/>
      <c r="H1569" s="444"/>
      <c r="I1569" s="445"/>
      <c r="J1569" s="443"/>
      <c r="K1569" s="443"/>
      <c r="L1569" s="443"/>
      <c r="M1569" s="443"/>
      <c r="N1569" s="443"/>
      <c r="O1569" s="443"/>
      <c r="P1569" s="446"/>
      <c r="Q1569" s="446"/>
      <c r="R1569" s="446"/>
      <c r="S1569" s="446"/>
      <c r="T1569" s="446"/>
      <c r="U1569" s="446"/>
      <c r="V1569" s="446"/>
      <c r="W1569" s="446"/>
      <c r="X1569" s="446"/>
      <c r="Y1569" s="446"/>
      <c r="Z1569" s="446"/>
      <c r="AA1569" s="446"/>
      <c r="AB1569" s="446"/>
      <c r="AC1569" s="441"/>
      <c r="AD1569" s="441"/>
      <c r="AE1569" s="441"/>
      <c r="AF1569" s="441"/>
      <c r="AG1569" s="441"/>
      <c r="AH1569" s="441"/>
      <c r="AI1569" s="443"/>
      <c r="AJ1569" s="443"/>
      <c r="AK1569" s="325"/>
      <c r="AL1569" s="443"/>
      <c r="AM1569" s="443"/>
    </row>
    <row r="1570" spans="1:39" ht="24.75" customHeight="1">
      <c r="A1570" s="440"/>
      <c r="B1570" s="440"/>
      <c r="C1570" s="440"/>
      <c r="D1570" s="440"/>
      <c r="E1570" s="442"/>
      <c r="F1570" s="443"/>
      <c r="G1570" s="441"/>
      <c r="H1570" s="444"/>
      <c r="I1570" s="445"/>
      <c r="J1570" s="443"/>
      <c r="K1570" s="443"/>
      <c r="L1570" s="443"/>
      <c r="M1570" s="443"/>
      <c r="N1570" s="443"/>
      <c r="O1570" s="443"/>
      <c r="P1570" s="446"/>
      <c r="Q1570" s="446"/>
      <c r="R1570" s="446"/>
      <c r="S1570" s="446"/>
      <c r="T1570" s="446"/>
      <c r="U1570" s="446"/>
      <c r="V1570" s="446"/>
      <c r="W1570" s="446"/>
      <c r="X1570" s="446"/>
      <c r="Y1570" s="446"/>
      <c r="Z1570" s="446"/>
      <c r="AA1570" s="446"/>
      <c r="AB1570" s="446"/>
      <c r="AC1570" s="441"/>
      <c r="AD1570" s="441"/>
      <c r="AE1570" s="441"/>
      <c r="AF1570" s="441"/>
      <c r="AG1570" s="441"/>
      <c r="AH1570" s="441"/>
      <c r="AI1570" s="443"/>
      <c r="AJ1570" s="443"/>
      <c r="AK1570" s="325"/>
      <c r="AL1570" s="443"/>
      <c r="AM1570" s="443"/>
    </row>
    <row r="1571" spans="1:39" ht="24.75" customHeight="1">
      <c r="A1571" s="440"/>
      <c r="B1571" s="440"/>
      <c r="C1571" s="440"/>
      <c r="D1571" s="440"/>
      <c r="E1571" s="442"/>
      <c r="F1571" s="443"/>
      <c r="G1571" s="441"/>
      <c r="H1571" s="444"/>
      <c r="I1571" s="445"/>
      <c r="J1571" s="443"/>
      <c r="K1571" s="443"/>
      <c r="L1571" s="443"/>
      <c r="M1571" s="443"/>
      <c r="N1571" s="443"/>
      <c r="O1571" s="443"/>
      <c r="P1571" s="446"/>
      <c r="Q1571" s="446"/>
      <c r="R1571" s="446"/>
      <c r="S1571" s="446"/>
      <c r="T1571" s="446"/>
      <c r="U1571" s="446"/>
      <c r="V1571" s="446"/>
      <c r="W1571" s="446"/>
      <c r="X1571" s="446"/>
      <c r="Y1571" s="446"/>
      <c r="Z1571" s="446"/>
      <c r="AA1571" s="446"/>
      <c r="AB1571" s="446"/>
      <c r="AC1571" s="441"/>
      <c r="AD1571" s="441"/>
      <c r="AE1571" s="441"/>
      <c r="AF1571" s="441"/>
      <c r="AG1571" s="441"/>
      <c r="AH1571" s="441"/>
      <c r="AI1571" s="443"/>
      <c r="AJ1571" s="443"/>
      <c r="AK1571" s="325"/>
      <c r="AL1571" s="443"/>
      <c r="AM1571" s="443"/>
    </row>
    <row r="1572" spans="1:39" ht="24.75" customHeight="1">
      <c r="A1572" s="440"/>
      <c r="B1572" s="440"/>
      <c r="C1572" s="440"/>
      <c r="D1572" s="440"/>
      <c r="E1572" s="442"/>
      <c r="F1572" s="443"/>
      <c r="G1572" s="441"/>
      <c r="H1572" s="444"/>
      <c r="I1572" s="445"/>
      <c r="J1572" s="443"/>
      <c r="K1572" s="443"/>
      <c r="L1572" s="443"/>
      <c r="M1572" s="443"/>
      <c r="N1572" s="443"/>
      <c r="O1572" s="443"/>
      <c r="P1572" s="446"/>
      <c r="Q1572" s="446"/>
      <c r="R1572" s="446"/>
      <c r="S1572" s="446"/>
      <c r="T1572" s="446"/>
      <c r="U1572" s="446"/>
      <c r="V1572" s="446"/>
      <c r="W1572" s="446"/>
      <c r="X1572" s="446"/>
      <c r="Y1572" s="446"/>
      <c r="Z1572" s="446"/>
      <c r="AA1572" s="446"/>
      <c r="AB1572" s="446"/>
      <c r="AC1572" s="441"/>
      <c r="AD1572" s="441"/>
      <c r="AE1572" s="441"/>
      <c r="AF1572" s="441"/>
      <c r="AG1572" s="441"/>
      <c r="AH1572" s="441"/>
      <c r="AI1572" s="443"/>
      <c r="AJ1572" s="443"/>
      <c r="AK1572" s="325"/>
      <c r="AL1572" s="443"/>
      <c r="AM1572" s="443"/>
    </row>
    <row r="1573" spans="1:39" ht="24.75" customHeight="1">
      <c r="A1573" s="440"/>
      <c r="B1573" s="440"/>
      <c r="C1573" s="440"/>
      <c r="D1573" s="440"/>
      <c r="E1573" s="442"/>
      <c r="F1573" s="443"/>
      <c r="G1573" s="441"/>
      <c r="H1573" s="444"/>
      <c r="I1573" s="445"/>
      <c r="J1573" s="443"/>
      <c r="K1573" s="443"/>
      <c r="L1573" s="443"/>
      <c r="M1573" s="443"/>
      <c r="N1573" s="443"/>
      <c r="O1573" s="443"/>
      <c r="P1573" s="446"/>
      <c r="Q1573" s="446"/>
      <c r="R1573" s="446"/>
      <c r="S1573" s="446"/>
      <c r="T1573" s="446"/>
      <c r="U1573" s="446"/>
      <c r="V1573" s="446"/>
      <c r="W1573" s="446"/>
      <c r="X1573" s="446"/>
      <c r="Y1573" s="446"/>
      <c r="Z1573" s="446"/>
      <c r="AA1573" s="446"/>
      <c r="AB1573" s="446"/>
      <c r="AC1573" s="441"/>
      <c r="AD1573" s="441"/>
      <c r="AE1573" s="441"/>
      <c r="AF1573" s="441"/>
      <c r="AG1573" s="441"/>
      <c r="AH1573" s="441"/>
      <c r="AI1573" s="443"/>
      <c r="AJ1573" s="443"/>
      <c r="AK1573" s="325"/>
      <c r="AL1573" s="443"/>
      <c r="AM1573" s="443"/>
    </row>
    <row r="1574" spans="1:39" ht="24.75" customHeight="1">
      <c r="A1574" s="440"/>
      <c r="B1574" s="440"/>
      <c r="C1574" s="440"/>
      <c r="D1574" s="440"/>
      <c r="E1574" s="442"/>
      <c r="F1574" s="443"/>
      <c r="G1574" s="441"/>
      <c r="H1574" s="444"/>
      <c r="I1574" s="445"/>
      <c r="J1574" s="443"/>
      <c r="K1574" s="443"/>
      <c r="L1574" s="443"/>
      <c r="M1574" s="443"/>
      <c r="N1574" s="443"/>
      <c r="O1574" s="443"/>
      <c r="P1574" s="446"/>
      <c r="Q1574" s="446"/>
      <c r="R1574" s="446"/>
      <c r="S1574" s="446"/>
      <c r="T1574" s="446"/>
      <c r="U1574" s="446"/>
      <c r="V1574" s="446"/>
      <c r="W1574" s="446"/>
      <c r="X1574" s="446"/>
      <c r="Y1574" s="446"/>
      <c r="Z1574" s="446"/>
      <c r="AA1574" s="446"/>
      <c r="AB1574" s="446"/>
      <c r="AC1574" s="441"/>
      <c r="AD1574" s="441"/>
      <c r="AE1574" s="441"/>
      <c r="AF1574" s="441"/>
      <c r="AG1574" s="441"/>
      <c r="AH1574" s="441"/>
      <c r="AI1574" s="443"/>
      <c r="AJ1574" s="443"/>
      <c r="AK1574" s="325"/>
      <c r="AL1574" s="443"/>
      <c r="AM1574" s="443"/>
    </row>
    <row r="1575" spans="1:39" ht="24.75" customHeight="1">
      <c r="A1575" s="440"/>
      <c r="B1575" s="440"/>
      <c r="C1575" s="440"/>
      <c r="D1575" s="440"/>
      <c r="E1575" s="442"/>
      <c r="F1575" s="443"/>
      <c r="G1575" s="441"/>
      <c r="H1575" s="444"/>
      <c r="I1575" s="445"/>
      <c r="J1575" s="443"/>
      <c r="K1575" s="443"/>
      <c r="L1575" s="443"/>
      <c r="M1575" s="443"/>
      <c r="N1575" s="443"/>
      <c r="O1575" s="443"/>
      <c r="P1575" s="446"/>
      <c r="Q1575" s="446"/>
      <c r="R1575" s="446"/>
      <c r="S1575" s="446"/>
      <c r="T1575" s="446"/>
      <c r="U1575" s="446"/>
      <c r="V1575" s="446"/>
      <c r="W1575" s="446"/>
      <c r="X1575" s="446"/>
      <c r="Y1575" s="446"/>
      <c r="Z1575" s="446"/>
      <c r="AA1575" s="446"/>
      <c r="AB1575" s="446"/>
      <c r="AC1575" s="441"/>
      <c r="AD1575" s="441"/>
      <c r="AE1575" s="441"/>
      <c r="AF1575" s="441"/>
      <c r="AG1575" s="441"/>
      <c r="AH1575" s="441"/>
      <c r="AI1575" s="443"/>
      <c r="AJ1575" s="443"/>
      <c r="AK1575" s="325"/>
      <c r="AL1575" s="443"/>
      <c r="AM1575" s="443"/>
    </row>
    <row r="1576" spans="1:39" ht="24.75" customHeight="1">
      <c r="A1576" s="440"/>
      <c r="B1576" s="440"/>
      <c r="C1576" s="440"/>
      <c r="D1576" s="440"/>
      <c r="E1576" s="442"/>
      <c r="F1576" s="443"/>
      <c r="G1576" s="441"/>
      <c r="H1576" s="444"/>
      <c r="I1576" s="445"/>
      <c r="J1576" s="443"/>
      <c r="K1576" s="443"/>
      <c r="L1576" s="443"/>
      <c r="M1576" s="443"/>
      <c r="N1576" s="443"/>
      <c r="O1576" s="443"/>
      <c r="P1576" s="446"/>
      <c r="Q1576" s="446"/>
      <c r="R1576" s="446"/>
      <c r="S1576" s="446"/>
      <c r="T1576" s="446"/>
      <c r="U1576" s="446"/>
      <c r="V1576" s="446"/>
      <c r="W1576" s="446"/>
      <c r="X1576" s="446"/>
      <c r="Y1576" s="446"/>
      <c r="Z1576" s="446"/>
      <c r="AA1576" s="446"/>
      <c r="AB1576" s="446"/>
      <c r="AC1576" s="441"/>
      <c r="AD1576" s="441"/>
      <c r="AE1576" s="441"/>
      <c r="AF1576" s="441"/>
      <c r="AG1576" s="441"/>
      <c r="AH1576" s="441"/>
      <c r="AI1576" s="443"/>
      <c r="AJ1576" s="443"/>
      <c r="AK1576" s="325"/>
      <c r="AL1576" s="443"/>
      <c r="AM1576" s="443"/>
    </row>
    <row r="1577" spans="1:39" ht="24.75" customHeight="1">
      <c r="A1577" s="440"/>
      <c r="B1577" s="440"/>
      <c r="C1577" s="440"/>
      <c r="D1577" s="440"/>
      <c r="E1577" s="442"/>
      <c r="F1577" s="443"/>
      <c r="G1577" s="441"/>
      <c r="H1577" s="444"/>
      <c r="I1577" s="445"/>
      <c r="J1577" s="443"/>
      <c r="K1577" s="443"/>
      <c r="L1577" s="443"/>
      <c r="M1577" s="443"/>
      <c r="N1577" s="443"/>
      <c r="O1577" s="443"/>
      <c r="P1577" s="446"/>
      <c r="Q1577" s="446"/>
      <c r="R1577" s="446"/>
      <c r="S1577" s="446"/>
      <c r="T1577" s="446"/>
      <c r="U1577" s="446"/>
      <c r="V1577" s="446"/>
      <c r="W1577" s="446"/>
      <c r="X1577" s="446"/>
      <c r="Y1577" s="446"/>
      <c r="Z1577" s="446"/>
      <c r="AA1577" s="446"/>
      <c r="AB1577" s="446"/>
      <c r="AC1577" s="441"/>
      <c r="AD1577" s="441"/>
      <c r="AE1577" s="441"/>
      <c r="AF1577" s="441"/>
      <c r="AG1577" s="441"/>
      <c r="AH1577" s="441"/>
      <c r="AI1577" s="443"/>
      <c r="AJ1577" s="443"/>
      <c r="AK1577" s="325"/>
      <c r="AL1577" s="443"/>
      <c r="AM1577" s="443"/>
    </row>
    <row r="1578" spans="1:39" ht="24.75" customHeight="1">
      <c r="A1578" s="440"/>
      <c r="B1578" s="440"/>
      <c r="C1578" s="440"/>
      <c r="D1578" s="440"/>
      <c r="E1578" s="442"/>
      <c r="F1578" s="443"/>
      <c r="G1578" s="441"/>
      <c r="H1578" s="444"/>
      <c r="I1578" s="445"/>
      <c r="J1578" s="443"/>
      <c r="K1578" s="443"/>
      <c r="L1578" s="443"/>
      <c r="M1578" s="443"/>
      <c r="N1578" s="443"/>
      <c r="O1578" s="443"/>
      <c r="P1578" s="446"/>
      <c r="Q1578" s="446"/>
      <c r="R1578" s="446"/>
      <c r="S1578" s="446"/>
      <c r="T1578" s="446"/>
      <c r="U1578" s="446"/>
      <c r="V1578" s="446"/>
      <c r="W1578" s="446"/>
      <c r="X1578" s="446"/>
      <c r="Y1578" s="446"/>
      <c r="Z1578" s="446"/>
      <c r="AA1578" s="446"/>
      <c r="AB1578" s="446"/>
      <c r="AC1578" s="441"/>
      <c r="AD1578" s="441"/>
      <c r="AE1578" s="441"/>
      <c r="AF1578" s="441"/>
      <c r="AG1578" s="441"/>
      <c r="AH1578" s="441"/>
      <c r="AI1578" s="443"/>
      <c r="AJ1578" s="443"/>
      <c r="AK1578" s="325"/>
      <c r="AL1578" s="443"/>
      <c r="AM1578" s="443"/>
    </row>
    <row r="1579" spans="1:39" ht="24.75" customHeight="1">
      <c r="A1579" s="440"/>
      <c r="B1579" s="440"/>
      <c r="C1579" s="440"/>
      <c r="D1579" s="440"/>
      <c r="E1579" s="442"/>
      <c r="F1579" s="443"/>
      <c r="G1579" s="441"/>
      <c r="H1579" s="444"/>
      <c r="I1579" s="445"/>
      <c r="J1579" s="443"/>
      <c r="K1579" s="443"/>
      <c r="L1579" s="443"/>
      <c r="M1579" s="443"/>
      <c r="N1579" s="443"/>
      <c r="O1579" s="443"/>
      <c r="P1579" s="446"/>
      <c r="Q1579" s="446"/>
      <c r="R1579" s="446"/>
      <c r="S1579" s="446"/>
      <c r="T1579" s="446"/>
      <c r="U1579" s="446"/>
      <c r="V1579" s="446"/>
      <c r="W1579" s="446"/>
      <c r="X1579" s="446"/>
      <c r="Y1579" s="446"/>
      <c r="Z1579" s="446"/>
      <c r="AA1579" s="446"/>
      <c r="AB1579" s="446"/>
      <c r="AC1579" s="441"/>
      <c r="AD1579" s="441"/>
      <c r="AE1579" s="441"/>
      <c r="AF1579" s="441"/>
      <c r="AG1579" s="441"/>
      <c r="AH1579" s="441"/>
      <c r="AI1579" s="443"/>
      <c r="AJ1579" s="443"/>
      <c r="AK1579" s="325"/>
      <c r="AL1579" s="443"/>
      <c r="AM1579" s="443"/>
    </row>
    <row r="1580" spans="1:39" ht="24.75" customHeight="1">
      <c r="A1580" s="440"/>
      <c r="B1580" s="440"/>
      <c r="C1580" s="440"/>
      <c r="D1580" s="440"/>
      <c r="E1580" s="442"/>
      <c r="F1580" s="443"/>
      <c r="G1580" s="441"/>
      <c r="H1580" s="444"/>
      <c r="I1580" s="445"/>
      <c r="J1580" s="443"/>
      <c r="K1580" s="443"/>
      <c r="L1580" s="443"/>
      <c r="M1580" s="443"/>
      <c r="N1580" s="443"/>
      <c r="O1580" s="443"/>
      <c r="P1580" s="446"/>
      <c r="Q1580" s="446"/>
      <c r="R1580" s="446"/>
      <c r="S1580" s="446"/>
      <c r="T1580" s="446"/>
      <c r="U1580" s="446"/>
      <c r="V1580" s="446"/>
      <c r="W1580" s="446"/>
      <c r="X1580" s="446"/>
      <c r="Y1580" s="446"/>
      <c r="Z1580" s="446"/>
      <c r="AA1580" s="446"/>
      <c r="AB1580" s="446"/>
      <c r="AC1580" s="441"/>
      <c r="AD1580" s="441"/>
      <c r="AE1580" s="441"/>
      <c r="AF1580" s="441"/>
      <c r="AG1580" s="441"/>
      <c r="AH1580" s="441"/>
      <c r="AI1580" s="443"/>
      <c r="AJ1580" s="443"/>
      <c r="AK1580" s="325"/>
      <c r="AL1580" s="443"/>
      <c r="AM1580" s="443"/>
    </row>
    <row r="1581" spans="1:39" ht="24.75" customHeight="1">
      <c r="A1581" s="440"/>
      <c r="B1581" s="440"/>
      <c r="C1581" s="440"/>
      <c r="D1581" s="440"/>
      <c r="E1581" s="442"/>
      <c r="F1581" s="443"/>
      <c r="G1581" s="441"/>
      <c r="H1581" s="444"/>
      <c r="I1581" s="445"/>
      <c r="J1581" s="443"/>
      <c r="K1581" s="443"/>
      <c r="L1581" s="443"/>
      <c r="M1581" s="443"/>
      <c r="N1581" s="443"/>
      <c r="O1581" s="443"/>
      <c r="P1581" s="446"/>
      <c r="Q1581" s="446"/>
      <c r="R1581" s="446"/>
      <c r="S1581" s="446"/>
      <c r="T1581" s="446"/>
      <c r="U1581" s="446"/>
      <c r="V1581" s="446"/>
      <c r="W1581" s="446"/>
      <c r="X1581" s="446"/>
      <c r="Y1581" s="446"/>
      <c r="Z1581" s="446"/>
      <c r="AA1581" s="446"/>
      <c r="AB1581" s="446"/>
      <c r="AC1581" s="441"/>
      <c r="AD1581" s="441"/>
      <c r="AE1581" s="441"/>
      <c r="AF1581" s="441"/>
      <c r="AG1581" s="441"/>
      <c r="AH1581" s="441"/>
      <c r="AI1581" s="443"/>
      <c r="AJ1581" s="443"/>
      <c r="AK1581" s="325"/>
      <c r="AL1581" s="443"/>
      <c r="AM1581" s="443"/>
    </row>
    <row r="1582" spans="1:39" ht="24.75" customHeight="1">
      <c r="A1582" s="440"/>
      <c r="B1582" s="440"/>
      <c r="C1582" s="440"/>
      <c r="D1582" s="440"/>
      <c r="E1582" s="442"/>
      <c r="F1582" s="443"/>
      <c r="G1582" s="441"/>
      <c r="H1582" s="444"/>
      <c r="I1582" s="445"/>
      <c r="J1582" s="443"/>
      <c r="K1582" s="443"/>
      <c r="L1582" s="443"/>
      <c r="M1582" s="443"/>
      <c r="N1582" s="443"/>
      <c r="O1582" s="443"/>
      <c r="P1582" s="446"/>
      <c r="Q1582" s="446"/>
      <c r="R1582" s="446"/>
      <c r="S1582" s="446"/>
      <c r="T1582" s="446"/>
      <c r="U1582" s="446"/>
      <c r="V1582" s="446"/>
      <c r="W1582" s="446"/>
      <c r="X1582" s="446"/>
      <c r="Y1582" s="446"/>
      <c r="Z1582" s="446"/>
      <c r="AA1582" s="446"/>
      <c r="AB1582" s="446"/>
      <c r="AC1582" s="441"/>
      <c r="AD1582" s="441"/>
      <c r="AE1582" s="441"/>
      <c r="AF1582" s="441"/>
      <c r="AG1582" s="441"/>
      <c r="AH1582" s="441"/>
      <c r="AI1582" s="443"/>
      <c r="AJ1582" s="443"/>
      <c r="AK1582" s="325"/>
      <c r="AL1582" s="443"/>
      <c r="AM1582" s="443"/>
    </row>
    <row r="1583" spans="1:39" ht="24.75" customHeight="1">
      <c r="A1583" s="440"/>
      <c r="B1583" s="440"/>
      <c r="C1583" s="440"/>
      <c r="D1583" s="440"/>
      <c r="E1583" s="442"/>
      <c r="F1583" s="443"/>
      <c r="G1583" s="441"/>
      <c r="H1583" s="444"/>
      <c r="I1583" s="445"/>
      <c r="J1583" s="443"/>
      <c r="K1583" s="443"/>
      <c r="L1583" s="443"/>
      <c r="M1583" s="443"/>
      <c r="N1583" s="443"/>
      <c r="O1583" s="443"/>
      <c r="P1583" s="446"/>
      <c r="Q1583" s="446"/>
      <c r="R1583" s="446"/>
      <c r="S1583" s="446"/>
      <c r="T1583" s="446"/>
      <c r="U1583" s="446"/>
      <c r="V1583" s="446"/>
      <c r="W1583" s="446"/>
      <c r="X1583" s="446"/>
      <c r="Y1583" s="446"/>
      <c r="Z1583" s="446"/>
      <c r="AA1583" s="446"/>
      <c r="AB1583" s="446"/>
      <c r="AC1583" s="441"/>
      <c r="AD1583" s="441"/>
      <c r="AE1583" s="441"/>
      <c r="AF1583" s="441"/>
      <c r="AG1583" s="441"/>
      <c r="AH1583" s="441"/>
      <c r="AI1583" s="443"/>
      <c r="AJ1583" s="443"/>
      <c r="AK1583" s="325"/>
      <c r="AL1583" s="443"/>
      <c r="AM1583" s="443"/>
    </row>
    <row r="1584" spans="1:39" ht="24.75" customHeight="1">
      <c r="A1584" s="440"/>
      <c r="B1584" s="440"/>
      <c r="C1584" s="440"/>
      <c r="D1584" s="440"/>
      <c r="E1584" s="442"/>
      <c r="F1584" s="443"/>
      <c r="G1584" s="441"/>
      <c r="H1584" s="444"/>
      <c r="I1584" s="445"/>
      <c r="J1584" s="443"/>
      <c r="K1584" s="443"/>
      <c r="L1584" s="443"/>
      <c r="M1584" s="443"/>
      <c r="N1584" s="443"/>
      <c r="O1584" s="443"/>
      <c r="P1584" s="446"/>
      <c r="Q1584" s="446"/>
      <c r="R1584" s="446"/>
      <c r="S1584" s="446"/>
      <c r="T1584" s="446"/>
      <c r="U1584" s="446"/>
      <c r="V1584" s="446"/>
      <c r="W1584" s="446"/>
      <c r="X1584" s="446"/>
      <c r="Y1584" s="446"/>
      <c r="Z1584" s="446"/>
      <c r="AA1584" s="446"/>
      <c r="AB1584" s="446"/>
      <c r="AC1584" s="441"/>
      <c r="AD1584" s="441"/>
      <c r="AE1584" s="441"/>
      <c r="AF1584" s="441"/>
      <c r="AG1584" s="441"/>
      <c r="AH1584" s="441"/>
      <c r="AI1584" s="443"/>
      <c r="AJ1584" s="443"/>
      <c r="AK1584" s="325"/>
      <c r="AL1584" s="443"/>
      <c r="AM1584" s="443"/>
    </row>
    <row r="1585" spans="1:39" ht="24.75" customHeight="1">
      <c r="A1585" s="440"/>
      <c r="B1585" s="440"/>
      <c r="C1585" s="440"/>
      <c r="D1585" s="440"/>
      <c r="E1585" s="442"/>
      <c r="F1585" s="443"/>
      <c r="G1585" s="441"/>
      <c r="H1585" s="444"/>
      <c r="I1585" s="445"/>
      <c r="J1585" s="443"/>
      <c r="K1585" s="443"/>
      <c r="L1585" s="443"/>
      <c r="M1585" s="443"/>
      <c r="N1585" s="443"/>
      <c r="O1585" s="443"/>
      <c r="P1585" s="446"/>
      <c r="Q1585" s="446"/>
      <c r="R1585" s="446"/>
      <c r="S1585" s="446"/>
      <c r="T1585" s="446"/>
      <c r="U1585" s="446"/>
      <c r="V1585" s="446"/>
      <c r="W1585" s="446"/>
      <c r="X1585" s="446"/>
      <c r="Y1585" s="446"/>
      <c r="Z1585" s="446"/>
      <c r="AA1585" s="446"/>
      <c r="AB1585" s="446"/>
      <c r="AC1585" s="441"/>
      <c r="AD1585" s="441"/>
      <c r="AE1585" s="441"/>
      <c r="AF1585" s="441"/>
      <c r="AG1585" s="441"/>
      <c r="AH1585" s="441"/>
      <c r="AI1585" s="443"/>
      <c r="AJ1585" s="443"/>
      <c r="AK1585" s="325"/>
      <c r="AL1585" s="443"/>
      <c r="AM1585" s="443"/>
    </row>
    <row r="1586" spans="1:39" ht="24.75" customHeight="1">
      <c r="A1586" s="440"/>
      <c r="B1586" s="440"/>
      <c r="C1586" s="440"/>
      <c r="D1586" s="440"/>
      <c r="E1586" s="442"/>
      <c r="F1586" s="443"/>
      <c r="G1586" s="441"/>
      <c r="H1586" s="444"/>
      <c r="I1586" s="445"/>
      <c r="J1586" s="443"/>
      <c r="K1586" s="443"/>
      <c r="L1586" s="443"/>
      <c r="M1586" s="443"/>
      <c r="N1586" s="443"/>
      <c r="O1586" s="443"/>
      <c r="P1586" s="446"/>
      <c r="Q1586" s="446"/>
      <c r="R1586" s="446"/>
      <c r="S1586" s="446"/>
      <c r="T1586" s="446"/>
      <c r="U1586" s="446"/>
      <c r="V1586" s="446"/>
      <c r="W1586" s="446"/>
      <c r="X1586" s="446"/>
      <c r="Y1586" s="446"/>
      <c r="Z1586" s="446"/>
      <c r="AA1586" s="446"/>
      <c r="AB1586" s="446"/>
      <c r="AC1586" s="441"/>
      <c r="AD1586" s="441"/>
      <c r="AE1586" s="441"/>
      <c r="AF1586" s="441"/>
      <c r="AG1586" s="441"/>
      <c r="AH1586" s="441"/>
      <c r="AI1586" s="443"/>
      <c r="AJ1586" s="443"/>
      <c r="AK1586" s="325"/>
      <c r="AL1586" s="443"/>
      <c r="AM1586" s="443"/>
    </row>
    <row r="1587" spans="1:39" ht="24.75" customHeight="1">
      <c r="A1587" s="440"/>
      <c r="B1587" s="440"/>
      <c r="C1587" s="440"/>
      <c r="D1587" s="440"/>
      <c r="E1587" s="442"/>
      <c r="F1587" s="443"/>
      <c r="G1587" s="441"/>
      <c r="H1587" s="444"/>
      <c r="I1587" s="445"/>
      <c r="J1587" s="443"/>
      <c r="K1587" s="443"/>
      <c r="L1587" s="443"/>
      <c r="M1587" s="443"/>
      <c r="N1587" s="443"/>
      <c r="O1587" s="443"/>
      <c r="P1587" s="446"/>
      <c r="Q1587" s="446"/>
      <c r="R1587" s="446"/>
      <c r="S1587" s="446"/>
      <c r="T1587" s="446"/>
      <c r="U1587" s="446"/>
      <c r="V1587" s="446"/>
      <c r="W1587" s="446"/>
      <c r="X1587" s="446"/>
      <c r="Y1587" s="446"/>
      <c r="Z1587" s="446"/>
      <c r="AA1587" s="446"/>
      <c r="AB1587" s="446"/>
      <c r="AC1587" s="441"/>
      <c r="AD1587" s="441"/>
      <c r="AE1587" s="441"/>
      <c r="AF1587" s="441"/>
      <c r="AG1587" s="441"/>
      <c r="AH1587" s="441"/>
      <c r="AI1587" s="443"/>
      <c r="AJ1587" s="443"/>
      <c r="AK1587" s="325"/>
      <c r="AL1587" s="443"/>
      <c r="AM1587" s="443"/>
    </row>
    <row r="1588" spans="1:39" ht="24.75" customHeight="1">
      <c r="A1588" s="440"/>
      <c r="B1588" s="440"/>
      <c r="C1588" s="440"/>
      <c r="D1588" s="440"/>
      <c r="E1588" s="442"/>
      <c r="F1588" s="443"/>
      <c r="G1588" s="441"/>
      <c r="H1588" s="444"/>
      <c r="I1588" s="445"/>
      <c r="J1588" s="443"/>
      <c r="K1588" s="443"/>
      <c r="L1588" s="443"/>
      <c r="M1588" s="443"/>
      <c r="N1588" s="443"/>
      <c r="O1588" s="443"/>
      <c r="P1588" s="446"/>
      <c r="Q1588" s="446"/>
      <c r="R1588" s="446"/>
      <c r="S1588" s="446"/>
      <c r="T1588" s="446"/>
      <c r="U1588" s="446"/>
      <c r="V1588" s="446"/>
      <c r="W1588" s="446"/>
      <c r="X1588" s="446"/>
      <c r="Y1588" s="446"/>
      <c r="Z1588" s="446"/>
      <c r="AA1588" s="446"/>
      <c r="AB1588" s="446"/>
      <c r="AC1588" s="441"/>
      <c r="AD1588" s="441"/>
      <c r="AE1588" s="441"/>
      <c r="AF1588" s="441"/>
      <c r="AG1588" s="441"/>
      <c r="AH1588" s="441"/>
      <c r="AI1588" s="443"/>
      <c r="AJ1588" s="443"/>
      <c r="AK1588" s="325"/>
      <c r="AL1588" s="443"/>
      <c r="AM1588" s="443"/>
    </row>
    <row r="1589" spans="1:39" ht="24.75" customHeight="1">
      <c r="A1589" s="440"/>
      <c r="B1589" s="440"/>
      <c r="C1589" s="440"/>
      <c r="D1589" s="440"/>
      <c r="E1589" s="442"/>
      <c r="F1589" s="443"/>
      <c r="G1589" s="441"/>
      <c r="H1589" s="444"/>
      <c r="I1589" s="445"/>
      <c r="J1589" s="443"/>
      <c r="K1589" s="443"/>
      <c r="L1589" s="443"/>
      <c r="M1589" s="443"/>
      <c r="N1589" s="443"/>
      <c r="O1589" s="443"/>
      <c r="P1589" s="446"/>
      <c r="Q1589" s="446"/>
      <c r="R1589" s="446"/>
      <c r="S1589" s="446"/>
      <c r="T1589" s="446"/>
      <c r="U1589" s="446"/>
      <c r="V1589" s="446"/>
      <c r="W1589" s="446"/>
      <c r="X1589" s="446"/>
      <c r="Y1589" s="446"/>
      <c r="Z1589" s="446"/>
      <c r="AA1589" s="446"/>
      <c r="AB1589" s="446"/>
      <c r="AC1589" s="441"/>
      <c r="AD1589" s="441"/>
      <c r="AE1589" s="441"/>
      <c r="AF1589" s="441"/>
      <c r="AG1589" s="441"/>
      <c r="AH1589" s="441"/>
      <c r="AI1589" s="443"/>
      <c r="AJ1589" s="443"/>
      <c r="AK1589" s="325"/>
      <c r="AL1589" s="443"/>
      <c r="AM1589" s="443"/>
    </row>
    <row r="1590" spans="1:39" ht="24.75" customHeight="1">
      <c r="A1590" s="440"/>
      <c r="B1590" s="440"/>
      <c r="C1590" s="440"/>
      <c r="D1590" s="440"/>
      <c r="E1590" s="442"/>
      <c r="F1590" s="443"/>
      <c r="G1590" s="441"/>
      <c r="H1590" s="444"/>
      <c r="I1590" s="445"/>
      <c r="J1590" s="443"/>
      <c r="K1590" s="443"/>
      <c r="L1590" s="443"/>
      <c r="M1590" s="443"/>
      <c r="N1590" s="443"/>
      <c r="O1590" s="443"/>
      <c r="P1590" s="446"/>
      <c r="Q1590" s="446"/>
      <c r="R1590" s="446"/>
      <c r="S1590" s="446"/>
      <c r="T1590" s="446"/>
      <c r="U1590" s="446"/>
      <c r="V1590" s="446"/>
      <c r="W1590" s="446"/>
      <c r="X1590" s="446"/>
      <c r="Y1590" s="446"/>
      <c r="Z1590" s="446"/>
      <c r="AA1590" s="446"/>
      <c r="AB1590" s="446"/>
      <c r="AC1590" s="441"/>
      <c r="AD1590" s="441"/>
      <c r="AE1590" s="441"/>
      <c r="AF1590" s="441"/>
      <c r="AG1590" s="441"/>
      <c r="AH1590" s="441"/>
      <c r="AI1590" s="443"/>
      <c r="AJ1590" s="443"/>
      <c r="AK1590" s="325"/>
      <c r="AL1590" s="443"/>
      <c r="AM1590" s="443"/>
    </row>
    <row r="1591" spans="1:39" ht="24.75" customHeight="1">
      <c r="A1591" s="440"/>
      <c r="B1591" s="440"/>
      <c r="C1591" s="440"/>
      <c r="D1591" s="440"/>
      <c r="E1591" s="442"/>
      <c r="F1591" s="443"/>
      <c r="G1591" s="441"/>
      <c r="H1591" s="444"/>
      <c r="I1591" s="445"/>
      <c r="J1591" s="443"/>
      <c r="K1591" s="443"/>
      <c r="L1591" s="443"/>
      <c r="M1591" s="443"/>
      <c r="N1591" s="443"/>
      <c r="O1591" s="443"/>
      <c r="P1591" s="446"/>
      <c r="Q1591" s="446"/>
      <c r="R1591" s="446"/>
      <c r="S1591" s="446"/>
      <c r="T1591" s="446"/>
      <c r="U1591" s="446"/>
      <c r="V1591" s="446"/>
      <c r="W1591" s="446"/>
      <c r="X1591" s="446"/>
      <c r="Y1591" s="446"/>
      <c r="Z1591" s="446"/>
      <c r="AA1591" s="446"/>
      <c r="AB1591" s="446"/>
      <c r="AC1591" s="441"/>
      <c r="AD1591" s="441"/>
      <c r="AE1591" s="441"/>
      <c r="AF1591" s="441"/>
      <c r="AG1591" s="441"/>
      <c r="AH1591" s="441"/>
      <c r="AI1591" s="443"/>
      <c r="AJ1591" s="443"/>
      <c r="AK1591" s="325"/>
      <c r="AL1591" s="443"/>
      <c r="AM1591" s="443"/>
    </row>
    <row r="1592" spans="1:39" ht="24.75" customHeight="1">
      <c r="A1592" s="440"/>
      <c r="B1592" s="440"/>
      <c r="C1592" s="440"/>
      <c r="D1592" s="440"/>
      <c r="E1592" s="442"/>
      <c r="F1592" s="443"/>
      <c r="G1592" s="441"/>
      <c r="H1592" s="444"/>
      <c r="I1592" s="445"/>
      <c r="J1592" s="443"/>
      <c r="K1592" s="443"/>
      <c r="L1592" s="443"/>
      <c r="M1592" s="443"/>
      <c r="N1592" s="443"/>
      <c r="O1592" s="443"/>
      <c r="P1592" s="446"/>
      <c r="Q1592" s="446"/>
      <c r="R1592" s="446"/>
      <c r="S1592" s="446"/>
      <c r="T1592" s="446"/>
      <c r="U1592" s="446"/>
      <c r="V1592" s="446"/>
      <c r="W1592" s="446"/>
      <c r="X1592" s="446"/>
      <c r="Y1592" s="446"/>
      <c r="Z1592" s="446"/>
      <c r="AA1592" s="446"/>
      <c r="AB1592" s="446"/>
      <c r="AC1592" s="441"/>
      <c r="AD1592" s="441"/>
      <c r="AE1592" s="441"/>
      <c r="AF1592" s="441"/>
      <c r="AG1592" s="441"/>
      <c r="AH1592" s="441"/>
      <c r="AI1592" s="443"/>
      <c r="AJ1592" s="443"/>
      <c r="AK1592" s="325"/>
      <c r="AL1592" s="443"/>
      <c r="AM1592" s="443"/>
    </row>
    <row r="1593" spans="1:39" ht="24.75" customHeight="1">
      <c r="A1593" s="440"/>
      <c r="B1593" s="440"/>
      <c r="C1593" s="440"/>
      <c r="D1593" s="440"/>
      <c r="E1593" s="442"/>
      <c r="F1593" s="443"/>
      <c r="G1593" s="441"/>
      <c r="H1593" s="444"/>
      <c r="I1593" s="445"/>
      <c r="J1593" s="443"/>
      <c r="K1593" s="443"/>
      <c r="L1593" s="443"/>
      <c r="M1593" s="443"/>
      <c r="N1593" s="443"/>
      <c r="O1593" s="443"/>
      <c r="P1593" s="446"/>
      <c r="Q1593" s="446"/>
      <c r="R1593" s="446"/>
      <c r="S1593" s="446"/>
      <c r="T1593" s="446"/>
      <c r="U1593" s="446"/>
      <c r="V1593" s="446"/>
      <c r="W1593" s="446"/>
      <c r="X1593" s="446"/>
      <c r="Y1593" s="446"/>
      <c r="Z1593" s="446"/>
      <c r="AA1593" s="446"/>
      <c r="AB1593" s="446"/>
      <c r="AC1593" s="441"/>
      <c r="AD1593" s="441"/>
      <c r="AE1593" s="441"/>
      <c r="AF1593" s="441"/>
      <c r="AG1593" s="441"/>
      <c r="AH1593" s="441"/>
      <c r="AI1593" s="443"/>
      <c r="AJ1593" s="443"/>
      <c r="AK1593" s="325"/>
      <c r="AL1593" s="443"/>
      <c r="AM1593" s="443"/>
    </row>
    <row r="1594" spans="1:39" ht="24.75" customHeight="1">
      <c r="A1594" s="440"/>
      <c r="B1594" s="440"/>
      <c r="C1594" s="440"/>
      <c r="D1594" s="440"/>
      <c r="E1594" s="442"/>
      <c r="F1594" s="443"/>
      <c r="G1594" s="441"/>
      <c r="H1594" s="444"/>
      <c r="I1594" s="445"/>
      <c r="J1594" s="443"/>
      <c r="K1594" s="443"/>
      <c r="L1594" s="443"/>
      <c r="M1594" s="443"/>
      <c r="N1594" s="443"/>
      <c r="O1594" s="443"/>
      <c r="P1594" s="446"/>
      <c r="Q1594" s="446"/>
      <c r="R1594" s="446"/>
      <c r="S1594" s="446"/>
      <c r="T1594" s="446"/>
      <c r="U1594" s="446"/>
      <c r="V1594" s="446"/>
      <c r="W1594" s="446"/>
      <c r="X1594" s="446"/>
      <c r="Y1594" s="446"/>
      <c r="Z1594" s="446"/>
      <c r="AA1594" s="446"/>
      <c r="AB1594" s="446"/>
      <c r="AC1594" s="441"/>
      <c r="AD1594" s="441"/>
      <c r="AE1594" s="441"/>
      <c r="AF1594" s="441"/>
      <c r="AG1594" s="441"/>
      <c r="AH1594" s="441"/>
      <c r="AI1594" s="443"/>
      <c r="AJ1594" s="443"/>
      <c r="AK1594" s="325"/>
      <c r="AL1594" s="443"/>
      <c r="AM1594" s="443"/>
    </row>
    <row r="1595" spans="1:39" ht="24.75" customHeight="1">
      <c r="A1595" s="440"/>
      <c r="B1595" s="440"/>
      <c r="C1595" s="440"/>
      <c r="D1595" s="440"/>
      <c r="E1595" s="442"/>
      <c r="F1595" s="443"/>
      <c r="G1595" s="441"/>
      <c r="H1595" s="444"/>
      <c r="I1595" s="445"/>
      <c r="J1595" s="443"/>
      <c r="K1595" s="443"/>
      <c r="L1595" s="443"/>
      <c r="M1595" s="443"/>
      <c r="N1595" s="443"/>
      <c r="O1595" s="443"/>
      <c r="P1595" s="446"/>
      <c r="Q1595" s="446"/>
      <c r="R1595" s="446"/>
      <c r="S1595" s="446"/>
      <c r="T1595" s="446"/>
      <c r="U1595" s="446"/>
      <c r="V1595" s="446"/>
      <c r="W1595" s="446"/>
      <c r="X1595" s="446"/>
      <c r="Y1595" s="446"/>
      <c r="Z1595" s="446"/>
      <c r="AA1595" s="446"/>
      <c r="AB1595" s="446"/>
      <c r="AC1595" s="441"/>
      <c r="AD1595" s="441"/>
      <c r="AE1595" s="441"/>
      <c r="AF1595" s="441"/>
      <c r="AG1595" s="441"/>
      <c r="AH1595" s="441"/>
      <c r="AI1595" s="443"/>
      <c r="AJ1595" s="443"/>
      <c r="AK1595" s="325"/>
      <c r="AL1595" s="443"/>
      <c r="AM1595" s="443"/>
    </row>
    <row r="1596" spans="1:39" ht="24.75" customHeight="1">
      <c r="A1596" s="440"/>
      <c r="B1596" s="440"/>
      <c r="C1596" s="440"/>
      <c r="D1596" s="440"/>
      <c r="E1596" s="442"/>
      <c r="F1596" s="443"/>
      <c r="G1596" s="441"/>
      <c r="H1596" s="444"/>
      <c r="I1596" s="445"/>
      <c r="J1596" s="443"/>
      <c r="K1596" s="443"/>
      <c r="L1596" s="443"/>
      <c r="M1596" s="443"/>
      <c r="N1596" s="443"/>
      <c r="O1596" s="443"/>
      <c r="P1596" s="446"/>
      <c r="Q1596" s="446"/>
      <c r="R1596" s="446"/>
      <c r="S1596" s="446"/>
      <c r="T1596" s="446"/>
      <c r="U1596" s="446"/>
      <c r="V1596" s="446"/>
      <c r="W1596" s="446"/>
      <c r="X1596" s="446"/>
      <c r="Y1596" s="446"/>
      <c r="Z1596" s="446"/>
      <c r="AA1596" s="446"/>
      <c r="AB1596" s="446"/>
      <c r="AC1596" s="441"/>
      <c r="AD1596" s="441"/>
      <c r="AE1596" s="441"/>
      <c r="AF1596" s="441"/>
      <c r="AG1596" s="441"/>
      <c r="AH1596" s="441"/>
      <c r="AI1596" s="443"/>
      <c r="AJ1596" s="443"/>
      <c r="AK1596" s="325"/>
      <c r="AL1596" s="443"/>
      <c r="AM1596" s="443"/>
    </row>
    <row r="1597" spans="1:39" ht="24.75" customHeight="1">
      <c r="A1597" s="440"/>
      <c r="B1597" s="440"/>
      <c r="C1597" s="440"/>
      <c r="D1597" s="440"/>
      <c r="E1597" s="442"/>
      <c r="F1597" s="443"/>
      <c r="G1597" s="441"/>
      <c r="H1597" s="444"/>
      <c r="I1597" s="445"/>
      <c r="J1597" s="443"/>
      <c r="K1597" s="443"/>
      <c r="L1597" s="443"/>
      <c r="M1597" s="443"/>
      <c r="N1597" s="443"/>
      <c r="O1597" s="443"/>
      <c r="P1597" s="446"/>
      <c r="Q1597" s="446"/>
      <c r="R1597" s="446"/>
      <c r="S1597" s="446"/>
      <c r="T1597" s="446"/>
      <c r="U1597" s="446"/>
      <c r="V1597" s="446"/>
      <c r="W1597" s="446"/>
      <c r="X1597" s="446"/>
      <c r="Y1597" s="446"/>
      <c r="Z1597" s="446"/>
      <c r="AA1597" s="446"/>
      <c r="AB1597" s="446"/>
      <c r="AC1597" s="441"/>
      <c r="AD1597" s="441"/>
      <c r="AE1597" s="441"/>
      <c r="AF1597" s="441"/>
      <c r="AG1597" s="441"/>
      <c r="AH1597" s="441"/>
      <c r="AI1597" s="443"/>
      <c r="AJ1597" s="443"/>
      <c r="AK1597" s="325"/>
      <c r="AL1597" s="443"/>
      <c r="AM1597" s="443"/>
    </row>
    <row r="1598" spans="1:39" ht="24.75" customHeight="1">
      <c r="A1598" s="440"/>
      <c r="B1598" s="440"/>
      <c r="C1598" s="440"/>
      <c r="D1598" s="440"/>
      <c r="E1598" s="442"/>
      <c r="F1598" s="443"/>
      <c r="G1598" s="441"/>
      <c r="H1598" s="444"/>
      <c r="I1598" s="445"/>
      <c r="J1598" s="443"/>
      <c r="K1598" s="443"/>
      <c r="L1598" s="443"/>
      <c r="M1598" s="443"/>
      <c r="N1598" s="443"/>
      <c r="O1598" s="443"/>
      <c r="P1598" s="446"/>
      <c r="Q1598" s="446"/>
      <c r="R1598" s="446"/>
      <c r="S1598" s="446"/>
      <c r="T1598" s="446"/>
      <c r="U1598" s="446"/>
      <c r="V1598" s="446"/>
      <c r="W1598" s="446"/>
      <c r="X1598" s="446"/>
      <c r="Y1598" s="446"/>
      <c r="Z1598" s="446"/>
      <c r="AA1598" s="446"/>
      <c r="AB1598" s="446"/>
      <c r="AC1598" s="441"/>
      <c r="AD1598" s="441"/>
      <c r="AE1598" s="441"/>
      <c r="AF1598" s="441"/>
      <c r="AG1598" s="441"/>
      <c r="AH1598" s="441"/>
      <c r="AI1598" s="443"/>
      <c r="AJ1598" s="443"/>
      <c r="AK1598" s="325"/>
      <c r="AL1598" s="443"/>
      <c r="AM1598" s="443"/>
    </row>
    <row r="1599" spans="1:39" ht="24.75" customHeight="1">
      <c r="A1599" s="440"/>
      <c r="B1599" s="440"/>
      <c r="C1599" s="440"/>
      <c r="D1599" s="440"/>
      <c r="E1599" s="442"/>
      <c r="F1599" s="443"/>
      <c r="G1599" s="441"/>
      <c r="H1599" s="444"/>
      <c r="I1599" s="445"/>
      <c r="J1599" s="443"/>
      <c r="K1599" s="443"/>
      <c r="L1599" s="443"/>
      <c r="M1599" s="443"/>
      <c r="N1599" s="443"/>
      <c r="O1599" s="443"/>
      <c r="P1599" s="446"/>
      <c r="Q1599" s="446"/>
      <c r="R1599" s="446"/>
      <c r="S1599" s="446"/>
      <c r="T1599" s="446"/>
      <c r="U1599" s="446"/>
      <c r="V1599" s="446"/>
      <c r="W1599" s="446"/>
      <c r="X1599" s="446"/>
      <c r="Y1599" s="446"/>
      <c r="Z1599" s="446"/>
      <c r="AA1599" s="446"/>
      <c r="AB1599" s="446"/>
      <c r="AC1599" s="441"/>
      <c r="AD1599" s="441"/>
      <c r="AE1599" s="441"/>
      <c r="AF1599" s="441"/>
      <c r="AG1599" s="441"/>
      <c r="AH1599" s="441"/>
      <c r="AI1599" s="443"/>
      <c r="AJ1599" s="443"/>
      <c r="AK1599" s="325"/>
      <c r="AL1599" s="443"/>
      <c r="AM1599" s="443"/>
    </row>
    <row r="1600" spans="1:39" ht="24.75" customHeight="1">
      <c r="A1600" s="440"/>
      <c r="B1600" s="440"/>
      <c r="C1600" s="440"/>
      <c r="D1600" s="440"/>
      <c r="E1600" s="442"/>
      <c r="F1600" s="443"/>
      <c r="G1600" s="441"/>
      <c r="H1600" s="444"/>
      <c r="I1600" s="445"/>
      <c r="J1600" s="443"/>
      <c r="K1600" s="443"/>
      <c r="L1600" s="443"/>
      <c r="M1600" s="443"/>
      <c r="N1600" s="443"/>
      <c r="O1600" s="443"/>
      <c r="P1600" s="446"/>
      <c r="Q1600" s="446"/>
      <c r="R1600" s="446"/>
      <c r="S1600" s="446"/>
      <c r="T1600" s="446"/>
      <c r="U1600" s="446"/>
      <c r="V1600" s="446"/>
      <c r="W1600" s="446"/>
      <c r="X1600" s="446"/>
      <c r="Y1600" s="446"/>
      <c r="Z1600" s="446"/>
      <c r="AA1600" s="446"/>
      <c r="AB1600" s="446"/>
      <c r="AC1600" s="441"/>
      <c r="AD1600" s="441"/>
      <c r="AE1600" s="441"/>
      <c r="AF1600" s="441"/>
      <c r="AG1600" s="441"/>
      <c r="AH1600" s="441"/>
      <c r="AI1600" s="443"/>
      <c r="AJ1600" s="443"/>
      <c r="AK1600" s="325"/>
      <c r="AL1600" s="443"/>
      <c r="AM1600" s="443"/>
    </row>
    <row r="1601" spans="1:39" ht="24.75" customHeight="1">
      <c r="A1601" s="440"/>
      <c r="B1601" s="440"/>
      <c r="C1601" s="440"/>
      <c r="D1601" s="440"/>
      <c r="E1601" s="442"/>
      <c r="F1601" s="443"/>
      <c r="G1601" s="441"/>
      <c r="H1601" s="444"/>
      <c r="I1601" s="445"/>
      <c r="J1601" s="443"/>
      <c r="K1601" s="443"/>
      <c r="L1601" s="443"/>
      <c r="M1601" s="443"/>
      <c r="N1601" s="443"/>
      <c r="O1601" s="443"/>
      <c r="P1601" s="446"/>
      <c r="Q1601" s="446"/>
      <c r="R1601" s="446"/>
      <c r="S1601" s="446"/>
      <c r="T1601" s="446"/>
      <c r="U1601" s="446"/>
      <c r="V1601" s="446"/>
      <c r="W1601" s="446"/>
      <c r="X1601" s="446"/>
      <c r="Y1601" s="446"/>
      <c r="Z1601" s="446"/>
      <c r="AA1601" s="446"/>
      <c r="AB1601" s="446"/>
      <c r="AC1601" s="441"/>
      <c r="AD1601" s="441"/>
      <c r="AE1601" s="441"/>
      <c r="AF1601" s="441"/>
      <c r="AG1601" s="441"/>
      <c r="AH1601" s="441"/>
      <c r="AI1601" s="443"/>
      <c r="AJ1601" s="443"/>
      <c r="AK1601" s="325"/>
      <c r="AL1601" s="443"/>
      <c r="AM1601" s="443"/>
    </row>
    <row r="1602" spans="1:39" ht="24.75" customHeight="1">
      <c r="A1602" s="440"/>
      <c r="B1602" s="440"/>
      <c r="C1602" s="440"/>
      <c r="D1602" s="440"/>
      <c r="E1602" s="442"/>
      <c r="F1602" s="443"/>
      <c r="G1602" s="441"/>
      <c r="H1602" s="444"/>
      <c r="I1602" s="445"/>
      <c r="J1602" s="443"/>
      <c r="K1602" s="443"/>
      <c r="L1602" s="443"/>
      <c r="M1602" s="443"/>
      <c r="N1602" s="443"/>
      <c r="O1602" s="443"/>
      <c r="P1602" s="446"/>
      <c r="Q1602" s="446"/>
      <c r="R1602" s="446"/>
      <c r="S1602" s="446"/>
      <c r="T1602" s="446"/>
      <c r="U1602" s="446"/>
      <c r="V1602" s="446"/>
      <c r="W1602" s="446"/>
      <c r="X1602" s="446"/>
      <c r="Y1602" s="446"/>
      <c r="Z1602" s="446"/>
      <c r="AA1602" s="446"/>
      <c r="AB1602" s="446"/>
      <c r="AC1602" s="441"/>
      <c r="AD1602" s="441"/>
      <c r="AE1602" s="441"/>
      <c r="AF1602" s="441"/>
      <c r="AG1602" s="441"/>
      <c r="AH1602" s="441"/>
      <c r="AI1602" s="443"/>
      <c r="AJ1602" s="443"/>
      <c r="AK1602" s="325"/>
      <c r="AL1602" s="443"/>
      <c r="AM1602" s="443"/>
    </row>
    <row r="1603" spans="1:39" ht="24.75" customHeight="1">
      <c r="A1603" s="440"/>
      <c r="B1603" s="440"/>
      <c r="C1603" s="440"/>
      <c r="D1603" s="440"/>
      <c r="E1603" s="442"/>
      <c r="F1603" s="443"/>
      <c r="G1603" s="441"/>
      <c r="H1603" s="444"/>
      <c r="I1603" s="445"/>
      <c r="J1603" s="443"/>
      <c r="K1603" s="443"/>
      <c r="L1603" s="443"/>
      <c r="M1603" s="443"/>
      <c r="N1603" s="443"/>
      <c r="O1603" s="443"/>
      <c r="P1603" s="446"/>
      <c r="Q1603" s="446"/>
      <c r="R1603" s="446"/>
      <c r="S1603" s="446"/>
      <c r="T1603" s="446"/>
      <c r="U1603" s="446"/>
      <c r="V1603" s="446"/>
      <c r="W1603" s="446"/>
      <c r="X1603" s="446"/>
      <c r="Y1603" s="446"/>
      <c r="Z1603" s="446"/>
      <c r="AA1603" s="446"/>
      <c r="AB1603" s="446"/>
      <c r="AC1603" s="441"/>
      <c r="AD1603" s="441"/>
      <c r="AE1603" s="441"/>
      <c r="AF1603" s="441"/>
      <c r="AG1603" s="441"/>
      <c r="AH1603" s="441"/>
      <c r="AI1603" s="443"/>
      <c r="AJ1603" s="443"/>
      <c r="AK1603" s="325"/>
      <c r="AL1603" s="443"/>
      <c r="AM1603" s="443"/>
    </row>
    <row r="1604" spans="1:39" ht="24.75" customHeight="1">
      <c r="A1604" s="440"/>
      <c r="B1604" s="440"/>
      <c r="C1604" s="440"/>
      <c r="D1604" s="440"/>
      <c r="E1604" s="442"/>
      <c r="F1604" s="443"/>
      <c r="G1604" s="441"/>
      <c r="H1604" s="444"/>
      <c r="I1604" s="445"/>
      <c r="J1604" s="443"/>
      <c r="K1604" s="443"/>
      <c r="L1604" s="443"/>
      <c r="M1604" s="443"/>
      <c r="N1604" s="443"/>
      <c r="O1604" s="443"/>
      <c r="P1604" s="446"/>
      <c r="Q1604" s="446"/>
      <c r="R1604" s="446"/>
      <c r="S1604" s="446"/>
      <c r="T1604" s="446"/>
      <c r="U1604" s="446"/>
      <c r="V1604" s="446"/>
      <c r="W1604" s="446"/>
      <c r="X1604" s="446"/>
      <c r="Y1604" s="446"/>
      <c r="Z1604" s="446"/>
      <c r="AA1604" s="446"/>
      <c r="AB1604" s="446"/>
      <c r="AC1604" s="441"/>
      <c r="AD1604" s="441"/>
      <c r="AE1604" s="441"/>
      <c r="AF1604" s="441"/>
      <c r="AG1604" s="441"/>
      <c r="AH1604" s="441"/>
      <c r="AI1604" s="443"/>
      <c r="AJ1604" s="443"/>
      <c r="AK1604" s="325"/>
      <c r="AL1604" s="443"/>
      <c r="AM1604" s="443"/>
    </row>
    <row r="1605" spans="1:39" ht="24.75" customHeight="1">
      <c r="A1605" s="440"/>
      <c r="B1605" s="440"/>
      <c r="C1605" s="440"/>
      <c r="D1605" s="440"/>
      <c r="E1605" s="442"/>
      <c r="F1605" s="443"/>
      <c r="G1605" s="441"/>
      <c r="H1605" s="444"/>
      <c r="I1605" s="445"/>
      <c r="J1605" s="443"/>
      <c r="K1605" s="443"/>
      <c r="L1605" s="443"/>
      <c r="M1605" s="443"/>
      <c r="N1605" s="443"/>
      <c r="O1605" s="443"/>
      <c r="P1605" s="446"/>
      <c r="Q1605" s="446"/>
      <c r="R1605" s="446"/>
      <c r="S1605" s="446"/>
      <c r="T1605" s="446"/>
      <c r="U1605" s="446"/>
      <c r="V1605" s="446"/>
      <c r="W1605" s="446"/>
      <c r="X1605" s="446"/>
      <c r="Y1605" s="446"/>
      <c r="Z1605" s="446"/>
      <c r="AA1605" s="446"/>
      <c r="AB1605" s="446"/>
      <c r="AC1605" s="441"/>
      <c r="AD1605" s="441"/>
      <c r="AE1605" s="441"/>
      <c r="AF1605" s="441"/>
      <c r="AG1605" s="441"/>
      <c r="AH1605" s="441"/>
      <c r="AI1605" s="443"/>
      <c r="AJ1605" s="443"/>
      <c r="AK1605" s="325"/>
      <c r="AL1605" s="443"/>
      <c r="AM1605" s="443"/>
    </row>
    <row r="1606" spans="1:39" ht="24.75" customHeight="1">
      <c r="A1606" s="440"/>
      <c r="B1606" s="440"/>
      <c r="C1606" s="440"/>
      <c r="D1606" s="440"/>
      <c r="E1606" s="442"/>
      <c r="F1606" s="443"/>
      <c r="G1606" s="441"/>
      <c r="H1606" s="444"/>
      <c r="I1606" s="445"/>
      <c r="J1606" s="443"/>
      <c r="K1606" s="443"/>
      <c r="L1606" s="443"/>
      <c r="M1606" s="443"/>
      <c r="N1606" s="443"/>
      <c r="O1606" s="443"/>
      <c r="P1606" s="446"/>
      <c r="Q1606" s="446"/>
      <c r="R1606" s="446"/>
      <c r="S1606" s="446"/>
      <c r="T1606" s="446"/>
      <c r="U1606" s="446"/>
      <c r="V1606" s="446"/>
      <c r="W1606" s="446"/>
      <c r="X1606" s="446"/>
      <c r="Y1606" s="446"/>
      <c r="Z1606" s="446"/>
      <c r="AA1606" s="446"/>
      <c r="AB1606" s="446"/>
      <c r="AC1606" s="441"/>
      <c r="AD1606" s="441"/>
      <c r="AE1606" s="441"/>
      <c r="AF1606" s="441"/>
      <c r="AG1606" s="441"/>
      <c r="AH1606" s="441"/>
      <c r="AI1606" s="443"/>
      <c r="AJ1606" s="443"/>
      <c r="AK1606" s="325"/>
      <c r="AL1606" s="443"/>
      <c r="AM1606" s="443"/>
    </row>
    <row r="1607" spans="1:39" ht="24.75" customHeight="1">
      <c r="A1607" s="440"/>
      <c r="B1607" s="440"/>
      <c r="C1607" s="440"/>
      <c r="D1607" s="440"/>
      <c r="E1607" s="442"/>
      <c r="F1607" s="443"/>
      <c r="G1607" s="441"/>
      <c r="H1607" s="444"/>
      <c r="I1607" s="445"/>
      <c r="J1607" s="443"/>
      <c r="K1607" s="443"/>
      <c r="L1607" s="443"/>
      <c r="M1607" s="443"/>
      <c r="N1607" s="443"/>
      <c r="O1607" s="443"/>
      <c r="P1607" s="446"/>
      <c r="Q1607" s="446"/>
      <c r="R1607" s="446"/>
      <c r="S1607" s="446"/>
      <c r="T1607" s="446"/>
      <c r="U1607" s="446"/>
      <c r="V1607" s="446"/>
      <c r="W1607" s="446"/>
      <c r="X1607" s="446"/>
      <c r="Y1607" s="446"/>
      <c r="Z1607" s="446"/>
      <c r="AA1607" s="446"/>
      <c r="AB1607" s="446"/>
      <c r="AC1607" s="441"/>
      <c r="AD1607" s="441"/>
      <c r="AE1607" s="441"/>
      <c r="AF1607" s="441"/>
      <c r="AG1607" s="441"/>
      <c r="AH1607" s="441"/>
      <c r="AI1607" s="443"/>
      <c r="AJ1607" s="443"/>
      <c r="AK1607" s="325"/>
      <c r="AL1607" s="443"/>
      <c r="AM1607" s="443"/>
    </row>
    <row r="1608" spans="1:39" ht="24.75" customHeight="1">
      <c r="A1608" s="440"/>
      <c r="B1608" s="440"/>
      <c r="C1608" s="440"/>
      <c r="D1608" s="440"/>
      <c r="E1608" s="442"/>
      <c r="F1608" s="443"/>
      <c r="G1608" s="441"/>
      <c r="H1608" s="444"/>
      <c r="I1608" s="445"/>
      <c r="J1608" s="443"/>
      <c r="K1608" s="443"/>
      <c r="L1608" s="443"/>
      <c r="M1608" s="443"/>
      <c r="N1608" s="443"/>
      <c r="O1608" s="443"/>
      <c r="P1608" s="446"/>
      <c r="Q1608" s="446"/>
      <c r="R1608" s="446"/>
      <c r="S1608" s="446"/>
      <c r="T1608" s="446"/>
      <c r="U1608" s="446"/>
      <c r="V1608" s="446"/>
      <c r="W1608" s="446"/>
      <c r="X1608" s="446"/>
      <c r="Y1608" s="446"/>
      <c r="Z1608" s="446"/>
      <c r="AA1608" s="446"/>
      <c r="AB1608" s="446"/>
      <c r="AC1608" s="441"/>
      <c r="AD1608" s="441"/>
      <c r="AE1608" s="441"/>
      <c r="AF1608" s="441"/>
      <c r="AG1608" s="441"/>
      <c r="AH1608" s="441"/>
      <c r="AI1608" s="443"/>
      <c r="AJ1608" s="443"/>
      <c r="AK1608" s="325"/>
      <c r="AL1608" s="443"/>
      <c r="AM1608" s="443"/>
    </row>
    <row r="1609" spans="1:39" ht="24.75" customHeight="1">
      <c r="A1609" s="440"/>
      <c r="B1609" s="440"/>
      <c r="C1609" s="440"/>
      <c r="D1609" s="440"/>
      <c r="E1609" s="442"/>
      <c r="F1609" s="443"/>
      <c r="G1609" s="441"/>
      <c r="H1609" s="444"/>
      <c r="I1609" s="445"/>
      <c r="J1609" s="443"/>
      <c r="K1609" s="443"/>
      <c r="L1609" s="443"/>
      <c r="M1609" s="443"/>
      <c r="N1609" s="443"/>
      <c r="O1609" s="443"/>
      <c r="P1609" s="446"/>
      <c r="Q1609" s="446"/>
      <c r="R1609" s="446"/>
      <c r="S1609" s="446"/>
      <c r="T1609" s="446"/>
      <c r="U1609" s="446"/>
      <c r="V1609" s="446"/>
      <c r="W1609" s="446"/>
      <c r="X1609" s="446"/>
      <c r="Y1609" s="446"/>
      <c r="Z1609" s="446"/>
      <c r="AA1609" s="446"/>
      <c r="AB1609" s="446"/>
      <c r="AC1609" s="441"/>
      <c r="AD1609" s="441"/>
      <c r="AE1609" s="441"/>
      <c r="AF1609" s="441"/>
      <c r="AG1609" s="441"/>
      <c r="AH1609" s="441"/>
      <c r="AI1609" s="443"/>
      <c r="AJ1609" s="443"/>
      <c r="AK1609" s="325"/>
      <c r="AL1609" s="443"/>
      <c r="AM1609" s="443"/>
    </row>
    <row r="1610" spans="1:39" ht="24.75" customHeight="1">
      <c r="A1610" s="440"/>
      <c r="B1610" s="440"/>
      <c r="C1610" s="440"/>
      <c r="D1610" s="440"/>
      <c r="E1610" s="442"/>
      <c r="F1610" s="443"/>
      <c r="G1610" s="441"/>
      <c r="H1610" s="444"/>
      <c r="I1610" s="445"/>
      <c r="J1610" s="443"/>
      <c r="K1610" s="443"/>
      <c r="L1610" s="443"/>
      <c r="M1610" s="443"/>
      <c r="N1610" s="443"/>
      <c r="O1610" s="443"/>
      <c r="P1610" s="446"/>
      <c r="Q1610" s="446"/>
      <c r="R1610" s="446"/>
      <c r="S1610" s="446"/>
      <c r="T1610" s="446"/>
      <c r="U1610" s="446"/>
      <c r="V1610" s="446"/>
      <c r="W1610" s="446"/>
      <c r="X1610" s="446"/>
      <c r="Y1610" s="446"/>
      <c r="Z1610" s="446"/>
      <c r="AA1610" s="446"/>
      <c r="AB1610" s="446"/>
      <c r="AC1610" s="441"/>
      <c r="AD1610" s="441"/>
      <c r="AE1610" s="441"/>
      <c r="AF1610" s="441"/>
      <c r="AG1610" s="441"/>
      <c r="AH1610" s="441"/>
      <c r="AI1610" s="443"/>
      <c r="AJ1610" s="443"/>
      <c r="AK1610" s="325"/>
      <c r="AL1610" s="443"/>
      <c r="AM1610" s="443"/>
    </row>
    <row r="1611" spans="1:39" ht="24.75" customHeight="1">
      <c r="A1611" s="440"/>
      <c r="B1611" s="440"/>
      <c r="C1611" s="440"/>
      <c r="D1611" s="440"/>
      <c r="E1611" s="442"/>
      <c r="F1611" s="443"/>
      <c r="G1611" s="441"/>
      <c r="H1611" s="444"/>
      <c r="I1611" s="445"/>
      <c r="J1611" s="443"/>
      <c r="K1611" s="443"/>
      <c r="L1611" s="443"/>
      <c r="M1611" s="443"/>
      <c r="N1611" s="443"/>
      <c r="O1611" s="443"/>
      <c r="P1611" s="446"/>
      <c r="Q1611" s="446"/>
      <c r="R1611" s="446"/>
      <c r="S1611" s="446"/>
      <c r="T1611" s="446"/>
      <c r="U1611" s="446"/>
      <c r="V1611" s="446"/>
      <c r="W1611" s="446"/>
      <c r="X1611" s="446"/>
      <c r="Y1611" s="446"/>
      <c r="Z1611" s="446"/>
      <c r="AA1611" s="446"/>
      <c r="AB1611" s="446"/>
      <c r="AC1611" s="441"/>
      <c r="AD1611" s="441"/>
      <c r="AE1611" s="441"/>
      <c r="AF1611" s="441"/>
      <c r="AG1611" s="441"/>
      <c r="AH1611" s="441"/>
      <c r="AI1611" s="443"/>
      <c r="AJ1611" s="443"/>
      <c r="AL1611" s="443"/>
      <c r="AM1611" s="443"/>
    </row>
    <row r="1612" spans="1:39" ht="24.75" customHeight="1">
      <c r="A1612" s="440"/>
      <c r="B1612" s="440"/>
      <c r="C1612" s="440"/>
      <c r="D1612" s="440"/>
      <c r="E1612" s="442"/>
      <c r="F1612" s="443"/>
      <c r="G1612" s="441"/>
      <c r="H1612" s="444"/>
      <c r="I1612" s="445"/>
      <c r="J1612" s="443"/>
      <c r="K1612" s="443"/>
      <c r="L1612" s="443"/>
      <c r="M1612" s="443"/>
      <c r="N1612" s="443"/>
      <c r="O1612" s="443"/>
      <c r="P1612" s="446"/>
      <c r="Q1612" s="446"/>
      <c r="R1612" s="446"/>
      <c r="S1612" s="446"/>
      <c r="T1612" s="446"/>
      <c r="U1612" s="446"/>
      <c r="V1612" s="446"/>
      <c r="W1612" s="446"/>
      <c r="X1612" s="446"/>
      <c r="Y1612" s="446"/>
      <c r="Z1612" s="446"/>
      <c r="AA1612" s="446"/>
      <c r="AB1612" s="446"/>
      <c r="AC1612" s="441"/>
      <c r="AD1612" s="441"/>
      <c r="AE1612" s="441"/>
      <c r="AF1612" s="441"/>
      <c r="AG1612" s="441"/>
      <c r="AH1612" s="441"/>
      <c r="AI1612" s="443"/>
      <c r="AJ1612" s="443"/>
      <c r="AL1612" s="443"/>
      <c r="AM1612" s="443"/>
    </row>
    <row r="1613" spans="1:39" ht="24.75" customHeight="1">
      <c r="A1613" s="440"/>
      <c r="B1613" s="440"/>
      <c r="C1613" s="440"/>
      <c r="D1613" s="440"/>
      <c r="E1613" s="442"/>
      <c r="F1613" s="443"/>
      <c r="G1613" s="441"/>
      <c r="H1613" s="444"/>
      <c r="I1613" s="445"/>
      <c r="J1613" s="443"/>
      <c r="K1613" s="443"/>
      <c r="L1613" s="443"/>
      <c r="M1613" s="443"/>
      <c r="N1613" s="443"/>
      <c r="O1613" s="443"/>
      <c r="P1613" s="446"/>
      <c r="Q1613" s="446"/>
      <c r="R1613" s="446"/>
      <c r="S1613" s="446"/>
      <c r="T1613" s="446"/>
      <c r="U1613" s="446"/>
      <c r="V1613" s="446"/>
      <c r="W1613" s="446"/>
      <c r="X1613" s="446"/>
      <c r="Y1613" s="446"/>
      <c r="Z1613" s="446"/>
      <c r="AA1613" s="446"/>
      <c r="AB1613" s="446"/>
      <c r="AC1613" s="441"/>
      <c r="AD1613" s="441"/>
      <c r="AE1613" s="441"/>
      <c r="AF1613" s="441"/>
      <c r="AG1613" s="441"/>
      <c r="AH1613" s="441"/>
      <c r="AI1613" s="443"/>
      <c r="AJ1613" s="443"/>
      <c r="AL1613" s="443"/>
      <c r="AM1613" s="443"/>
    </row>
    <row r="1614" spans="1:39" ht="24.75" customHeight="1">
      <c r="A1614" s="440"/>
      <c r="B1614" s="440"/>
      <c r="C1614" s="440"/>
      <c r="D1614" s="440"/>
      <c r="E1614" s="442"/>
      <c r="F1614" s="443"/>
      <c r="G1614" s="441"/>
      <c r="H1614" s="444"/>
      <c r="I1614" s="445"/>
      <c r="J1614" s="443"/>
      <c r="K1614" s="443"/>
      <c r="L1614" s="443"/>
      <c r="M1614" s="443"/>
      <c r="N1614" s="443"/>
      <c r="O1614" s="443"/>
      <c r="P1614" s="446"/>
      <c r="Q1614" s="446"/>
      <c r="R1614" s="446"/>
      <c r="S1614" s="446"/>
      <c r="T1614" s="446"/>
      <c r="U1614" s="446"/>
      <c r="V1614" s="446"/>
      <c r="W1614" s="446"/>
      <c r="X1614" s="446"/>
      <c r="Y1614" s="446"/>
      <c r="Z1614" s="446"/>
      <c r="AA1614" s="446"/>
      <c r="AB1614" s="446"/>
      <c r="AC1614" s="441"/>
      <c r="AD1614" s="441"/>
      <c r="AE1614" s="441"/>
      <c r="AF1614" s="441"/>
      <c r="AG1614" s="441"/>
      <c r="AH1614" s="441"/>
      <c r="AI1614" s="443"/>
      <c r="AJ1614" s="443"/>
      <c r="AL1614" s="443"/>
      <c r="AM1614" s="443"/>
    </row>
    <row r="1615" spans="1:39" ht="24.75" customHeight="1">
      <c r="A1615" s="440"/>
      <c r="B1615" s="440"/>
      <c r="C1615" s="440"/>
      <c r="D1615" s="440"/>
      <c r="E1615" s="442"/>
      <c r="F1615" s="443"/>
      <c r="G1615" s="441"/>
      <c r="H1615" s="444"/>
      <c r="I1615" s="445"/>
      <c r="J1615" s="443"/>
      <c r="K1615" s="443"/>
      <c r="L1615" s="443"/>
      <c r="M1615" s="443"/>
      <c r="N1615" s="443"/>
      <c r="O1615" s="443"/>
      <c r="P1615" s="446"/>
      <c r="Q1615" s="446"/>
      <c r="R1615" s="446"/>
      <c r="S1615" s="446"/>
      <c r="T1615" s="446"/>
      <c r="U1615" s="446"/>
      <c r="V1615" s="446"/>
      <c r="W1615" s="446"/>
      <c r="X1615" s="446"/>
      <c r="Y1615" s="446"/>
      <c r="Z1615" s="446"/>
      <c r="AA1615" s="446"/>
      <c r="AB1615" s="446"/>
      <c r="AC1615" s="441"/>
      <c r="AD1615" s="441"/>
      <c r="AE1615" s="441"/>
      <c r="AF1615" s="441"/>
      <c r="AG1615" s="441"/>
      <c r="AH1615" s="441"/>
      <c r="AI1615" s="443"/>
      <c r="AJ1615" s="443"/>
      <c r="AL1615" s="443"/>
      <c r="AM1615" s="443"/>
    </row>
    <row r="1616" spans="1:39" ht="24.75" customHeight="1">
      <c r="A1616" s="440"/>
      <c r="B1616" s="440"/>
      <c r="C1616" s="440"/>
      <c r="D1616" s="440"/>
      <c r="E1616" s="442"/>
      <c r="F1616" s="443"/>
      <c r="G1616" s="441"/>
      <c r="H1616" s="444"/>
      <c r="I1616" s="445"/>
      <c r="J1616" s="443"/>
      <c r="K1616" s="443"/>
      <c r="L1616" s="443"/>
      <c r="M1616" s="443"/>
      <c r="N1616" s="443"/>
      <c r="O1616" s="443"/>
      <c r="P1616" s="446"/>
      <c r="Q1616" s="446"/>
      <c r="R1616" s="446"/>
      <c r="S1616" s="446"/>
      <c r="T1616" s="446"/>
      <c r="U1616" s="446"/>
      <c r="V1616" s="446"/>
      <c r="W1616" s="446"/>
      <c r="X1616" s="446"/>
      <c r="Y1616" s="446"/>
      <c r="Z1616" s="446"/>
      <c r="AA1616" s="446"/>
      <c r="AB1616" s="446"/>
      <c r="AC1616" s="441"/>
      <c r="AD1616" s="441"/>
      <c r="AE1616" s="441"/>
      <c r="AF1616" s="441"/>
      <c r="AG1616" s="441"/>
      <c r="AH1616" s="441"/>
      <c r="AI1616" s="443"/>
      <c r="AJ1616" s="443"/>
      <c r="AL1616" s="443"/>
      <c r="AM1616" s="443"/>
    </row>
    <row r="1617" spans="1:39" ht="24.75" customHeight="1">
      <c r="A1617" s="440"/>
      <c r="B1617" s="440"/>
      <c r="C1617" s="440"/>
      <c r="D1617" s="440"/>
      <c r="E1617" s="442"/>
      <c r="F1617" s="443"/>
      <c r="G1617" s="441"/>
      <c r="H1617" s="444"/>
      <c r="I1617" s="445"/>
      <c r="J1617" s="443"/>
      <c r="K1617" s="443"/>
      <c r="L1617" s="443"/>
      <c r="M1617" s="443"/>
      <c r="N1617" s="443"/>
      <c r="O1617" s="443"/>
      <c r="P1617" s="446"/>
      <c r="Q1617" s="446"/>
      <c r="R1617" s="446"/>
      <c r="S1617" s="446"/>
      <c r="T1617" s="446"/>
      <c r="U1617" s="446"/>
      <c r="V1617" s="446"/>
      <c r="W1617" s="446"/>
      <c r="X1617" s="446"/>
      <c r="Y1617" s="446"/>
      <c r="Z1617" s="446"/>
      <c r="AA1617" s="446"/>
      <c r="AB1617" s="446"/>
      <c r="AC1617" s="441"/>
      <c r="AD1617" s="441"/>
      <c r="AE1617" s="441"/>
      <c r="AF1617" s="441"/>
      <c r="AG1617" s="441"/>
      <c r="AH1617" s="441"/>
      <c r="AI1617" s="443"/>
      <c r="AJ1617" s="443"/>
      <c r="AL1617" s="443"/>
      <c r="AM1617" s="443"/>
    </row>
    <row r="1618" spans="1:39" ht="24.75" customHeight="1">
      <c r="A1618" s="440"/>
      <c r="B1618" s="440"/>
      <c r="C1618" s="440"/>
      <c r="D1618" s="440"/>
      <c r="E1618" s="442"/>
      <c r="F1618" s="443"/>
      <c r="G1618" s="441"/>
      <c r="H1618" s="444"/>
      <c r="I1618" s="445"/>
      <c r="J1618" s="443"/>
      <c r="K1618" s="443"/>
      <c r="L1618" s="443"/>
      <c r="M1618" s="443"/>
      <c r="N1618" s="443"/>
      <c r="O1618" s="443"/>
      <c r="P1618" s="446"/>
      <c r="Q1618" s="446"/>
      <c r="R1618" s="446"/>
      <c r="S1618" s="446"/>
      <c r="T1618" s="446"/>
      <c r="U1618" s="446"/>
      <c r="V1618" s="446"/>
      <c r="W1618" s="446"/>
      <c r="X1618" s="446"/>
      <c r="Y1618" s="446"/>
      <c r="Z1618" s="446"/>
      <c r="AA1618" s="446"/>
      <c r="AB1618" s="446"/>
      <c r="AC1618" s="441"/>
      <c r="AD1618" s="441"/>
      <c r="AE1618" s="441"/>
      <c r="AF1618" s="441"/>
      <c r="AG1618" s="441"/>
      <c r="AH1618" s="441"/>
      <c r="AI1618" s="443"/>
      <c r="AJ1618" s="443"/>
      <c r="AL1618" s="443"/>
      <c r="AM1618" s="443"/>
    </row>
    <row r="1619" spans="1:39" ht="24.75" customHeight="1">
      <c r="A1619" s="440"/>
      <c r="B1619" s="440"/>
      <c r="C1619" s="440"/>
      <c r="D1619" s="440"/>
      <c r="E1619" s="442"/>
      <c r="F1619" s="443"/>
      <c r="G1619" s="441"/>
      <c r="H1619" s="444"/>
      <c r="I1619" s="445"/>
      <c r="J1619" s="443"/>
      <c r="K1619" s="443"/>
      <c r="L1619" s="443"/>
      <c r="M1619" s="443"/>
      <c r="N1619" s="443"/>
      <c r="O1619" s="443"/>
      <c r="P1619" s="446"/>
      <c r="Q1619" s="446"/>
      <c r="R1619" s="446"/>
      <c r="S1619" s="446"/>
      <c r="T1619" s="446"/>
      <c r="U1619" s="446"/>
      <c r="V1619" s="446"/>
      <c r="W1619" s="446"/>
      <c r="X1619" s="446"/>
      <c r="Y1619" s="446"/>
      <c r="Z1619" s="446"/>
      <c r="AA1619" s="446"/>
      <c r="AB1619" s="446"/>
      <c r="AC1619" s="441"/>
      <c r="AD1619" s="441"/>
      <c r="AE1619" s="441"/>
      <c r="AF1619" s="441"/>
      <c r="AG1619" s="441"/>
      <c r="AH1619" s="441"/>
      <c r="AI1619" s="443"/>
      <c r="AJ1619" s="443"/>
      <c r="AL1619" s="443"/>
      <c r="AM1619" s="443"/>
    </row>
    <row r="1620" spans="1:39" ht="24.75" customHeight="1">
      <c r="A1620" s="440"/>
      <c r="B1620" s="440"/>
      <c r="C1620" s="440"/>
      <c r="D1620" s="440"/>
      <c r="E1620" s="442"/>
      <c r="F1620" s="443"/>
      <c r="G1620" s="441"/>
      <c r="H1620" s="444"/>
      <c r="I1620" s="445"/>
      <c r="J1620" s="443"/>
      <c r="K1620" s="443"/>
      <c r="L1620" s="443"/>
      <c r="M1620" s="443"/>
      <c r="N1620" s="443"/>
      <c r="O1620" s="443"/>
      <c r="P1620" s="446"/>
      <c r="Q1620" s="446"/>
      <c r="R1620" s="446"/>
      <c r="S1620" s="446"/>
      <c r="T1620" s="446"/>
      <c r="U1620" s="446"/>
      <c r="V1620" s="446"/>
      <c r="W1620" s="446"/>
      <c r="X1620" s="446"/>
      <c r="Y1620" s="446"/>
      <c r="Z1620" s="446"/>
      <c r="AA1620" s="446"/>
      <c r="AB1620" s="446"/>
      <c r="AC1620" s="441"/>
      <c r="AD1620" s="441"/>
      <c r="AE1620" s="441"/>
      <c r="AF1620" s="441"/>
      <c r="AG1620" s="441"/>
      <c r="AH1620" s="441"/>
      <c r="AI1620" s="443"/>
      <c r="AJ1620" s="443"/>
      <c r="AL1620" s="443"/>
      <c r="AM1620" s="443"/>
    </row>
    <row r="1621" spans="1:39" ht="24.75" customHeight="1">
      <c r="A1621" s="440"/>
      <c r="B1621" s="440"/>
      <c r="C1621" s="440"/>
      <c r="D1621" s="440"/>
      <c r="E1621" s="442"/>
      <c r="F1621" s="443"/>
      <c r="G1621" s="441"/>
      <c r="H1621" s="444"/>
      <c r="I1621" s="445"/>
      <c r="J1621" s="443"/>
      <c r="K1621" s="443"/>
      <c r="L1621" s="443"/>
      <c r="M1621" s="443"/>
      <c r="N1621" s="443"/>
      <c r="O1621" s="443"/>
      <c r="P1621" s="446"/>
      <c r="Q1621" s="446"/>
      <c r="R1621" s="446"/>
      <c r="S1621" s="446"/>
      <c r="T1621" s="446"/>
      <c r="U1621" s="446"/>
      <c r="V1621" s="446"/>
      <c r="W1621" s="446"/>
      <c r="X1621" s="446"/>
      <c r="Y1621" s="446"/>
      <c r="Z1621" s="446"/>
      <c r="AA1621" s="446"/>
      <c r="AB1621" s="446"/>
      <c r="AC1621" s="441"/>
      <c r="AD1621" s="441"/>
      <c r="AE1621" s="441"/>
      <c r="AF1621" s="441"/>
      <c r="AG1621" s="441"/>
      <c r="AH1621" s="441"/>
      <c r="AI1621" s="443"/>
      <c r="AJ1621" s="443"/>
      <c r="AL1621" s="443"/>
      <c r="AM1621" s="443"/>
    </row>
    <row r="1622" spans="1:39" ht="24.75" customHeight="1">
      <c r="A1622" s="440"/>
      <c r="B1622" s="440"/>
      <c r="C1622" s="440"/>
      <c r="D1622" s="440"/>
      <c r="E1622" s="442"/>
      <c r="F1622" s="443"/>
      <c r="G1622" s="441"/>
      <c r="H1622" s="444"/>
      <c r="I1622" s="445"/>
      <c r="J1622" s="443"/>
      <c r="K1622" s="443"/>
      <c r="L1622" s="443"/>
      <c r="M1622" s="443"/>
      <c r="N1622" s="443"/>
      <c r="O1622" s="443"/>
      <c r="P1622" s="446"/>
      <c r="Q1622" s="446"/>
      <c r="R1622" s="446"/>
      <c r="S1622" s="446"/>
      <c r="T1622" s="446"/>
      <c r="U1622" s="446"/>
      <c r="V1622" s="446"/>
      <c r="W1622" s="446"/>
      <c r="X1622" s="446"/>
      <c r="Y1622" s="446"/>
      <c r="Z1622" s="446"/>
      <c r="AA1622" s="446"/>
      <c r="AB1622" s="446"/>
      <c r="AC1622" s="441"/>
      <c r="AD1622" s="441"/>
      <c r="AE1622" s="441"/>
      <c r="AF1622" s="441"/>
      <c r="AG1622" s="441"/>
      <c r="AH1622" s="441"/>
      <c r="AI1622" s="443"/>
      <c r="AJ1622" s="443"/>
      <c r="AL1622" s="443"/>
      <c r="AM1622" s="443"/>
    </row>
    <row r="1623" spans="1:39" ht="24.75" customHeight="1">
      <c r="A1623" s="440"/>
      <c r="B1623" s="440"/>
      <c r="C1623" s="440"/>
      <c r="D1623" s="440"/>
      <c r="E1623" s="442"/>
      <c r="F1623" s="443"/>
      <c r="G1623" s="441"/>
      <c r="H1623" s="444"/>
      <c r="I1623" s="445"/>
      <c r="J1623" s="443"/>
      <c r="K1623" s="443"/>
      <c r="L1623" s="443"/>
      <c r="M1623" s="443"/>
      <c r="N1623" s="443"/>
      <c r="O1623" s="443"/>
      <c r="P1623" s="446"/>
      <c r="Q1623" s="446"/>
      <c r="R1623" s="446"/>
      <c r="S1623" s="446"/>
      <c r="T1623" s="446"/>
      <c r="U1623" s="446"/>
      <c r="V1623" s="446"/>
      <c r="W1623" s="446"/>
      <c r="X1623" s="446"/>
      <c r="Y1623" s="446"/>
      <c r="Z1623" s="446"/>
      <c r="AA1623" s="446"/>
      <c r="AB1623" s="446"/>
      <c r="AC1623" s="441"/>
      <c r="AD1623" s="441"/>
      <c r="AE1623" s="441"/>
      <c r="AF1623" s="441"/>
      <c r="AG1623" s="441"/>
      <c r="AH1623" s="441"/>
      <c r="AI1623" s="443"/>
      <c r="AJ1623" s="443"/>
      <c r="AL1623" s="443"/>
      <c r="AM1623" s="443"/>
    </row>
    <row r="1624" spans="1:39" ht="24.75" customHeight="1">
      <c r="A1624" s="440"/>
      <c r="B1624" s="440"/>
      <c r="C1624" s="440"/>
      <c r="D1624" s="440"/>
      <c r="E1624" s="442"/>
      <c r="F1624" s="443"/>
      <c r="G1624" s="441"/>
      <c r="H1624" s="444"/>
      <c r="I1624" s="445"/>
      <c r="J1624" s="443"/>
      <c r="K1624" s="443"/>
      <c r="L1624" s="443"/>
      <c r="M1624" s="443"/>
      <c r="N1624" s="443"/>
      <c r="O1624" s="443"/>
      <c r="P1624" s="446"/>
      <c r="Q1624" s="446"/>
      <c r="R1624" s="446"/>
      <c r="S1624" s="446"/>
      <c r="T1624" s="446"/>
      <c r="U1624" s="446"/>
      <c r="V1624" s="446"/>
      <c r="W1624" s="446"/>
      <c r="X1624" s="446"/>
      <c r="Y1624" s="446"/>
      <c r="Z1624" s="446"/>
      <c r="AA1624" s="446"/>
      <c r="AB1624" s="446"/>
      <c r="AC1624" s="441"/>
      <c r="AD1624" s="441"/>
      <c r="AE1624" s="441"/>
      <c r="AF1624" s="441"/>
      <c r="AG1624" s="441"/>
      <c r="AH1624" s="441"/>
      <c r="AI1624" s="443"/>
      <c r="AJ1624" s="443"/>
      <c r="AL1624" s="443"/>
      <c r="AM1624" s="443"/>
    </row>
    <row r="1625" spans="1:39" ht="24.75" customHeight="1">
      <c r="A1625" s="440"/>
      <c r="B1625" s="440"/>
      <c r="C1625" s="440"/>
      <c r="D1625" s="440"/>
      <c r="E1625" s="442"/>
      <c r="F1625" s="443"/>
      <c r="G1625" s="441"/>
      <c r="H1625" s="444"/>
      <c r="I1625" s="445"/>
      <c r="J1625" s="443"/>
      <c r="K1625" s="443"/>
      <c r="L1625" s="443"/>
      <c r="M1625" s="443"/>
      <c r="N1625" s="443"/>
      <c r="O1625" s="443"/>
      <c r="P1625" s="446"/>
      <c r="Q1625" s="446"/>
      <c r="R1625" s="446"/>
      <c r="S1625" s="446"/>
      <c r="T1625" s="446"/>
      <c r="U1625" s="446"/>
      <c r="V1625" s="446"/>
      <c r="W1625" s="446"/>
      <c r="X1625" s="446"/>
      <c r="Y1625" s="446"/>
      <c r="Z1625" s="446"/>
      <c r="AA1625" s="446"/>
      <c r="AB1625" s="446"/>
      <c r="AC1625" s="441"/>
      <c r="AD1625" s="441"/>
      <c r="AE1625" s="441"/>
      <c r="AF1625" s="441"/>
      <c r="AG1625" s="441"/>
      <c r="AH1625" s="441"/>
      <c r="AI1625" s="443"/>
      <c r="AJ1625" s="443"/>
      <c r="AL1625" s="443"/>
      <c r="AM1625" s="443"/>
    </row>
    <row r="1626" spans="1:39" ht="24.75" customHeight="1">
      <c r="A1626" s="440"/>
      <c r="B1626" s="440"/>
      <c r="C1626" s="440"/>
      <c r="D1626" s="440"/>
      <c r="E1626" s="442"/>
      <c r="F1626" s="443"/>
      <c r="G1626" s="441"/>
      <c r="H1626" s="444"/>
      <c r="I1626" s="445"/>
      <c r="J1626" s="443"/>
      <c r="K1626" s="443"/>
      <c r="L1626" s="443"/>
      <c r="M1626" s="443"/>
      <c r="N1626" s="443"/>
      <c r="O1626" s="443"/>
      <c r="P1626" s="446"/>
      <c r="Q1626" s="446"/>
      <c r="R1626" s="446"/>
      <c r="S1626" s="446"/>
      <c r="T1626" s="446"/>
      <c r="U1626" s="446"/>
      <c r="V1626" s="446"/>
      <c r="W1626" s="446"/>
      <c r="X1626" s="446"/>
      <c r="Y1626" s="446"/>
      <c r="Z1626" s="446"/>
      <c r="AA1626" s="446"/>
      <c r="AB1626" s="446"/>
      <c r="AC1626" s="441"/>
      <c r="AD1626" s="441"/>
      <c r="AE1626" s="441"/>
      <c r="AF1626" s="441"/>
      <c r="AG1626" s="441"/>
      <c r="AH1626" s="441"/>
      <c r="AI1626" s="443"/>
      <c r="AJ1626" s="443"/>
      <c r="AL1626" s="443"/>
      <c r="AM1626" s="443"/>
    </row>
  </sheetData>
  <sheetProtection algorithmName="SHA-512" hashValue="E4jph7fZIHLntkTqSPI59KqvPzWM1SbIk+GNEWlhd7Yu2Z3L13xBnC4vzsh6iIi0MaWNYrghTXmASprQWil6IQ==" saltValue="iG+GXJom+MD6GjSsujaZag==" spinCount="100000" sheet="1" objects="1" scenarios="1"/>
  <autoFilter ref="A3:AL53" xr:uid="{5BB38CF6-5C54-4B53-94FA-5698E6CCD056}"/>
  <mergeCells count="5">
    <mergeCell ref="AM2:AM3"/>
    <mergeCell ref="AI2:AL2"/>
    <mergeCell ref="D2:G2"/>
    <mergeCell ref="H2:I2"/>
    <mergeCell ref="K2:AH2"/>
  </mergeCells>
  <dataValidations count="3">
    <dataValidation type="whole" allowBlank="1" showInputMessage="1" showErrorMessage="1" sqref="D4:D102" xr:uid="{D4FCBF57-8DA1-46A2-BAD6-E5DD417D18D2}">
      <formula1>14</formula1>
      <formula2>336</formula2>
    </dataValidation>
    <dataValidation type="whole" operator="greaterThanOrEqual" allowBlank="1" showInputMessage="1" showErrorMessage="1" sqref="A4:A102" xr:uid="{20766F97-899B-4709-813F-206976876004}">
      <formula1>0</formula1>
    </dataValidation>
    <dataValidation type="whole" allowBlank="1" showInputMessage="1" showErrorMessage="1" sqref="B104:C304 B4:C102" xr:uid="{407E06D9-33E8-43AD-B354-5161BA9F2937}">
      <formula1>0</formula1>
      <formula2>100</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ignoredErrors>
    <ignoredError sqref="A103" formulaRange="1"/>
  </ignoredErrors>
  <extLst>
    <ext xmlns:x14="http://schemas.microsoft.com/office/spreadsheetml/2009/9/main" uri="{CCE6A557-97BC-4b89-ADB6-D9C93CAAB3DF}">
      <x14:dataValidations xmlns:xm="http://schemas.microsoft.com/office/excel/2006/main" count="1">
        <x14:dataValidation type="list" allowBlank="1" showInputMessage="1" showErrorMessage="1" xr:uid="{F840083B-E0BB-441D-A133-5DD1671C832C}">
          <x14:formula1>
            <xm:f>countrygrouping!$A$2:$A$139</xm:f>
          </x14:formula1>
          <xm:sqref>H4:H102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89F0AF-5E44-4D83-BC5B-531BFFB497A2}">
  <sheetPr>
    <tabColor theme="0" tint="-0.14999847407452621"/>
  </sheetPr>
  <dimension ref="A1:BH31"/>
  <sheetViews>
    <sheetView showGridLines="0" workbookViewId="0">
      <selection activeCell="D4" sqref="D4:D10"/>
    </sheetView>
  </sheetViews>
  <sheetFormatPr defaultColWidth="8.7109375" defaultRowHeight="24.75" customHeight="1"/>
  <cols>
    <col min="1" max="1" width="74.42578125" style="72" customWidth="1"/>
    <col min="2" max="2" width="15" style="74" bestFit="1" customWidth="1"/>
    <col min="3" max="4" width="24" style="74" customWidth="1"/>
    <col min="5" max="16384" width="8.7109375" style="72"/>
  </cols>
  <sheetData>
    <row r="1" spans="1:4" ht="15" thickBot="1">
      <c r="A1" s="98" t="str">
        <f>IF(Information!$C$4="School","Virtual Group Exchanges", IF(Information!$C$4="Youth","Virtual Group Exchanges",IF(Information!$C$4="HE","Virtual Exchanges",IF(Information!$C$4="FE - VET","Virtual Group Exchanges",IF(Information!$C$4="AE","Virtual Group Exchanges", IF(Information!$C$4="RE","Mobility not applicable for sector"))))))</f>
        <v>Virtual Group Exchanges</v>
      </c>
      <c r="B1" s="72"/>
      <c r="C1" s="72"/>
      <c r="D1" s="72"/>
    </row>
    <row r="2" spans="1:4" ht="24.75" customHeight="1">
      <c r="A2" s="117"/>
      <c r="B2" s="118"/>
      <c r="C2" s="119" t="s">
        <v>72</v>
      </c>
      <c r="D2" s="120"/>
    </row>
    <row r="3" spans="1:4" ht="66.599999999999994" thickBot="1">
      <c r="A3" s="122" t="s">
        <v>129</v>
      </c>
      <c r="B3" s="90" t="s">
        <v>121</v>
      </c>
      <c r="C3" s="90" t="str">
        <f>IF(Information!$C$4="School","NUMBER OF HOURS
(min of 20 hours of virtual engagement)", IF(Information!$C$4="Youth","NUMBER OF HOURS
(min of 20 hours of virtual engagement)",IF(Information!$C$4="HE","NUMBER OF HOURS
(min of 70 hours of virtual engagement)",IF(Information!$C$4="FE - VET","NUMBER OF HOURS
(min of 35 hours of virtual engagement)",IF(Information!$C$4="AE","NUMBER OF HOURS
(min of 35 hours of virtual engagement)", IF(Information!$C$4="RE","Mobility not applicable for sector"))))))</f>
        <v>NUMBER OF HOURS
(min of 20 hours of virtual engagement)</v>
      </c>
      <c r="D3" s="89" t="s">
        <v>130</v>
      </c>
    </row>
    <row r="4" spans="1:4" s="92" customFormat="1" ht="24.75" customHeight="1">
      <c r="A4" s="95"/>
      <c r="B4" s="93">
        <v>0</v>
      </c>
      <c r="C4" s="91"/>
      <c r="D4" s="108"/>
    </row>
    <row r="5" spans="1:4" s="92" customFormat="1" ht="24.75" customHeight="1">
      <c r="A5" s="94"/>
      <c r="B5" s="93">
        <v>0</v>
      </c>
      <c r="C5" s="93"/>
      <c r="D5" s="109"/>
    </row>
    <row r="6" spans="1:4" s="92" customFormat="1" ht="24.75" customHeight="1">
      <c r="A6" s="94"/>
      <c r="B6" s="93">
        <v>0</v>
      </c>
      <c r="C6" s="93"/>
      <c r="D6" s="109"/>
    </row>
    <row r="7" spans="1:4" s="92" customFormat="1" ht="24.75" customHeight="1">
      <c r="A7" s="94"/>
      <c r="B7" s="93">
        <v>0</v>
      </c>
      <c r="C7" s="93"/>
      <c r="D7" s="109"/>
    </row>
    <row r="8" spans="1:4" s="92" customFormat="1" ht="24.75" customHeight="1">
      <c r="A8" s="94"/>
      <c r="B8" s="93">
        <v>0</v>
      </c>
      <c r="C8" s="93"/>
      <c r="D8" s="109"/>
    </row>
    <row r="9" spans="1:4" s="92" customFormat="1" ht="24.75" customHeight="1">
      <c r="A9" s="94"/>
      <c r="B9" s="93">
        <v>0</v>
      </c>
      <c r="C9" s="93"/>
      <c r="D9" s="109"/>
    </row>
    <row r="10" spans="1:4" s="92" customFormat="1" ht="24.75" customHeight="1">
      <c r="A10" s="94"/>
      <c r="B10" s="93">
        <v>0</v>
      </c>
      <c r="C10" s="93"/>
      <c r="D10" s="109"/>
    </row>
    <row r="11" spans="1:4" s="92" customFormat="1" ht="24.75" customHeight="1">
      <c r="A11" s="94"/>
      <c r="B11" s="93">
        <v>0</v>
      </c>
      <c r="C11" s="93"/>
      <c r="D11" s="109"/>
    </row>
    <row r="12" spans="1:4" s="92" customFormat="1" ht="24.75" customHeight="1">
      <c r="A12" s="94"/>
      <c r="B12" s="93">
        <v>0</v>
      </c>
      <c r="C12" s="93"/>
      <c r="D12" s="109"/>
    </row>
    <row r="13" spans="1:4" s="92" customFormat="1" ht="24.75" customHeight="1">
      <c r="A13" s="94"/>
      <c r="B13" s="93">
        <v>0</v>
      </c>
      <c r="C13" s="93"/>
      <c r="D13" s="109"/>
    </row>
    <row r="14" spans="1:4" s="92" customFormat="1" ht="24.75" customHeight="1">
      <c r="A14" s="94"/>
      <c r="B14" s="93">
        <v>0</v>
      </c>
      <c r="C14" s="93"/>
      <c r="D14" s="109"/>
    </row>
    <row r="15" spans="1:4" s="92" customFormat="1" ht="24.75" customHeight="1">
      <c r="A15" s="94"/>
      <c r="B15" s="93">
        <v>0</v>
      </c>
      <c r="C15" s="93"/>
      <c r="D15" s="109"/>
    </row>
    <row r="16" spans="1:4" s="92" customFormat="1" ht="24.75" customHeight="1">
      <c r="A16" s="94"/>
      <c r="B16" s="93">
        <v>0</v>
      </c>
      <c r="C16" s="93"/>
      <c r="D16" s="109"/>
    </row>
    <row r="17" spans="1:60" s="92" customFormat="1" ht="24.75" customHeight="1">
      <c r="A17" s="94"/>
      <c r="B17" s="93">
        <v>0</v>
      </c>
      <c r="C17" s="93"/>
      <c r="D17" s="109"/>
    </row>
    <row r="18" spans="1:60" s="92" customFormat="1" ht="24.75" customHeight="1">
      <c r="A18" s="94"/>
      <c r="B18" s="93">
        <v>0</v>
      </c>
      <c r="C18" s="93"/>
      <c r="D18" s="109"/>
    </row>
    <row r="19" spans="1:60" s="92" customFormat="1" ht="24.75" customHeight="1">
      <c r="A19" s="94"/>
      <c r="B19" s="93">
        <v>0</v>
      </c>
      <c r="C19" s="93"/>
      <c r="D19" s="109"/>
    </row>
    <row r="20" spans="1:60" s="92" customFormat="1" ht="24.75" customHeight="1">
      <c r="A20" s="94"/>
      <c r="B20" s="93">
        <v>0</v>
      </c>
      <c r="C20" s="93"/>
      <c r="D20" s="109"/>
    </row>
    <row r="21" spans="1:60" s="92" customFormat="1" ht="24.75" customHeight="1">
      <c r="A21" s="94"/>
      <c r="B21" s="93">
        <v>0</v>
      </c>
      <c r="C21" s="93"/>
      <c r="D21" s="109"/>
    </row>
    <row r="22" spans="1:60" s="92" customFormat="1" ht="24.75" customHeight="1">
      <c r="A22" s="94"/>
      <c r="B22" s="93">
        <v>0</v>
      </c>
      <c r="C22" s="93"/>
      <c r="D22" s="109"/>
    </row>
    <row r="23" spans="1:60" s="92" customFormat="1" ht="24.75" customHeight="1">
      <c r="A23" s="94"/>
      <c r="B23" s="93">
        <v>0</v>
      </c>
      <c r="C23" s="93"/>
      <c r="D23" s="109"/>
    </row>
    <row r="24" spans="1:60" s="92" customFormat="1" ht="24.75" customHeight="1">
      <c r="A24" s="94"/>
      <c r="B24" s="93">
        <v>0</v>
      </c>
      <c r="C24" s="93"/>
      <c r="D24" s="109"/>
    </row>
    <row r="25" spans="1:60" s="92" customFormat="1" ht="24.75" customHeight="1">
      <c r="A25" s="94"/>
      <c r="B25" s="93">
        <v>0</v>
      </c>
      <c r="C25" s="93"/>
      <c r="D25" s="109"/>
    </row>
    <row r="26" spans="1:60" s="92" customFormat="1" ht="24.75" customHeight="1">
      <c r="A26" s="94"/>
      <c r="B26" s="93">
        <v>0</v>
      </c>
      <c r="C26" s="93"/>
      <c r="D26" s="109"/>
    </row>
    <row r="27" spans="1:60" s="92" customFormat="1" ht="24.75" customHeight="1">
      <c r="A27" s="94"/>
      <c r="B27" s="93">
        <v>0</v>
      </c>
      <c r="C27" s="93"/>
      <c r="D27" s="109"/>
    </row>
    <row r="28" spans="1:60" s="92" customFormat="1" ht="24.75" customHeight="1">
      <c r="A28" s="94"/>
      <c r="B28" s="93">
        <v>0</v>
      </c>
      <c r="C28" s="93"/>
      <c r="D28" s="109"/>
    </row>
    <row r="29" spans="1:60" s="92" customFormat="1" ht="24.75" customHeight="1" thickBot="1">
      <c r="A29" s="121"/>
      <c r="B29" s="107">
        <v>0</v>
      </c>
      <c r="C29" s="107"/>
      <c r="D29" s="110"/>
    </row>
    <row r="30" spans="1:60" s="73" customFormat="1" ht="24.75" customHeight="1" thickBot="1">
      <c r="A30" s="105"/>
      <c r="B30" s="106">
        <f>SUM(B4:B29)</f>
        <v>0</v>
      </c>
      <c r="C30" s="143"/>
      <c r="D30" s="144">
        <f>SUM(D4:D29)</f>
        <v>0</v>
      </c>
      <c r="E30" s="75"/>
      <c r="F30" s="75"/>
      <c r="G30" s="75"/>
      <c r="H30" s="75"/>
      <c r="I30" s="75"/>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c r="BF30" s="75"/>
      <c r="BG30" s="75"/>
      <c r="BH30" s="75"/>
    </row>
    <row r="31" spans="1:60" ht="58.5" customHeight="1" thickBot="1">
      <c r="A31" s="112" t="s">
        <v>131</v>
      </c>
      <c r="B31" s="145">
        <f>IF(B30&gt;20,20,B30)</f>
        <v>0</v>
      </c>
      <c r="C31" s="145"/>
      <c r="D31" s="146">
        <f>IF(D30&lt;=1200,D30,1200)</f>
        <v>0</v>
      </c>
    </row>
  </sheetData>
  <sheetProtection algorithmName="SHA-512" hashValue="ca5Q9boOUv2v8V+dQM4RpyBxl8OrT/jsyHyW3kZl3ytyGxuYSXBJku/MTstjyDb1jRgclNL+QjViRnGBeiarJw==" saltValue="nfWewt2hnrcRLbvJ7+ha+g==" spinCount="100000" sheet="1" objects="1" scenarios="1"/>
  <autoFilter ref="B3:B29" xr:uid="{5BB38CF6-5C54-4B53-94FA-5698E6CCD056}"/>
  <dataValidations count="2">
    <dataValidation type="whole" allowBlank="1" showInputMessage="1" showErrorMessage="1" sqref="C4:D29" xr:uid="{49107900-6045-49DE-8DFC-9BFF06EED503}">
      <formula1>20</formula1>
      <formula2>9999999</formula2>
    </dataValidation>
    <dataValidation type="whole" allowBlank="1" showInputMessage="1" showErrorMessage="1" sqref="B4:B29" xr:uid="{86A93BAC-1A5B-4C88-A30F-4B1B18C6BD61}">
      <formula1>0</formula1>
      <formula2>9999999</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78C0D931-6437-407d-A8EE-F0AAD7539E65}">
      <x14:conditionalFormattings>
        <x14:conditionalFormatting xmlns:xm="http://schemas.microsoft.com/office/excel/2006/main">
          <x14:cfRule type="expression" priority="1" id="{F67DDBED-72EA-4041-8E75-26703DB4382E}">
            <xm:f>OR(AND(OR(Information!$C$4="School", Information!$C$4="Youth"), AND($C4&lt;20, $C4&gt;0)), AND(OR(Information!$C$4="FE - VET", Information!$C$4="AE"), AND($C4&lt;35, $C4&gt;0)), AND(Information!$C$4="HE", AND($C4&lt;70, $C4&gt;0)))</xm:f>
            <x14:dxf>
              <fill>
                <patternFill>
                  <bgColor rgb="FFFF0000"/>
                </patternFill>
              </fill>
            </x14:dxf>
          </x14:cfRule>
          <xm:sqref>C4:C29</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CB442-4E27-4A0D-B026-A5C431FB9C70}">
  <sheetPr>
    <tabColor theme="0" tint="-0.14999847407452621"/>
  </sheetPr>
  <dimension ref="A1:BK1410"/>
  <sheetViews>
    <sheetView showGridLines="0" zoomScale="91" zoomScaleNormal="91" workbookViewId="0">
      <selection activeCell="B172" sqref="B172"/>
    </sheetView>
  </sheetViews>
  <sheetFormatPr defaultColWidth="8.7109375" defaultRowHeight="24.75" customHeight="1"/>
  <cols>
    <col min="1" max="1" width="18.28515625" style="413" customWidth="1"/>
    <col min="2" max="2" width="31.28515625" style="413" customWidth="1"/>
    <col min="3" max="3" width="18.28515625" style="413" customWidth="1"/>
    <col min="4" max="4" width="17.28515625" style="413" customWidth="1"/>
    <col min="5" max="5" width="15.7109375" style="416" hidden="1" customWidth="1"/>
    <col min="6" max="6" width="15.7109375" style="372" hidden="1" customWidth="1"/>
    <col min="7" max="7" width="15.7109375" style="417" customWidth="1"/>
    <col min="8" max="8" width="26.5703125" style="393" customWidth="1"/>
    <col min="9" max="9" width="13.42578125" style="418" customWidth="1"/>
    <col min="10" max="10" width="8.28515625" style="372" hidden="1" customWidth="1"/>
    <col min="11" max="11" width="10.42578125" style="372" customWidth="1"/>
    <col min="12" max="12" width="11.28515625" style="372" hidden="1" customWidth="1"/>
    <col min="13" max="13" width="13.28515625" style="372" customWidth="1"/>
    <col min="14" max="14" width="10.7109375" style="372" hidden="1" customWidth="1"/>
    <col min="15" max="15" width="12.28515625" style="372" customWidth="1"/>
    <col min="16" max="18" width="13.5703125" style="417" hidden="1" customWidth="1"/>
    <col min="19" max="19" width="13.5703125" style="417" customWidth="1"/>
    <col min="20" max="20" width="16.28515625" style="417" customWidth="1"/>
    <col min="21" max="23" width="13.5703125" style="417" hidden="1" customWidth="1"/>
    <col min="24" max="24" width="17.28515625" style="417" customWidth="1"/>
    <col min="25" max="25" width="18.28515625" style="417" customWidth="1"/>
    <col min="26" max="26" width="18.5703125" style="417" customWidth="1"/>
    <col min="27" max="27" width="17.42578125" style="372" customWidth="1"/>
    <col min="28" max="28" width="13.7109375" style="372" customWidth="1"/>
    <col min="29" max="29" width="17.28515625" style="372" customWidth="1"/>
    <col min="30" max="30" width="16" style="372" customWidth="1"/>
    <col min="31" max="32" width="19.28515625" style="478" customWidth="1"/>
    <col min="33" max="34" width="19.28515625" style="479" customWidth="1"/>
    <col min="35" max="35" width="66.42578125" style="449" customWidth="1"/>
    <col min="36" max="16384" width="8.7109375" style="325"/>
  </cols>
  <sheetData>
    <row r="1" spans="1:35" ht="16.149999999999999" thickBot="1">
      <c r="A1" s="324" t="str">
        <f>IF(Information!$C$4="HE","Summer Schools, Work Placements or Volunteering","Mobility not applicable to sector")</f>
        <v>Mobility not applicable to sector</v>
      </c>
      <c r="B1" s="324"/>
      <c r="C1" s="324"/>
      <c r="D1" s="325"/>
      <c r="E1" s="325"/>
      <c r="F1" s="325"/>
      <c r="G1" s="326"/>
      <c r="H1" s="325"/>
      <c r="I1" s="327"/>
      <c r="J1" s="328"/>
      <c r="K1" s="328"/>
      <c r="L1" s="325"/>
      <c r="M1" s="325"/>
      <c r="N1" s="325"/>
      <c r="O1" s="325"/>
      <c r="P1" s="325"/>
      <c r="Q1" s="325"/>
      <c r="R1" s="327"/>
      <c r="S1" s="327"/>
      <c r="T1" s="327"/>
      <c r="U1" s="325"/>
      <c r="V1" s="325"/>
      <c r="W1" s="327"/>
      <c r="X1" s="327"/>
      <c r="Y1" s="327"/>
      <c r="Z1" s="327"/>
      <c r="AA1" s="327"/>
      <c r="AB1" s="327"/>
      <c r="AC1" s="327"/>
      <c r="AD1" s="327"/>
      <c r="AE1" s="447"/>
      <c r="AF1" s="447"/>
      <c r="AG1" s="448"/>
      <c r="AH1" s="448"/>
    </row>
    <row r="2" spans="1:35" ht="44.65" customHeight="1" thickBot="1">
      <c r="A2" s="653" t="s">
        <v>71</v>
      </c>
      <c r="B2" s="658"/>
      <c r="C2" s="331"/>
      <c r="D2" s="659" t="s">
        <v>72</v>
      </c>
      <c r="E2" s="654"/>
      <c r="F2" s="654"/>
      <c r="G2" s="658"/>
      <c r="H2" s="663" t="s">
        <v>73</v>
      </c>
      <c r="I2" s="657"/>
      <c r="J2" s="419"/>
      <c r="K2" s="669" t="s">
        <v>132</v>
      </c>
      <c r="L2" s="670"/>
      <c r="M2" s="670"/>
      <c r="N2" s="670"/>
      <c r="O2" s="670"/>
      <c r="P2" s="670"/>
      <c r="Q2" s="670"/>
      <c r="R2" s="670"/>
      <c r="S2" s="670"/>
      <c r="T2" s="671"/>
      <c r="U2" s="660" t="s">
        <v>133</v>
      </c>
      <c r="V2" s="661"/>
      <c r="W2" s="661"/>
      <c r="X2" s="661"/>
      <c r="Y2" s="662"/>
      <c r="Z2" s="450" t="s">
        <v>134</v>
      </c>
      <c r="AA2" s="653" t="s">
        <v>75</v>
      </c>
      <c r="AB2" s="654"/>
      <c r="AC2" s="654"/>
      <c r="AD2" s="654"/>
      <c r="AE2" s="667" t="s">
        <v>135</v>
      </c>
      <c r="AF2" s="668"/>
      <c r="AG2" s="668"/>
      <c r="AH2" s="668"/>
      <c r="AI2" s="648" t="s">
        <v>76</v>
      </c>
    </row>
    <row r="3" spans="1:35" ht="132.6" customHeight="1" thickBot="1">
      <c r="A3" s="338" t="s">
        <v>136</v>
      </c>
      <c r="B3" s="335" t="s">
        <v>78</v>
      </c>
      <c r="C3" s="335" t="s">
        <v>79</v>
      </c>
      <c r="D3" s="340" t="s">
        <v>137</v>
      </c>
      <c r="E3" s="339" t="s">
        <v>82</v>
      </c>
      <c r="F3" s="340" t="s">
        <v>83</v>
      </c>
      <c r="G3" s="340" t="s">
        <v>84</v>
      </c>
      <c r="H3" s="340" t="s">
        <v>85</v>
      </c>
      <c r="I3" s="342" t="s">
        <v>124</v>
      </c>
      <c r="J3" s="420" t="s">
        <v>87</v>
      </c>
      <c r="K3" s="338" t="s">
        <v>88</v>
      </c>
      <c r="L3" s="340" t="s">
        <v>89</v>
      </c>
      <c r="M3" s="340" t="s">
        <v>90</v>
      </c>
      <c r="N3" s="344" t="s">
        <v>91</v>
      </c>
      <c r="O3" s="344" t="s">
        <v>92</v>
      </c>
      <c r="P3" s="451" t="s">
        <v>106</v>
      </c>
      <c r="Q3" s="452" t="s">
        <v>107</v>
      </c>
      <c r="R3" s="452" t="s">
        <v>108</v>
      </c>
      <c r="S3" s="358" t="s">
        <v>138</v>
      </c>
      <c r="T3" s="359" t="s">
        <v>139</v>
      </c>
      <c r="U3" s="451" t="s">
        <v>106</v>
      </c>
      <c r="V3" s="452" t="s">
        <v>107</v>
      </c>
      <c r="W3" s="452" t="s">
        <v>108</v>
      </c>
      <c r="X3" s="358" t="s">
        <v>109</v>
      </c>
      <c r="Y3" s="359" t="s">
        <v>140</v>
      </c>
      <c r="Z3" s="360" t="s">
        <v>113</v>
      </c>
      <c r="AA3" s="338" t="s">
        <v>114</v>
      </c>
      <c r="AB3" s="344" t="s">
        <v>115</v>
      </c>
      <c r="AC3" s="453" t="s">
        <v>141</v>
      </c>
      <c r="AD3" s="454" t="s">
        <v>142</v>
      </c>
      <c r="AE3" s="160" t="s">
        <v>143</v>
      </c>
      <c r="AF3" s="161" t="s">
        <v>144</v>
      </c>
      <c r="AG3" s="161" t="s">
        <v>145</v>
      </c>
      <c r="AH3" s="624" t="s">
        <v>146</v>
      </c>
      <c r="AI3" s="649"/>
    </row>
    <row r="4" spans="1:35" ht="24.75" customHeight="1">
      <c r="A4" s="362"/>
      <c r="B4" s="362"/>
      <c r="C4" s="363">
        <f>_xlfn.FLOOR.MATH(B4*A4/100)</f>
        <v>0</v>
      </c>
      <c r="D4" s="455"/>
      <c r="E4" s="367">
        <f>FLOOR(D4/7,1)</f>
        <v>0</v>
      </c>
      <c r="F4" s="368">
        <f>FLOOR(D4/28,1)</f>
        <v>0</v>
      </c>
      <c r="G4" s="424">
        <f>D4/28</f>
        <v>0</v>
      </c>
      <c r="H4" s="425"/>
      <c r="I4" s="371" t="str">
        <f>IFERROR(VLOOKUP(H4,countrygrouping!A:B,2,0)," ")</f>
        <v xml:space="preserve"> </v>
      </c>
      <c r="J4" s="372" t="str">
        <f>I4</f>
        <v xml:space="preserve"> </v>
      </c>
      <c r="K4" s="373">
        <f>IF(D4&gt;0,D4-L4,0)</f>
        <v>0</v>
      </c>
      <c r="L4" s="372">
        <f>IF(D4&lt;14,0,(D4-14))</f>
        <v>0</v>
      </c>
      <c r="M4" s="372">
        <f>IF(D4&gt;56,56-K4,L4)</f>
        <v>0</v>
      </c>
      <c r="N4" s="372">
        <f>K4+M4</f>
        <v>0</v>
      </c>
      <c r="O4" s="372">
        <f>D4-M4-K4</f>
        <v>0</v>
      </c>
      <c r="P4" s="456">
        <f>IFERROR(VLOOKUP(J4,rates!$A:$M,8,0)*K4,0)</f>
        <v>0</v>
      </c>
      <c r="Q4" s="381">
        <f>IFERROR(VLOOKUP(J4,rates!$A:$M,9,0)*M4,0)</f>
        <v>0</v>
      </c>
      <c r="R4" s="381">
        <f>IFERROR(VLOOKUP(J4,rates!$A:$M,10,0)*O4,0)</f>
        <v>0</v>
      </c>
      <c r="S4" s="381">
        <f t="shared" ref="S4:S67" si="0">IFERROR(SUM(P4:R4),0)</f>
        <v>0</v>
      </c>
      <c r="T4" s="431">
        <f>IFERROR(S4*A4,0)</f>
        <v>0</v>
      </c>
      <c r="U4" s="457">
        <f>IFERROR(VLOOKUP(J4,rates!$A:$M,11,0)*K4,0)</f>
        <v>0</v>
      </c>
      <c r="V4" s="381">
        <f>IFERROR(VLOOKUP(J4,rates!$A:$M,12,0)*M4,0)</f>
        <v>0</v>
      </c>
      <c r="W4" s="381">
        <f>IFERROR(VLOOKUP(J4,rates!$A:$M,13,0)*O4,0)</f>
        <v>0</v>
      </c>
      <c r="X4" s="381">
        <f>IFERROR(IF(Information!$C$4="HE",SUM(U4:W4),0),0)</f>
        <v>0</v>
      </c>
      <c r="Y4" s="431">
        <f>IFERROR(X4*C4,0)</f>
        <v>0</v>
      </c>
      <c r="Z4" s="458">
        <f>IFERROR(T4+Y4,0)</f>
        <v>0</v>
      </c>
      <c r="AA4" s="459" t="str">
        <f>IFERROR(VLOOKUP(H4,countrygrouping!A:C,3,0)," ")</f>
        <v xml:space="preserve"> </v>
      </c>
      <c r="AB4" s="460" t="str">
        <f>IFERROR(VLOOKUP(AA4,distancebands!A:C,2,0)," ")</f>
        <v xml:space="preserve"> </v>
      </c>
      <c r="AC4" s="460">
        <f>IFERROR(IF(Information!$C$4="HE",VLOOKUP(AA4,distancebands!$A:$L,6,0),0),0)</f>
        <v>0</v>
      </c>
      <c r="AD4" s="460">
        <f>IFERROR(A4*AB4,0)+IFERROR(C4*AC4,0)</f>
        <v>0</v>
      </c>
      <c r="AE4" s="461">
        <v>55</v>
      </c>
      <c r="AF4" s="462">
        <v>55</v>
      </c>
      <c r="AG4" s="463">
        <f>IFERROR(AF4*AE4,0)</f>
        <v>3025</v>
      </c>
      <c r="AH4" s="463">
        <f>IF(Information!$C$4="HE",IF(AND((AF4*AE4)&lt;=400,AE4&lt;=40),AF4*AE4,IF((AE4*AF4)&lt;=400,AF4*40,400)),0)</f>
        <v>0</v>
      </c>
      <c r="AI4" s="467"/>
    </row>
    <row r="5" spans="1:35" ht="24.75" customHeight="1">
      <c r="A5" s="362"/>
      <c r="B5" s="362"/>
      <c r="C5" s="363">
        <f t="shared" ref="C5:C68" si="1">_xlfn.FLOOR.MATH(B5*A5/100)</f>
        <v>0</v>
      </c>
      <c r="D5" s="455"/>
      <c r="E5" s="387">
        <f t="shared" ref="E5:E53" si="2">FLOOR(D5/7,1)</f>
        <v>0</v>
      </c>
      <c r="F5" s="388">
        <f t="shared" ref="F5:F53" si="3">FLOOR(D5/28,1)</f>
        <v>0</v>
      </c>
      <c r="G5" s="464">
        <f>D5/28</f>
        <v>0</v>
      </c>
      <c r="H5" s="425"/>
      <c r="I5" s="371" t="str">
        <f>IFERROR(VLOOKUP(H5,countrygrouping!A:B,2,0)," ")</f>
        <v xml:space="preserve"> </v>
      </c>
      <c r="J5" s="372" t="str">
        <f t="shared" ref="J5:J53" si="4">I5</f>
        <v xml:space="preserve"> </v>
      </c>
      <c r="K5" s="373">
        <f t="shared" ref="K5:K53" si="5">IF(D5&gt;0,D5-L5,0)</f>
        <v>0</v>
      </c>
      <c r="L5" s="372">
        <f t="shared" ref="L5:L53" si="6">IF(D5&lt;14,0,(D5-14))</f>
        <v>0</v>
      </c>
      <c r="M5" s="372">
        <f t="shared" ref="M5:M53" si="7">IF(D5&gt;56,56-K5,L5)</f>
        <v>0</v>
      </c>
      <c r="N5" s="372">
        <f t="shared" ref="N5:N53" si="8">K5+M5</f>
        <v>0</v>
      </c>
      <c r="O5" s="372">
        <f t="shared" ref="O5:O53" si="9">D5-M5-K5</f>
        <v>0</v>
      </c>
      <c r="P5" s="465">
        <f>IFERROR(VLOOKUP(J5,rates!$A:$M,8,0)*K5,0)</f>
        <v>0</v>
      </c>
      <c r="Q5" s="381">
        <f>IFERROR(VLOOKUP(J5,rates!$A:$M,9,0)*M5,0)</f>
        <v>0</v>
      </c>
      <c r="R5" s="381">
        <f>IFERROR(VLOOKUP(J5,rates!$A:$M,10,0)*O5,0)</f>
        <v>0</v>
      </c>
      <c r="S5" s="381">
        <f t="shared" si="0"/>
        <v>0</v>
      </c>
      <c r="T5" s="466">
        <f t="shared" ref="T5:T53" si="10">IFERROR(S5*A5,0)</f>
        <v>0</v>
      </c>
      <c r="U5" s="457">
        <f>IFERROR(VLOOKUP(J5,rates!$A:$M,11,0)*K5,0)</f>
        <v>0</v>
      </c>
      <c r="V5" s="381">
        <f>IFERROR(VLOOKUP(J5,rates!$A:$M,12,0)*M5,0)</f>
        <v>0</v>
      </c>
      <c r="W5" s="381">
        <f>IFERROR(VLOOKUP(J5,rates!$A:$M,13,0)*O5,0)</f>
        <v>0</v>
      </c>
      <c r="X5" s="381">
        <f>IFERROR(IF(Information!$C$4="HE",SUM(U5:W5),0),0)</f>
        <v>0</v>
      </c>
      <c r="Y5" s="431">
        <f t="shared" ref="Y5:Y53" si="11">IFERROR(X5*C5,0)</f>
        <v>0</v>
      </c>
      <c r="Z5" s="458">
        <f t="shared" ref="Z5:Z53" si="12">IFERROR(T5+Y5,0)</f>
        <v>0</v>
      </c>
      <c r="AA5" s="459" t="str">
        <f>IFERROR(VLOOKUP(H5,countrygrouping!A:C,3,0)," ")</f>
        <v xml:space="preserve"> </v>
      </c>
      <c r="AB5" s="460" t="str">
        <f>IFERROR(VLOOKUP(AA5,distancebands!A:C,2,0)," ")</f>
        <v xml:space="preserve"> </v>
      </c>
      <c r="AC5" s="460">
        <f>IFERROR(IF(Information!$C$4="HE",VLOOKUP(AA5,distancebands!$A:$L,6,0),0),0)</f>
        <v>0</v>
      </c>
      <c r="AD5" s="460">
        <f t="shared" ref="AD5:AD53" si="13">IFERROR(A5*AB5,0)+IFERROR(C5*AC5,0)</f>
        <v>0</v>
      </c>
      <c r="AE5" s="461">
        <v>500</v>
      </c>
      <c r="AF5" s="462">
        <v>20</v>
      </c>
      <c r="AG5" s="463">
        <f t="shared" ref="AG5:AG68" si="14">IFERROR(AF5*AE5,0)</f>
        <v>10000</v>
      </c>
      <c r="AH5" s="463">
        <f>IF(Information!$C$4="HE",IF(AND((AF5*AE5)&lt;=400,AE5&lt;=40),AF5*AE5,IF((AE5*AF5)&lt;=400,AF5*40,400)),0)</f>
        <v>0</v>
      </c>
      <c r="AI5" s="467"/>
    </row>
    <row r="6" spans="1:35" ht="24.75" customHeight="1">
      <c r="A6" s="362"/>
      <c r="B6" s="362"/>
      <c r="C6" s="363">
        <f t="shared" si="1"/>
        <v>0</v>
      </c>
      <c r="D6" s="455"/>
      <c r="E6" s="387">
        <f t="shared" si="2"/>
        <v>0</v>
      </c>
      <c r="F6" s="388">
        <f t="shared" si="3"/>
        <v>0</v>
      </c>
      <c r="G6" s="464">
        <f t="shared" ref="G6:G53" si="15">D6/28</f>
        <v>0</v>
      </c>
      <c r="H6" s="425"/>
      <c r="I6" s="371" t="str">
        <f>IFERROR(VLOOKUP(H6,countrygrouping!A:B,2,0)," ")</f>
        <v xml:space="preserve"> </v>
      </c>
      <c r="J6" s="372" t="str">
        <f t="shared" si="4"/>
        <v xml:space="preserve"> </v>
      </c>
      <c r="K6" s="373">
        <f t="shared" si="5"/>
        <v>0</v>
      </c>
      <c r="L6" s="372">
        <f t="shared" si="6"/>
        <v>0</v>
      </c>
      <c r="M6" s="372">
        <f t="shared" si="7"/>
        <v>0</v>
      </c>
      <c r="N6" s="372">
        <f t="shared" si="8"/>
        <v>0</v>
      </c>
      <c r="O6" s="372">
        <f t="shared" si="9"/>
        <v>0</v>
      </c>
      <c r="P6" s="465">
        <f>IFERROR(VLOOKUP(J6,rates!$A:$M,8,0)*K6,0)</f>
        <v>0</v>
      </c>
      <c r="Q6" s="381">
        <f>IFERROR(VLOOKUP(J6,rates!$A:$M,9,0)*M6,0)</f>
        <v>0</v>
      </c>
      <c r="R6" s="381">
        <f>IFERROR(VLOOKUP(J6,rates!$A:$M,10,0)*O6,0)</f>
        <v>0</v>
      </c>
      <c r="S6" s="381">
        <f t="shared" si="0"/>
        <v>0</v>
      </c>
      <c r="T6" s="466">
        <f t="shared" si="10"/>
        <v>0</v>
      </c>
      <c r="U6" s="457">
        <f>IFERROR(VLOOKUP(J6,rates!$A:$M,11,0)*K6,0)</f>
        <v>0</v>
      </c>
      <c r="V6" s="381">
        <f>IFERROR(VLOOKUP(J6,rates!$A:$M,12,0)*M6,0)</f>
        <v>0</v>
      </c>
      <c r="W6" s="381">
        <f>IFERROR(VLOOKUP(J6,rates!$A:$M,13,0)*O6,0)</f>
        <v>0</v>
      </c>
      <c r="X6" s="381">
        <f>IFERROR(IF(Information!$C$4="HE",SUM(U6:W6),0),0)</f>
        <v>0</v>
      </c>
      <c r="Y6" s="431">
        <f t="shared" si="11"/>
        <v>0</v>
      </c>
      <c r="Z6" s="458">
        <f t="shared" si="12"/>
        <v>0</v>
      </c>
      <c r="AA6" s="459" t="str">
        <f>IFERROR(VLOOKUP(H6,countrygrouping!A:C,3,0)," ")</f>
        <v xml:space="preserve"> </v>
      </c>
      <c r="AB6" s="460" t="str">
        <f>IFERROR(VLOOKUP(AA6,distancebands!A:C,2,0)," ")</f>
        <v xml:space="preserve"> </v>
      </c>
      <c r="AC6" s="460">
        <f>IFERROR(IF(Information!$C$4="HE",VLOOKUP(AA6,distancebands!$A:$L,6,0),0),0)</f>
        <v>0</v>
      </c>
      <c r="AD6" s="460">
        <f t="shared" si="13"/>
        <v>0</v>
      </c>
      <c r="AE6" s="461">
        <v>4</v>
      </c>
      <c r="AF6" s="462">
        <v>50</v>
      </c>
      <c r="AG6" s="463">
        <f t="shared" si="14"/>
        <v>200</v>
      </c>
      <c r="AH6" s="463">
        <f>IF(Information!$C$4="HE",IF(AND((AF6*AE6)&lt;=400,AE6&lt;=40),AF6*AE6,IF((AE6*AF6)&lt;=400,AF6*40,400)),0)</f>
        <v>0</v>
      </c>
      <c r="AI6" s="467"/>
    </row>
    <row r="7" spans="1:35" ht="24.75" customHeight="1">
      <c r="A7" s="362"/>
      <c r="B7" s="362"/>
      <c r="C7" s="363">
        <f t="shared" si="1"/>
        <v>0</v>
      </c>
      <c r="D7" s="455"/>
      <c r="E7" s="387">
        <f t="shared" si="2"/>
        <v>0</v>
      </c>
      <c r="F7" s="388">
        <f t="shared" si="3"/>
        <v>0</v>
      </c>
      <c r="G7" s="464">
        <f t="shared" si="15"/>
        <v>0</v>
      </c>
      <c r="H7" s="425"/>
      <c r="I7" s="371" t="str">
        <f>IFERROR(VLOOKUP(H7,countrygrouping!A:B,2,0)," ")</f>
        <v xml:space="preserve"> </v>
      </c>
      <c r="J7" s="372" t="str">
        <f t="shared" si="4"/>
        <v xml:space="preserve"> </v>
      </c>
      <c r="K7" s="373">
        <f t="shared" si="5"/>
        <v>0</v>
      </c>
      <c r="L7" s="372">
        <f t="shared" si="6"/>
        <v>0</v>
      </c>
      <c r="M7" s="372">
        <f t="shared" si="7"/>
        <v>0</v>
      </c>
      <c r="N7" s="372">
        <f t="shared" si="8"/>
        <v>0</v>
      </c>
      <c r="O7" s="372">
        <f t="shared" si="9"/>
        <v>0</v>
      </c>
      <c r="P7" s="465">
        <f>IFERROR(VLOOKUP(J7,rates!$A:$M,8,0)*K7,0)</f>
        <v>0</v>
      </c>
      <c r="Q7" s="381">
        <f>IFERROR(VLOOKUP(J7,rates!$A:$M,9,0)*M7,0)</f>
        <v>0</v>
      </c>
      <c r="R7" s="381">
        <f>IFERROR(VLOOKUP(J7,rates!$A:$M,10,0)*O7,0)</f>
        <v>0</v>
      </c>
      <c r="S7" s="381">
        <f t="shared" si="0"/>
        <v>0</v>
      </c>
      <c r="T7" s="466">
        <f t="shared" si="10"/>
        <v>0</v>
      </c>
      <c r="U7" s="457">
        <f>IFERROR(VLOOKUP(J7,rates!$A:$M,11,0)*K7,0)</f>
        <v>0</v>
      </c>
      <c r="V7" s="381">
        <f>IFERROR(VLOOKUP(J7,rates!$A:$M,12,0)*M7,0)</f>
        <v>0</v>
      </c>
      <c r="W7" s="381">
        <f>IFERROR(VLOOKUP(J7,rates!$A:$M,13,0)*O7,0)</f>
        <v>0</v>
      </c>
      <c r="X7" s="381">
        <f>IFERROR(IF(Information!$C$4="HE",SUM(U7:W7),0),0)</f>
        <v>0</v>
      </c>
      <c r="Y7" s="431">
        <f t="shared" si="11"/>
        <v>0</v>
      </c>
      <c r="Z7" s="458">
        <f t="shared" si="12"/>
        <v>0</v>
      </c>
      <c r="AA7" s="459" t="str">
        <f>IFERROR(VLOOKUP(H7,countrygrouping!A:C,3,0)," ")</f>
        <v xml:space="preserve"> </v>
      </c>
      <c r="AB7" s="460" t="str">
        <f>IFERROR(VLOOKUP(AA7,distancebands!A:C,2,0)," ")</f>
        <v xml:space="preserve"> </v>
      </c>
      <c r="AC7" s="460">
        <f>IFERROR(IF(Information!$C$4="HE",VLOOKUP(AA7,distancebands!$A:$L,6,0),0),0)</f>
        <v>0</v>
      </c>
      <c r="AD7" s="460">
        <f t="shared" si="13"/>
        <v>0</v>
      </c>
      <c r="AE7" s="461">
        <v>40</v>
      </c>
      <c r="AF7" s="462">
        <v>50</v>
      </c>
      <c r="AG7" s="463">
        <f t="shared" si="14"/>
        <v>2000</v>
      </c>
      <c r="AH7" s="463">
        <f>IF(Information!$C$4="HE",IF(AND((AF7*AE7)&lt;=400,AE7&lt;=40),AF7*AE7,IF((AE7*AF7)&lt;=400,AF7*40,400)),0)</f>
        <v>0</v>
      </c>
      <c r="AI7" s="467"/>
    </row>
    <row r="8" spans="1:35" ht="24.75" customHeight="1">
      <c r="A8" s="362"/>
      <c r="B8" s="362"/>
      <c r="C8" s="363">
        <f t="shared" si="1"/>
        <v>0</v>
      </c>
      <c r="D8" s="455"/>
      <c r="E8" s="387">
        <f t="shared" si="2"/>
        <v>0</v>
      </c>
      <c r="F8" s="388">
        <f t="shared" si="3"/>
        <v>0</v>
      </c>
      <c r="G8" s="464">
        <f t="shared" si="15"/>
        <v>0</v>
      </c>
      <c r="H8" s="425"/>
      <c r="I8" s="371" t="str">
        <f>IFERROR(VLOOKUP(H8,countrygrouping!A:B,2,0)," ")</f>
        <v xml:space="preserve"> </v>
      </c>
      <c r="J8" s="372" t="str">
        <f t="shared" si="4"/>
        <v xml:space="preserve"> </v>
      </c>
      <c r="K8" s="373">
        <f t="shared" si="5"/>
        <v>0</v>
      </c>
      <c r="L8" s="372">
        <f t="shared" si="6"/>
        <v>0</v>
      </c>
      <c r="M8" s="372">
        <f t="shared" si="7"/>
        <v>0</v>
      </c>
      <c r="N8" s="372">
        <f t="shared" si="8"/>
        <v>0</v>
      </c>
      <c r="O8" s="372">
        <f t="shared" si="9"/>
        <v>0</v>
      </c>
      <c r="P8" s="465">
        <f>IFERROR(VLOOKUP(J8,rates!$A:$M,8,0)*K8,0)</f>
        <v>0</v>
      </c>
      <c r="Q8" s="381">
        <f>IFERROR(VLOOKUP(J8,rates!$A:$M,9,0)*M8,0)</f>
        <v>0</v>
      </c>
      <c r="R8" s="381">
        <f>IFERROR(VLOOKUP(J8,rates!$A:$M,10,0)*O8,0)</f>
        <v>0</v>
      </c>
      <c r="S8" s="381">
        <f t="shared" si="0"/>
        <v>0</v>
      </c>
      <c r="T8" s="466">
        <f t="shared" si="10"/>
        <v>0</v>
      </c>
      <c r="U8" s="457">
        <f>IFERROR(VLOOKUP(J8,rates!$A:$M,11,0)*K8,0)</f>
        <v>0</v>
      </c>
      <c r="V8" s="381">
        <f>IFERROR(VLOOKUP(J8,rates!$A:$M,12,0)*M8,0)</f>
        <v>0</v>
      </c>
      <c r="W8" s="381">
        <f>IFERROR(VLOOKUP(J8,rates!$A:$M,13,0)*O8,0)</f>
        <v>0</v>
      </c>
      <c r="X8" s="381">
        <f>IFERROR(IF(Information!$C$4="HE",SUM(U8:W8),0),0)</f>
        <v>0</v>
      </c>
      <c r="Y8" s="431">
        <f t="shared" si="11"/>
        <v>0</v>
      </c>
      <c r="Z8" s="458">
        <f t="shared" si="12"/>
        <v>0</v>
      </c>
      <c r="AA8" s="459" t="str">
        <f>IFERROR(VLOOKUP(H8,countrygrouping!A:C,3,0)," ")</f>
        <v xml:space="preserve"> </v>
      </c>
      <c r="AB8" s="460" t="str">
        <f>IFERROR(VLOOKUP(AA8,distancebands!A:C,2,0)," ")</f>
        <v xml:space="preserve"> </v>
      </c>
      <c r="AC8" s="460">
        <f>IFERROR(IF(Information!$C$4="HE",VLOOKUP(AA8,distancebands!$A:$L,6,0),0),0)</f>
        <v>0</v>
      </c>
      <c r="AD8" s="460">
        <f t="shared" si="13"/>
        <v>0</v>
      </c>
      <c r="AE8" s="461">
        <v>40</v>
      </c>
      <c r="AF8" s="462">
        <v>8</v>
      </c>
      <c r="AG8" s="463">
        <f t="shared" si="14"/>
        <v>320</v>
      </c>
      <c r="AH8" s="463">
        <f>IF(Information!$C$4="HE",IF(AND((AF8*AE8)&lt;=400,AE8&lt;=40),AF8*AE8,IF((AE8*AF8)&lt;=400,AF8*40,400)),0)</f>
        <v>0</v>
      </c>
      <c r="AI8" s="467"/>
    </row>
    <row r="9" spans="1:35" ht="24.75" customHeight="1">
      <c r="A9" s="362"/>
      <c r="B9" s="362"/>
      <c r="C9" s="363">
        <f t="shared" si="1"/>
        <v>0</v>
      </c>
      <c r="D9" s="455"/>
      <c r="E9" s="387">
        <f t="shared" si="2"/>
        <v>0</v>
      </c>
      <c r="F9" s="388">
        <f t="shared" si="3"/>
        <v>0</v>
      </c>
      <c r="G9" s="464">
        <f t="shared" si="15"/>
        <v>0</v>
      </c>
      <c r="H9" s="425"/>
      <c r="I9" s="371" t="str">
        <f>IFERROR(VLOOKUP(H9,countrygrouping!A:B,2,0)," ")</f>
        <v xml:space="preserve"> </v>
      </c>
      <c r="J9" s="372" t="str">
        <f t="shared" si="4"/>
        <v xml:space="preserve"> </v>
      </c>
      <c r="K9" s="373">
        <f t="shared" si="5"/>
        <v>0</v>
      </c>
      <c r="L9" s="372">
        <f t="shared" si="6"/>
        <v>0</v>
      </c>
      <c r="M9" s="372">
        <f t="shared" si="7"/>
        <v>0</v>
      </c>
      <c r="N9" s="372">
        <f t="shared" si="8"/>
        <v>0</v>
      </c>
      <c r="O9" s="372">
        <f t="shared" si="9"/>
        <v>0</v>
      </c>
      <c r="P9" s="465">
        <f>IFERROR(VLOOKUP(J9,rates!$A:$M,8,0)*K9,0)</f>
        <v>0</v>
      </c>
      <c r="Q9" s="381">
        <f>IFERROR(VLOOKUP(J9,rates!$A:$M,9,0)*M9,0)</f>
        <v>0</v>
      </c>
      <c r="R9" s="381">
        <f>IFERROR(VLOOKUP(J9,rates!$A:$M,10,0)*O9,0)</f>
        <v>0</v>
      </c>
      <c r="S9" s="381">
        <f t="shared" si="0"/>
        <v>0</v>
      </c>
      <c r="T9" s="466">
        <f t="shared" si="10"/>
        <v>0</v>
      </c>
      <c r="U9" s="457">
        <f>IFERROR(VLOOKUP(J9,rates!$A:$M,11,0)*K9,0)</f>
        <v>0</v>
      </c>
      <c r="V9" s="381">
        <f>IFERROR(VLOOKUP(J9,rates!$A:$M,12,0)*M9,0)</f>
        <v>0</v>
      </c>
      <c r="W9" s="381">
        <f>IFERROR(VLOOKUP(J9,rates!$A:$M,13,0)*O9,0)</f>
        <v>0</v>
      </c>
      <c r="X9" s="381">
        <f>IFERROR(IF(Information!$C$4="HE",SUM(U9:W9),0),0)</f>
        <v>0</v>
      </c>
      <c r="Y9" s="431">
        <f t="shared" si="11"/>
        <v>0</v>
      </c>
      <c r="Z9" s="458">
        <f t="shared" si="12"/>
        <v>0</v>
      </c>
      <c r="AA9" s="459" t="str">
        <f>IFERROR(VLOOKUP(H9,countrygrouping!A:C,3,0)," ")</f>
        <v xml:space="preserve"> </v>
      </c>
      <c r="AB9" s="460" t="str">
        <f>IFERROR(VLOOKUP(AA9,distancebands!A:C,2,0)," ")</f>
        <v xml:space="preserve"> </v>
      </c>
      <c r="AC9" s="460">
        <f>IFERROR(IF(Information!$C$4="HE",VLOOKUP(AA9,distancebands!$A:$L,6,0),0),0)</f>
        <v>0</v>
      </c>
      <c r="AD9" s="460">
        <f t="shared" si="13"/>
        <v>0</v>
      </c>
      <c r="AE9" s="461">
        <v>0</v>
      </c>
      <c r="AF9" s="462">
        <v>0</v>
      </c>
      <c r="AG9" s="463">
        <f t="shared" si="14"/>
        <v>0</v>
      </c>
      <c r="AH9" s="463">
        <f>IF(Information!$C$4="HE",IF(AND((AF9*AE9)&lt;=400,AE9&lt;=40),AF9*AE9,IF((AE9*AF9)&lt;=400,AF9*40,400)),0)</f>
        <v>0</v>
      </c>
      <c r="AI9" s="467"/>
    </row>
    <row r="10" spans="1:35" ht="24.75" customHeight="1">
      <c r="A10" s="362"/>
      <c r="B10" s="362"/>
      <c r="C10" s="363">
        <f t="shared" si="1"/>
        <v>0</v>
      </c>
      <c r="D10" s="455"/>
      <c r="E10" s="387">
        <f t="shared" si="2"/>
        <v>0</v>
      </c>
      <c r="F10" s="388">
        <f t="shared" si="3"/>
        <v>0</v>
      </c>
      <c r="G10" s="464">
        <f t="shared" si="15"/>
        <v>0</v>
      </c>
      <c r="H10" s="425"/>
      <c r="I10" s="371" t="str">
        <f>IFERROR(VLOOKUP(H10,countrygrouping!A:B,2,0)," ")</f>
        <v xml:space="preserve"> </v>
      </c>
      <c r="J10" s="372" t="str">
        <f t="shared" si="4"/>
        <v xml:space="preserve"> </v>
      </c>
      <c r="K10" s="373">
        <f t="shared" si="5"/>
        <v>0</v>
      </c>
      <c r="L10" s="372">
        <f t="shared" si="6"/>
        <v>0</v>
      </c>
      <c r="M10" s="372">
        <f t="shared" si="7"/>
        <v>0</v>
      </c>
      <c r="N10" s="372">
        <f t="shared" si="8"/>
        <v>0</v>
      </c>
      <c r="O10" s="372">
        <f t="shared" si="9"/>
        <v>0</v>
      </c>
      <c r="P10" s="465">
        <f>IFERROR(VLOOKUP(J10,rates!$A:$M,8,0)*K10,0)</f>
        <v>0</v>
      </c>
      <c r="Q10" s="381">
        <f>IFERROR(VLOOKUP(J10,rates!$A:$M,9,0)*M10,0)</f>
        <v>0</v>
      </c>
      <c r="R10" s="381">
        <f>IFERROR(VLOOKUP(J10,rates!$A:$M,10,0)*O10,0)</f>
        <v>0</v>
      </c>
      <c r="S10" s="381">
        <f t="shared" si="0"/>
        <v>0</v>
      </c>
      <c r="T10" s="466">
        <f t="shared" si="10"/>
        <v>0</v>
      </c>
      <c r="U10" s="457">
        <f>IFERROR(VLOOKUP(J10,rates!$A:$M,11,0)*K10,0)</f>
        <v>0</v>
      </c>
      <c r="V10" s="381">
        <f>IFERROR(VLOOKUP(J10,rates!$A:$M,12,0)*M10,0)</f>
        <v>0</v>
      </c>
      <c r="W10" s="381">
        <f>IFERROR(VLOOKUP(J10,rates!$A:$M,13,0)*O10,0)</f>
        <v>0</v>
      </c>
      <c r="X10" s="381">
        <f>IFERROR(IF(Information!$C$4="HE",SUM(U10:W10),0),0)</f>
        <v>0</v>
      </c>
      <c r="Y10" s="431">
        <f t="shared" si="11"/>
        <v>0</v>
      </c>
      <c r="Z10" s="458">
        <f t="shared" si="12"/>
        <v>0</v>
      </c>
      <c r="AA10" s="459" t="str">
        <f>IFERROR(VLOOKUP(H10,countrygrouping!A:C,3,0)," ")</f>
        <v xml:space="preserve"> </v>
      </c>
      <c r="AB10" s="460" t="str">
        <f>IFERROR(VLOOKUP(AA10,distancebands!A:C,2,0)," ")</f>
        <v xml:space="preserve"> </v>
      </c>
      <c r="AC10" s="460">
        <f>IFERROR(IF(Information!$C$4="HE",VLOOKUP(AA10,distancebands!$A:$L,6,0),0),0)</f>
        <v>0</v>
      </c>
      <c r="AD10" s="460">
        <f t="shared" si="13"/>
        <v>0</v>
      </c>
      <c r="AE10" s="461">
        <v>0</v>
      </c>
      <c r="AF10" s="462">
        <v>0</v>
      </c>
      <c r="AG10" s="463">
        <f t="shared" si="14"/>
        <v>0</v>
      </c>
      <c r="AH10" s="463">
        <f>IF(Information!$C$4="HE",IF(AND((AF10*AE10)&lt;=400,AE10&lt;=40),AF10*AE10,IF((AE10*AF10)&lt;=400,AF10*40,400)),0)</f>
        <v>0</v>
      </c>
      <c r="AI10" s="467"/>
    </row>
    <row r="11" spans="1:35" ht="24.75" customHeight="1">
      <c r="A11" s="362"/>
      <c r="B11" s="362"/>
      <c r="C11" s="363">
        <f t="shared" si="1"/>
        <v>0</v>
      </c>
      <c r="D11" s="455"/>
      <c r="E11" s="387">
        <f t="shared" si="2"/>
        <v>0</v>
      </c>
      <c r="F11" s="388">
        <f t="shared" si="3"/>
        <v>0</v>
      </c>
      <c r="G11" s="464">
        <f t="shared" si="15"/>
        <v>0</v>
      </c>
      <c r="H11" s="425"/>
      <c r="I11" s="371" t="str">
        <f>IFERROR(VLOOKUP(H11,countrygrouping!A:B,2,0)," ")</f>
        <v xml:space="preserve"> </v>
      </c>
      <c r="J11" s="372" t="str">
        <f t="shared" si="4"/>
        <v xml:space="preserve"> </v>
      </c>
      <c r="K11" s="373">
        <f t="shared" si="5"/>
        <v>0</v>
      </c>
      <c r="L11" s="372">
        <f t="shared" si="6"/>
        <v>0</v>
      </c>
      <c r="M11" s="372">
        <f t="shared" si="7"/>
        <v>0</v>
      </c>
      <c r="N11" s="372">
        <f t="shared" si="8"/>
        <v>0</v>
      </c>
      <c r="O11" s="372">
        <f t="shared" si="9"/>
        <v>0</v>
      </c>
      <c r="P11" s="465">
        <f>IFERROR(VLOOKUP(J11,rates!$A:$M,8,0)*K11,0)</f>
        <v>0</v>
      </c>
      <c r="Q11" s="381">
        <f>IFERROR(VLOOKUP(J11,rates!$A:$M,9,0)*M11,0)</f>
        <v>0</v>
      </c>
      <c r="R11" s="381">
        <f>IFERROR(VLOOKUP(J11,rates!$A:$M,10,0)*O11,0)</f>
        <v>0</v>
      </c>
      <c r="S11" s="381">
        <f t="shared" si="0"/>
        <v>0</v>
      </c>
      <c r="T11" s="466">
        <f t="shared" si="10"/>
        <v>0</v>
      </c>
      <c r="U11" s="457">
        <f>IFERROR(VLOOKUP(J11,rates!$A:$M,11,0)*K11,0)</f>
        <v>0</v>
      </c>
      <c r="V11" s="381">
        <f>IFERROR(VLOOKUP(J11,rates!$A:$M,12,0)*M11,0)</f>
        <v>0</v>
      </c>
      <c r="W11" s="381">
        <f>IFERROR(VLOOKUP(J11,rates!$A:$M,13,0)*O11,0)</f>
        <v>0</v>
      </c>
      <c r="X11" s="381">
        <f>IFERROR(IF(Information!$C$4="HE",SUM(U11:W11),0),0)</f>
        <v>0</v>
      </c>
      <c r="Y11" s="431">
        <f t="shared" si="11"/>
        <v>0</v>
      </c>
      <c r="Z11" s="458">
        <f t="shared" si="12"/>
        <v>0</v>
      </c>
      <c r="AA11" s="459" t="str">
        <f>IFERROR(VLOOKUP(H11,countrygrouping!A:C,3,0)," ")</f>
        <v xml:space="preserve"> </v>
      </c>
      <c r="AB11" s="460" t="str">
        <f>IFERROR(VLOOKUP(AA11,distancebands!A:C,2,0)," ")</f>
        <v xml:space="preserve"> </v>
      </c>
      <c r="AC11" s="460">
        <f>IFERROR(IF(Information!$C$4="HE",VLOOKUP(AA11,distancebands!$A:$L,6,0),0),0)</f>
        <v>0</v>
      </c>
      <c r="AD11" s="460">
        <f t="shared" si="13"/>
        <v>0</v>
      </c>
      <c r="AE11" s="461">
        <v>0</v>
      </c>
      <c r="AF11" s="462">
        <v>0</v>
      </c>
      <c r="AG11" s="463">
        <f t="shared" si="14"/>
        <v>0</v>
      </c>
      <c r="AH11" s="463">
        <f>IF(Information!$C$4="HE",IF(AND((AF11*AE11)&lt;=400,AE11&lt;=40),AF11*AE11,IF((AE11*AF11)&lt;=400,AF11*40,400)),0)</f>
        <v>0</v>
      </c>
      <c r="AI11" s="467"/>
    </row>
    <row r="12" spans="1:35" ht="24.75" customHeight="1">
      <c r="A12" s="362"/>
      <c r="B12" s="362"/>
      <c r="C12" s="363">
        <f t="shared" si="1"/>
        <v>0</v>
      </c>
      <c r="D12" s="455"/>
      <c r="E12" s="387">
        <f t="shared" si="2"/>
        <v>0</v>
      </c>
      <c r="F12" s="388">
        <f t="shared" si="3"/>
        <v>0</v>
      </c>
      <c r="G12" s="464">
        <f t="shared" si="15"/>
        <v>0</v>
      </c>
      <c r="H12" s="425"/>
      <c r="I12" s="371" t="str">
        <f>IFERROR(VLOOKUP(H12,countrygrouping!A:B,2,0)," ")</f>
        <v xml:space="preserve"> </v>
      </c>
      <c r="J12" s="372" t="str">
        <f t="shared" si="4"/>
        <v xml:space="preserve"> </v>
      </c>
      <c r="K12" s="373">
        <f t="shared" si="5"/>
        <v>0</v>
      </c>
      <c r="L12" s="372">
        <f t="shared" si="6"/>
        <v>0</v>
      </c>
      <c r="M12" s="372">
        <f t="shared" si="7"/>
        <v>0</v>
      </c>
      <c r="N12" s="372">
        <f t="shared" si="8"/>
        <v>0</v>
      </c>
      <c r="O12" s="372">
        <f t="shared" si="9"/>
        <v>0</v>
      </c>
      <c r="P12" s="465">
        <f>IFERROR(VLOOKUP(J12,rates!$A:$M,8,0)*K12,0)</f>
        <v>0</v>
      </c>
      <c r="Q12" s="381">
        <f>IFERROR(VLOOKUP(J12,rates!$A:$M,9,0)*M12,0)</f>
        <v>0</v>
      </c>
      <c r="R12" s="381">
        <f>IFERROR(VLOOKUP(J12,rates!$A:$M,10,0)*O12,0)</f>
        <v>0</v>
      </c>
      <c r="S12" s="381">
        <f t="shared" si="0"/>
        <v>0</v>
      </c>
      <c r="T12" s="466">
        <f t="shared" si="10"/>
        <v>0</v>
      </c>
      <c r="U12" s="457">
        <f>IFERROR(VLOOKUP(J12,rates!$A:$M,11,0)*K12,0)</f>
        <v>0</v>
      </c>
      <c r="V12" s="381">
        <f>IFERROR(VLOOKUP(J12,rates!$A:$M,12,0)*M12,0)</f>
        <v>0</v>
      </c>
      <c r="W12" s="381">
        <f>IFERROR(VLOOKUP(J12,rates!$A:$M,13,0)*O12,0)</f>
        <v>0</v>
      </c>
      <c r="X12" s="381">
        <f>IFERROR(IF(Information!$C$4="HE",SUM(U12:W12),0),0)</f>
        <v>0</v>
      </c>
      <c r="Y12" s="431">
        <f t="shared" si="11"/>
        <v>0</v>
      </c>
      <c r="Z12" s="458">
        <f t="shared" si="12"/>
        <v>0</v>
      </c>
      <c r="AA12" s="459" t="str">
        <f>IFERROR(VLOOKUP(H12,countrygrouping!A:C,3,0)," ")</f>
        <v xml:space="preserve"> </v>
      </c>
      <c r="AB12" s="460" t="str">
        <f>IFERROR(VLOOKUP(AA12,distancebands!A:C,2,0)," ")</f>
        <v xml:space="preserve"> </v>
      </c>
      <c r="AC12" s="460">
        <f>IFERROR(IF(Information!$C$4="HE",VLOOKUP(AA12,distancebands!$A:$L,6,0),0),0)</f>
        <v>0</v>
      </c>
      <c r="AD12" s="460">
        <f t="shared" si="13"/>
        <v>0</v>
      </c>
      <c r="AE12" s="461">
        <v>0</v>
      </c>
      <c r="AF12" s="462">
        <v>0</v>
      </c>
      <c r="AG12" s="463">
        <f t="shared" si="14"/>
        <v>0</v>
      </c>
      <c r="AH12" s="463">
        <f>IF(Information!$C$4="HE",IF(AND((AF12*AE12)&lt;=400,AE12&lt;=40),AF12*AE12,IF((AE12*AF12)&lt;=400,AF12*40,400)),0)</f>
        <v>0</v>
      </c>
      <c r="AI12" s="467"/>
    </row>
    <row r="13" spans="1:35" ht="24.75" customHeight="1">
      <c r="A13" s="362"/>
      <c r="B13" s="362"/>
      <c r="C13" s="363">
        <f t="shared" si="1"/>
        <v>0</v>
      </c>
      <c r="D13" s="455"/>
      <c r="E13" s="387">
        <f t="shared" si="2"/>
        <v>0</v>
      </c>
      <c r="F13" s="388">
        <f t="shared" si="3"/>
        <v>0</v>
      </c>
      <c r="G13" s="464">
        <f t="shared" si="15"/>
        <v>0</v>
      </c>
      <c r="H13" s="425"/>
      <c r="I13" s="371" t="str">
        <f>IFERROR(VLOOKUP(H13,countrygrouping!A:B,2,0)," ")</f>
        <v xml:space="preserve"> </v>
      </c>
      <c r="J13" s="372" t="str">
        <f t="shared" si="4"/>
        <v xml:space="preserve"> </v>
      </c>
      <c r="K13" s="373">
        <f t="shared" si="5"/>
        <v>0</v>
      </c>
      <c r="L13" s="372">
        <f t="shared" si="6"/>
        <v>0</v>
      </c>
      <c r="M13" s="372">
        <f t="shared" si="7"/>
        <v>0</v>
      </c>
      <c r="N13" s="372">
        <f t="shared" si="8"/>
        <v>0</v>
      </c>
      <c r="O13" s="372">
        <f t="shared" si="9"/>
        <v>0</v>
      </c>
      <c r="P13" s="465">
        <f>IFERROR(VLOOKUP(J13,rates!$A:$M,8,0)*K13,0)</f>
        <v>0</v>
      </c>
      <c r="Q13" s="381">
        <f>IFERROR(VLOOKUP(J13,rates!$A:$M,9,0)*M13,0)</f>
        <v>0</v>
      </c>
      <c r="R13" s="381">
        <f>IFERROR(VLOOKUP(J13,rates!$A:$M,10,0)*O13,0)</f>
        <v>0</v>
      </c>
      <c r="S13" s="381">
        <f t="shared" si="0"/>
        <v>0</v>
      </c>
      <c r="T13" s="466">
        <f t="shared" si="10"/>
        <v>0</v>
      </c>
      <c r="U13" s="457">
        <f>IFERROR(VLOOKUP(J13,rates!$A:$M,11,0)*K13,0)</f>
        <v>0</v>
      </c>
      <c r="V13" s="381">
        <f>IFERROR(VLOOKUP(J13,rates!$A:$M,12,0)*M13,0)</f>
        <v>0</v>
      </c>
      <c r="W13" s="381">
        <f>IFERROR(VLOOKUP(J13,rates!$A:$M,13,0)*O13,0)</f>
        <v>0</v>
      </c>
      <c r="X13" s="381">
        <f>IFERROR(IF(Information!$C$4="HE",SUM(U13:W13),0),0)</f>
        <v>0</v>
      </c>
      <c r="Y13" s="431">
        <f t="shared" si="11"/>
        <v>0</v>
      </c>
      <c r="Z13" s="458">
        <f t="shared" si="12"/>
        <v>0</v>
      </c>
      <c r="AA13" s="459" t="str">
        <f>IFERROR(VLOOKUP(H13,countrygrouping!A:C,3,0)," ")</f>
        <v xml:space="preserve"> </v>
      </c>
      <c r="AB13" s="460" t="str">
        <f>IFERROR(VLOOKUP(AA13,distancebands!A:C,2,0)," ")</f>
        <v xml:space="preserve"> </v>
      </c>
      <c r="AC13" s="460">
        <f>IFERROR(IF(Information!$C$4="HE",VLOOKUP(AA13,distancebands!$A:$L,6,0),0),0)</f>
        <v>0</v>
      </c>
      <c r="AD13" s="460">
        <f t="shared" si="13"/>
        <v>0</v>
      </c>
      <c r="AE13" s="461">
        <v>0</v>
      </c>
      <c r="AF13" s="462">
        <v>0</v>
      </c>
      <c r="AG13" s="463">
        <f t="shared" si="14"/>
        <v>0</v>
      </c>
      <c r="AH13" s="463">
        <f>IF(Information!$C$4="HE",IF(AND((AF13*AE13)&lt;=400,AE13&lt;=40),AF13*AE13,IF((AE13*AF13)&lt;=400,AF13*40,400)),0)</f>
        <v>0</v>
      </c>
      <c r="AI13" s="467"/>
    </row>
    <row r="14" spans="1:35" ht="24.75" customHeight="1">
      <c r="A14" s="362"/>
      <c r="B14" s="362"/>
      <c r="C14" s="363">
        <f t="shared" si="1"/>
        <v>0</v>
      </c>
      <c r="D14" s="455"/>
      <c r="E14" s="387">
        <f t="shared" si="2"/>
        <v>0</v>
      </c>
      <c r="F14" s="388">
        <f t="shared" si="3"/>
        <v>0</v>
      </c>
      <c r="G14" s="464">
        <f t="shared" si="15"/>
        <v>0</v>
      </c>
      <c r="H14" s="425"/>
      <c r="I14" s="371" t="str">
        <f>IFERROR(VLOOKUP(H14,countrygrouping!A:B,2,0)," ")</f>
        <v xml:space="preserve"> </v>
      </c>
      <c r="J14" s="372" t="str">
        <f t="shared" si="4"/>
        <v xml:space="preserve"> </v>
      </c>
      <c r="K14" s="373">
        <f t="shared" si="5"/>
        <v>0</v>
      </c>
      <c r="L14" s="372">
        <f t="shared" si="6"/>
        <v>0</v>
      </c>
      <c r="M14" s="372">
        <f t="shared" si="7"/>
        <v>0</v>
      </c>
      <c r="N14" s="372">
        <f t="shared" si="8"/>
        <v>0</v>
      </c>
      <c r="O14" s="372">
        <f t="shared" si="9"/>
        <v>0</v>
      </c>
      <c r="P14" s="465">
        <f>IFERROR(VLOOKUP(J14,rates!$A:$M,8,0)*K14,0)</f>
        <v>0</v>
      </c>
      <c r="Q14" s="381">
        <f>IFERROR(VLOOKUP(J14,rates!$A:$M,9,0)*M14,0)</f>
        <v>0</v>
      </c>
      <c r="R14" s="381">
        <f>IFERROR(VLOOKUP(J14,rates!$A:$M,10,0)*O14,0)</f>
        <v>0</v>
      </c>
      <c r="S14" s="381">
        <f t="shared" si="0"/>
        <v>0</v>
      </c>
      <c r="T14" s="466">
        <f t="shared" si="10"/>
        <v>0</v>
      </c>
      <c r="U14" s="457">
        <f>IFERROR(VLOOKUP(J14,rates!$A:$M,11,0)*K14,0)</f>
        <v>0</v>
      </c>
      <c r="V14" s="381">
        <f>IFERROR(VLOOKUP(J14,rates!$A:$M,12,0)*M14,0)</f>
        <v>0</v>
      </c>
      <c r="W14" s="381">
        <f>IFERROR(VLOOKUP(J14,rates!$A:$M,13,0)*O14,0)</f>
        <v>0</v>
      </c>
      <c r="X14" s="381">
        <f>IFERROR(IF(Information!$C$4="HE",SUM(U14:W14),0),0)</f>
        <v>0</v>
      </c>
      <c r="Y14" s="431">
        <f t="shared" si="11"/>
        <v>0</v>
      </c>
      <c r="Z14" s="458">
        <f t="shared" si="12"/>
        <v>0</v>
      </c>
      <c r="AA14" s="459" t="str">
        <f>IFERROR(VLOOKUP(H14,countrygrouping!A:C,3,0)," ")</f>
        <v xml:space="preserve"> </v>
      </c>
      <c r="AB14" s="460" t="str">
        <f>IFERROR(VLOOKUP(AA14,distancebands!A:C,2,0)," ")</f>
        <v xml:space="preserve"> </v>
      </c>
      <c r="AC14" s="460">
        <f>IFERROR(IF(Information!$C$4="HE",VLOOKUP(AA14,distancebands!$A:$L,6,0),0),0)</f>
        <v>0</v>
      </c>
      <c r="AD14" s="460">
        <f t="shared" si="13"/>
        <v>0</v>
      </c>
      <c r="AE14" s="461">
        <v>0</v>
      </c>
      <c r="AF14" s="462">
        <v>0</v>
      </c>
      <c r="AG14" s="463">
        <f t="shared" si="14"/>
        <v>0</v>
      </c>
      <c r="AH14" s="463">
        <f>IF(Information!$C$4="HE",IF(AND((AF14*AE14)&lt;=400,AE14&lt;=40),AF14*AE14,IF((AE14*AF14)&lt;=400,AF14*40,400)),0)</f>
        <v>0</v>
      </c>
      <c r="AI14" s="467"/>
    </row>
    <row r="15" spans="1:35" ht="24.75" customHeight="1">
      <c r="A15" s="362"/>
      <c r="B15" s="362"/>
      <c r="C15" s="363">
        <f t="shared" si="1"/>
        <v>0</v>
      </c>
      <c r="D15" s="455"/>
      <c r="E15" s="387">
        <f t="shared" si="2"/>
        <v>0</v>
      </c>
      <c r="F15" s="388">
        <f t="shared" si="3"/>
        <v>0</v>
      </c>
      <c r="G15" s="464">
        <f t="shared" si="15"/>
        <v>0</v>
      </c>
      <c r="H15" s="425"/>
      <c r="I15" s="371" t="str">
        <f>IFERROR(VLOOKUP(H15,countrygrouping!A:B,2,0)," ")</f>
        <v xml:space="preserve"> </v>
      </c>
      <c r="J15" s="372" t="str">
        <f t="shared" si="4"/>
        <v xml:space="preserve"> </v>
      </c>
      <c r="K15" s="373">
        <f t="shared" si="5"/>
        <v>0</v>
      </c>
      <c r="L15" s="372">
        <f t="shared" si="6"/>
        <v>0</v>
      </c>
      <c r="M15" s="372">
        <f t="shared" si="7"/>
        <v>0</v>
      </c>
      <c r="N15" s="372">
        <f t="shared" si="8"/>
        <v>0</v>
      </c>
      <c r="O15" s="372">
        <f t="shared" si="9"/>
        <v>0</v>
      </c>
      <c r="P15" s="465">
        <f>IFERROR(VLOOKUP(J15,rates!$A:$M,8,0)*K15,0)</f>
        <v>0</v>
      </c>
      <c r="Q15" s="381">
        <f>IFERROR(VLOOKUP(J15,rates!$A:$M,9,0)*M15,0)</f>
        <v>0</v>
      </c>
      <c r="R15" s="381">
        <f>IFERROR(VLOOKUP(J15,rates!$A:$M,10,0)*O15,0)</f>
        <v>0</v>
      </c>
      <c r="S15" s="381">
        <f t="shared" si="0"/>
        <v>0</v>
      </c>
      <c r="T15" s="466">
        <f t="shared" si="10"/>
        <v>0</v>
      </c>
      <c r="U15" s="457">
        <f>IFERROR(VLOOKUP(J15,rates!$A:$M,11,0)*K15,0)</f>
        <v>0</v>
      </c>
      <c r="V15" s="381">
        <f>IFERROR(VLOOKUP(J15,rates!$A:$M,12,0)*M15,0)</f>
        <v>0</v>
      </c>
      <c r="W15" s="381">
        <f>IFERROR(VLOOKUP(J15,rates!$A:$M,13,0)*O15,0)</f>
        <v>0</v>
      </c>
      <c r="X15" s="381">
        <f>IFERROR(IF(Information!$C$4="HE",SUM(U15:W15),0),0)</f>
        <v>0</v>
      </c>
      <c r="Y15" s="431">
        <f t="shared" si="11"/>
        <v>0</v>
      </c>
      <c r="Z15" s="458">
        <f t="shared" si="12"/>
        <v>0</v>
      </c>
      <c r="AA15" s="459" t="str">
        <f>IFERROR(VLOOKUP(H15,countrygrouping!A:C,3,0)," ")</f>
        <v xml:space="preserve"> </v>
      </c>
      <c r="AB15" s="460" t="str">
        <f>IFERROR(VLOOKUP(AA15,distancebands!A:C,2,0)," ")</f>
        <v xml:space="preserve"> </v>
      </c>
      <c r="AC15" s="460">
        <f>IFERROR(IF(Information!$C$4="HE",VLOOKUP(AA15,distancebands!$A:$L,6,0),0),0)</f>
        <v>0</v>
      </c>
      <c r="AD15" s="460">
        <f t="shared" si="13"/>
        <v>0</v>
      </c>
      <c r="AE15" s="461">
        <v>0</v>
      </c>
      <c r="AF15" s="462">
        <v>0</v>
      </c>
      <c r="AG15" s="463">
        <f t="shared" si="14"/>
        <v>0</v>
      </c>
      <c r="AH15" s="463">
        <f>IF(Information!$C$4="HE",IF(AND((AF15*AE15)&lt;=400,AE15&lt;=40),AF15*AE15,IF((AE15*AF15)&lt;=400,AF15*40,400)),0)</f>
        <v>0</v>
      </c>
      <c r="AI15" s="467"/>
    </row>
    <row r="16" spans="1:35" ht="24.75" customHeight="1">
      <c r="A16" s="362"/>
      <c r="B16" s="362"/>
      <c r="C16" s="363">
        <f t="shared" si="1"/>
        <v>0</v>
      </c>
      <c r="D16" s="455"/>
      <c r="E16" s="387">
        <f t="shared" si="2"/>
        <v>0</v>
      </c>
      <c r="F16" s="388">
        <f t="shared" si="3"/>
        <v>0</v>
      </c>
      <c r="G16" s="464">
        <f t="shared" si="15"/>
        <v>0</v>
      </c>
      <c r="H16" s="425"/>
      <c r="I16" s="371" t="str">
        <f>IFERROR(VLOOKUP(H16,countrygrouping!A:B,2,0)," ")</f>
        <v xml:space="preserve"> </v>
      </c>
      <c r="J16" s="372" t="str">
        <f t="shared" si="4"/>
        <v xml:space="preserve"> </v>
      </c>
      <c r="K16" s="373">
        <f t="shared" si="5"/>
        <v>0</v>
      </c>
      <c r="L16" s="372">
        <f t="shared" si="6"/>
        <v>0</v>
      </c>
      <c r="M16" s="372">
        <f t="shared" si="7"/>
        <v>0</v>
      </c>
      <c r="N16" s="372">
        <f t="shared" si="8"/>
        <v>0</v>
      </c>
      <c r="O16" s="372">
        <f t="shared" si="9"/>
        <v>0</v>
      </c>
      <c r="P16" s="465">
        <f>IFERROR(VLOOKUP(J16,rates!$A:$M,8,0)*K16,0)</f>
        <v>0</v>
      </c>
      <c r="Q16" s="381">
        <f>IFERROR(VLOOKUP(J16,rates!$A:$M,9,0)*M16,0)</f>
        <v>0</v>
      </c>
      <c r="R16" s="381">
        <f>IFERROR(VLOOKUP(J16,rates!$A:$M,10,0)*O16,0)</f>
        <v>0</v>
      </c>
      <c r="S16" s="381">
        <f t="shared" si="0"/>
        <v>0</v>
      </c>
      <c r="T16" s="466">
        <f t="shared" si="10"/>
        <v>0</v>
      </c>
      <c r="U16" s="457">
        <f>IFERROR(VLOOKUP(J16,rates!$A:$M,11,0)*K16,0)</f>
        <v>0</v>
      </c>
      <c r="V16" s="381">
        <f>IFERROR(VLOOKUP(J16,rates!$A:$M,12,0)*M16,0)</f>
        <v>0</v>
      </c>
      <c r="W16" s="381">
        <f>IFERROR(VLOOKUP(J16,rates!$A:$M,13,0)*O16,0)</f>
        <v>0</v>
      </c>
      <c r="X16" s="381">
        <f>IFERROR(IF(Information!$C$4="HE",SUM(U16:W16),0),0)</f>
        <v>0</v>
      </c>
      <c r="Y16" s="431">
        <f t="shared" si="11"/>
        <v>0</v>
      </c>
      <c r="Z16" s="458">
        <f t="shared" si="12"/>
        <v>0</v>
      </c>
      <c r="AA16" s="459" t="str">
        <f>IFERROR(VLOOKUP(H16,countrygrouping!A:C,3,0)," ")</f>
        <v xml:space="preserve"> </v>
      </c>
      <c r="AB16" s="460" t="str">
        <f>IFERROR(VLOOKUP(AA16,distancebands!A:C,2,0)," ")</f>
        <v xml:space="preserve"> </v>
      </c>
      <c r="AC16" s="460">
        <f>IFERROR(IF(Information!$C$4="HE",VLOOKUP(AA16,distancebands!$A:$L,6,0),0),0)</f>
        <v>0</v>
      </c>
      <c r="AD16" s="460">
        <f t="shared" si="13"/>
        <v>0</v>
      </c>
      <c r="AE16" s="461">
        <v>0</v>
      </c>
      <c r="AF16" s="462">
        <v>0</v>
      </c>
      <c r="AG16" s="463">
        <f t="shared" si="14"/>
        <v>0</v>
      </c>
      <c r="AH16" s="463">
        <f>IF(Information!$C$4="HE",IF(AND((AF16*AE16)&lt;=400,AE16&lt;=40),AF16*AE16,IF((AE16*AF16)&lt;=400,AF16*40,400)),0)</f>
        <v>0</v>
      </c>
      <c r="AI16" s="467"/>
    </row>
    <row r="17" spans="1:35" ht="24.75" customHeight="1">
      <c r="A17" s="362"/>
      <c r="B17" s="362"/>
      <c r="C17" s="363">
        <f t="shared" si="1"/>
        <v>0</v>
      </c>
      <c r="D17" s="455"/>
      <c r="E17" s="387">
        <f t="shared" si="2"/>
        <v>0</v>
      </c>
      <c r="F17" s="388">
        <f t="shared" si="3"/>
        <v>0</v>
      </c>
      <c r="G17" s="464">
        <f t="shared" si="15"/>
        <v>0</v>
      </c>
      <c r="H17" s="425"/>
      <c r="I17" s="371" t="str">
        <f>IFERROR(VLOOKUP(H17,countrygrouping!A:B,2,0)," ")</f>
        <v xml:space="preserve"> </v>
      </c>
      <c r="J17" s="372" t="str">
        <f t="shared" si="4"/>
        <v xml:space="preserve"> </v>
      </c>
      <c r="K17" s="373">
        <f t="shared" si="5"/>
        <v>0</v>
      </c>
      <c r="L17" s="372">
        <f t="shared" si="6"/>
        <v>0</v>
      </c>
      <c r="M17" s="372">
        <f t="shared" si="7"/>
        <v>0</v>
      </c>
      <c r="N17" s="372">
        <f t="shared" si="8"/>
        <v>0</v>
      </c>
      <c r="O17" s="372">
        <f t="shared" si="9"/>
        <v>0</v>
      </c>
      <c r="P17" s="465">
        <f>IFERROR(VLOOKUP(J17,rates!$A:$M,8,0)*K17,0)</f>
        <v>0</v>
      </c>
      <c r="Q17" s="381">
        <f>IFERROR(VLOOKUP(J17,rates!$A:$M,9,0)*M17,0)</f>
        <v>0</v>
      </c>
      <c r="R17" s="381">
        <f>IFERROR(VLOOKUP(J17,rates!$A:$M,10,0)*O17,0)</f>
        <v>0</v>
      </c>
      <c r="S17" s="381">
        <f t="shared" si="0"/>
        <v>0</v>
      </c>
      <c r="T17" s="466">
        <f t="shared" si="10"/>
        <v>0</v>
      </c>
      <c r="U17" s="457">
        <f>IFERROR(VLOOKUP(J17,rates!$A:$M,11,0)*K17,0)</f>
        <v>0</v>
      </c>
      <c r="V17" s="381">
        <f>IFERROR(VLOOKUP(J17,rates!$A:$M,12,0)*M17,0)</f>
        <v>0</v>
      </c>
      <c r="W17" s="381">
        <f>IFERROR(VLOOKUP(J17,rates!$A:$M,13,0)*O17,0)</f>
        <v>0</v>
      </c>
      <c r="X17" s="381">
        <f>IFERROR(IF(Information!$C$4="HE",SUM(U17:W17),0),0)</f>
        <v>0</v>
      </c>
      <c r="Y17" s="431">
        <f t="shared" si="11"/>
        <v>0</v>
      </c>
      <c r="Z17" s="458">
        <f t="shared" si="12"/>
        <v>0</v>
      </c>
      <c r="AA17" s="459" t="str">
        <f>IFERROR(VLOOKUP(H17,countrygrouping!A:C,3,0)," ")</f>
        <v xml:space="preserve"> </v>
      </c>
      <c r="AB17" s="460" t="str">
        <f>IFERROR(VLOOKUP(AA17,distancebands!A:C,2,0)," ")</f>
        <v xml:space="preserve"> </v>
      </c>
      <c r="AC17" s="460">
        <f>IFERROR(IF(Information!$C$4="HE",VLOOKUP(AA17,distancebands!$A:$L,6,0),0),0)</f>
        <v>0</v>
      </c>
      <c r="AD17" s="460">
        <f t="shared" si="13"/>
        <v>0</v>
      </c>
      <c r="AE17" s="461">
        <v>0</v>
      </c>
      <c r="AF17" s="462">
        <v>0</v>
      </c>
      <c r="AG17" s="463">
        <f t="shared" si="14"/>
        <v>0</v>
      </c>
      <c r="AH17" s="463">
        <f>IF(Information!$C$4="HE",IF(AND((AF17*AE17)&lt;=400,AE17&lt;=40),AF17*AE17,IF((AE17*AF17)&lt;=400,AF17*40,400)),0)</f>
        <v>0</v>
      </c>
      <c r="AI17" s="467"/>
    </row>
    <row r="18" spans="1:35" ht="24.75" customHeight="1">
      <c r="A18" s="362"/>
      <c r="B18" s="362"/>
      <c r="C18" s="363">
        <f t="shared" si="1"/>
        <v>0</v>
      </c>
      <c r="D18" s="455"/>
      <c r="E18" s="387">
        <f t="shared" si="2"/>
        <v>0</v>
      </c>
      <c r="F18" s="388">
        <f t="shared" si="3"/>
        <v>0</v>
      </c>
      <c r="G18" s="464">
        <f t="shared" si="15"/>
        <v>0</v>
      </c>
      <c r="H18" s="425"/>
      <c r="I18" s="371" t="str">
        <f>IFERROR(VLOOKUP(H18,countrygrouping!A:B,2,0)," ")</f>
        <v xml:space="preserve"> </v>
      </c>
      <c r="J18" s="372" t="str">
        <f t="shared" si="4"/>
        <v xml:space="preserve"> </v>
      </c>
      <c r="K18" s="373">
        <f t="shared" si="5"/>
        <v>0</v>
      </c>
      <c r="L18" s="372">
        <f t="shared" si="6"/>
        <v>0</v>
      </c>
      <c r="M18" s="372">
        <f t="shared" si="7"/>
        <v>0</v>
      </c>
      <c r="N18" s="372">
        <f t="shared" si="8"/>
        <v>0</v>
      </c>
      <c r="O18" s="372">
        <f t="shared" si="9"/>
        <v>0</v>
      </c>
      <c r="P18" s="465">
        <f>IFERROR(VLOOKUP(J18,rates!$A:$M,8,0)*K18,0)</f>
        <v>0</v>
      </c>
      <c r="Q18" s="381">
        <f>IFERROR(VLOOKUP(J18,rates!$A:$M,9,0)*M18,0)</f>
        <v>0</v>
      </c>
      <c r="R18" s="381">
        <f>IFERROR(VLOOKUP(J18,rates!$A:$M,10,0)*O18,0)</f>
        <v>0</v>
      </c>
      <c r="S18" s="381">
        <f t="shared" si="0"/>
        <v>0</v>
      </c>
      <c r="T18" s="466">
        <f t="shared" si="10"/>
        <v>0</v>
      </c>
      <c r="U18" s="457">
        <f>IFERROR(VLOOKUP(J18,rates!$A:$M,11,0)*K18,0)</f>
        <v>0</v>
      </c>
      <c r="V18" s="381">
        <f>IFERROR(VLOOKUP(J18,rates!$A:$M,12,0)*M18,0)</f>
        <v>0</v>
      </c>
      <c r="W18" s="381">
        <f>IFERROR(VLOOKUP(J18,rates!$A:$M,13,0)*O18,0)</f>
        <v>0</v>
      </c>
      <c r="X18" s="381">
        <f>IFERROR(IF(Information!$C$4="HE",SUM(U18:W18),0),0)</f>
        <v>0</v>
      </c>
      <c r="Y18" s="431">
        <f t="shared" si="11"/>
        <v>0</v>
      </c>
      <c r="Z18" s="458">
        <f t="shared" si="12"/>
        <v>0</v>
      </c>
      <c r="AA18" s="459" t="str">
        <f>IFERROR(VLOOKUP(H18,countrygrouping!A:C,3,0)," ")</f>
        <v xml:space="preserve"> </v>
      </c>
      <c r="AB18" s="460" t="str">
        <f>IFERROR(VLOOKUP(AA18,distancebands!A:C,2,0)," ")</f>
        <v xml:space="preserve"> </v>
      </c>
      <c r="AC18" s="460">
        <f>IFERROR(IF(Information!$C$4="HE",VLOOKUP(AA18,distancebands!$A:$L,6,0),0),0)</f>
        <v>0</v>
      </c>
      <c r="AD18" s="460">
        <f t="shared" si="13"/>
        <v>0</v>
      </c>
      <c r="AE18" s="461">
        <v>0</v>
      </c>
      <c r="AF18" s="462">
        <v>0</v>
      </c>
      <c r="AG18" s="463">
        <f t="shared" si="14"/>
        <v>0</v>
      </c>
      <c r="AH18" s="463">
        <f>IF(Information!$C$4="HE",IF(AND((AF18*AE18)&lt;=400,AE18&lt;=40),AF18*AE18,IF((AE18*AF18)&lt;=400,AF18*40,400)),0)</f>
        <v>0</v>
      </c>
      <c r="AI18" s="467"/>
    </row>
    <row r="19" spans="1:35" ht="24.75" customHeight="1">
      <c r="A19" s="362"/>
      <c r="B19" s="362"/>
      <c r="C19" s="363">
        <f t="shared" si="1"/>
        <v>0</v>
      </c>
      <c r="D19" s="455"/>
      <c r="E19" s="387">
        <f t="shared" si="2"/>
        <v>0</v>
      </c>
      <c r="F19" s="388">
        <f t="shared" si="3"/>
        <v>0</v>
      </c>
      <c r="G19" s="464">
        <f t="shared" si="15"/>
        <v>0</v>
      </c>
      <c r="H19" s="425"/>
      <c r="I19" s="371" t="str">
        <f>IFERROR(VLOOKUP(H19,countrygrouping!A:B,2,0)," ")</f>
        <v xml:space="preserve"> </v>
      </c>
      <c r="J19" s="372" t="str">
        <f t="shared" si="4"/>
        <v xml:space="preserve"> </v>
      </c>
      <c r="K19" s="373">
        <f t="shared" si="5"/>
        <v>0</v>
      </c>
      <c r="L19" s="372">
        <f t="shared" si="6"/>
        <v>0</v>
      </c>
      <c r="M19" s="372">
        <f t="shared" si="7"/>
        <v>0</v>
      </c>
      <c r="N19" s="372">
        <f t="shared" si="8"/>
        <v>0</v>
      </c>
      <c r="O19" s="372">
        <f t="shared" si="9"/>
        <v>0</v>
      </c>
      <c r="P19" s="465">
        <f>IFERROR(VLOOKUP(J19,rates!$A:$M,8,0)*K19,0)</f>
        <v>0</v>
      </c>
      <c r="Q19" s="381">
        <f>IFERROR(VLOOKUP(J19,rates!$A:$M,9,0)*M19,0)</f>
        <v>0</v>
      </c>
      <c r="R19" s="381">
        <f>IFERROR(VLOOKUP(J19,rates!$A:$M,10,0)*O19,0)</f>
        <v>0</v>
      </c>
      <c r="S19" s="381">
        <f t="shared" si="0"/>
        <v>0</v>
      </c>
      <c r="T19" s="466">
        <f t="shared" si="10"/>
        <v>0</v>
      </c>
      <c r="U19" s="457">
        <f>IFERROR(VLOOKUP(J19,rates!$A:$M,11,0)*K19,0)</f>
        <v>0</v>
      </c>
      <c r="V19" s="381">
        <f>IFERROR(VLOOKUP(J19,rates!$A:$M,12,0)*M19,0)</f>
        <v>0</v>
      </c>
      <c r="W19" s="381">
        <f>IFERROR(VLOOKUP(J19,rates!$A:$M,13,0)*O19,0)</f>
        <v>0</v>
      </c>
      <c r="X19" s="381">
        <f>IFERROR(IF(Information!$C$4="HE",SUM(U19:W19),0),0)</f>
        <v>0</v>
      </c>
      <c r="Y19" s="431">
        <f t="shared" si="11"/>
        <v>0</v>
      </c>
      <c r="Z19" s="458">
        <f t="shared" si="12"/>
        <v>0</v>
      </c>
      <c r="AA19" s="459" t="str">
        <f>IFERROR(VLOOKUP(H19,countrygrouping!A:C,3,0)," ")</f>
        <v xml:space="preserve"> </v>
      </c>
      <c r="AB19" s="460" t="str">
        <f>IFERROR(VLOOKUP(AA19,distancebands!A:C,2,0)," ")</f>
        <v xml:space="preserve"> </v>
      </c>
      <c r="AC19" s="460">
        <f>IFERROR(IF(Information!$C$4="HE",VLOOKUP(AA19,distancebands!$A:$L,6,0),0),0)</f>
        <v>0</v>
      </c>
      <c r="AD19" s="460">
        <f t="shared" si="13"/>
        <v>0</v>
      </c>
      <c r="AE19" s="461">
        <v>0</v>
      </c>
      <c r="AF19" s="462">
        <v>0</v>
      </c>
      <c r="AG19" s="463">
        <f t="shared" si="14"/>
        <v>0</v>
      </c>
      <c r="AH19" s="463">
        <f>IF(Information!$C$4="HE",IF(AND((AF19*AE19)&lt;=400,AE19&lt;=40),AF19*AE19,IF((AE19*AF19)&lt;=400,AF19*40,400)),0)</f>
        <v>0</v>
      </c>
      <c r="AI19" s="467"/>
    </row>
    <row r="20" spans="1:35" ht="24.75" customHeight="1">
      <c r="A20" s="362"/>
      <c r="B20" s="362"/>
      <c r="C20" s="363">
        <f t="shared" si="1"/>
        <v>0</v>
      </c>
      <c r="D20" s="455"/>
      <c r="E20" s="387">
        <f t="shared" si="2"/>
        <v>0</v>
      </c>
      <c r="F20" s="388">
        <f t="shared" si="3"/>
        <v>0</v>
      </c>
      <c r="G20" s="464">
        <f t="shared" si="15"/>
        <v>0</v>
      </c>
      <c r="H20" s="425"/>
      <c r="I20" s="371" t="str">
        <f>IFERROR(VLOOKUP(H20,countrygrouping!A:B,2,0)," ")</f>
        <v xml:space="preserve"> </v>
      </c>
      <c r="J20" s="372" t="str">
        <f t="shared" si="4"/>
        <v xml:space="preserve"> </v>
      </c>
      <c r="K20" s="373">
        <f t="shared" si="5"/>
        <v>0</v>
      </c>
      <c r="L20" s="372">
        <f t="shared" si="6"/>
        <v>0</v>
      </c>
      <c r="M20" s="372">
        <f t="shared" si="7"/>
        <v>0</v>
      </c>
      <c r="N20" s="372">
        <f t="shared" si="8"/>
        <v>0</v>
      </c>
      <c r="O20" s="372">
        <f t="shared" si="9"/>
        <v>0</v>
      </c>
      <c r="P20" s="465">
        <f>IFERROR(VLOOKUP(J20,rates!$A:$M,8,0)*K20,0)</f>
        <v>0</v>
      </c>
      <c r="Q20" s="381">
        <f>IFERROR(VLOOKUP(J20,rates!$A:$M,9,0)*M20,0)</f>
        <v>0</v>
      </c>
      <c r="R20" s="381">
        <f>IFERROR(VLOOKUP(J20,rates!$A:$M,10,0)*O20,0)</f>
        <v>0</v>
      </c>
      <c r="S20" s="381">
        <f t="shared" si="0"/>
        <v>0</v>
      </c>
      <c r="T20" s="466">
        <f t="shared" si="10"/>
        <v>0</v>
      </c>
      <c r="U20" s="457">
        <f>IFERROR(VLOOKUP(J20,rates!$A:$M,11,0)*K20,0)</f>
        <v>0</v>
      </c>
      <c r="V20" s="381">
        <f>IFERROR(VLOOKUP(J20,rates!$A:$M,12,0)*M20,0)</f>
        <v>0</v>
      </c>
      <c r="W20" s="381">
        <f>IFERROR(VLOOKUP(J20,rates!$A:$M,13,0)*O20,0)</f>
        <v>0</v>
      </c>
      <c r="X20" s="381">
        <f>IFERROR(IF(Information!$C$4="HE",SUM(U20:W20),0),0)</f>
        <v>0</v>
      </c>
      <c r="Y20" s="431">
        <f t="shared" si="11"/>
        <v>0</v>
      </c>
      <c r="Z20" s="458">
        <f t="shared" si="12"/>
        <v>0</v>
      </c>
      <c r="AA20" s="459" t="str">
        <f>IFERROR(VLOOKUP(H20,countrygrouping!A:C,3,0)," ")</f>
        <v xml:space="preserve"> </v>
      </c>
      <c r="AB20" s="460" t="str">
        <f>IFERROR(VLOOKUP(AA20,distancebands!A:C,2,0)," ")</f>
        <v xml:space="preserve"> </v>
      </c>
      <c r="AC20" s="460">
        <f>IFERROR(IF(Information!$C$4="HE",VLOOKUP(AA20,distancebands!$A:$L,6,0),0),0)</f>
        <v>0</v>
      </c>
      <c r="AD20" s="460">
        <f t="shared" si="13"/>
        <v>0</v>
      </c>
      <c r="AE20" s="461">
        <v>0</v>
      </c>
      <c r="AF20" s="462">
        <v>0</v>
      </c>
      <c r="AG20" s="463">
        <f t="shared" si="14"/>
        <v>0</v>
      </c>
      <c r="AH20" s="463">
        <f>IF(Information!$C$4="HE",IF(AND((AF20*AE20)&lt;=400,AE20&lt;=40),AF20*AE20,IF((AE20*AF20)&lt;=400,AF20*40,400)),0)</f>
        <v>0</v>
      </c>
      <c r="AI20" s="467"/>
    </row>
    <row r="21" spans="1:35" ht="24.75" customHeight="1">
      <c r="A21" s="362"/>
      <c r="B21" s="362"/>
      <c r="C21" s="363">
        <f t="shared" si="1"/>
        <v>0</v>
      </c>
      <c r="D21" s="455"/>
      <c r="E21" s="387">
        <f t="shared" si="2"/>
        <v>0</v>
      </c>
      <c r="F21" s="388">
        <f t="shared" si="3"/>
        <v>0</v>
      </c>
      <c r="G21" s="464">
        <f t="shared" si="15"/>
        <v>0</v>
      </c>
      <c r="H21" s="425"/>
      <c r="I21" s="371" t="str">
        <f>IFERROR(VLOOKUP(H21,countrygrouping!A:B,2,0)," ")</f>
        <v xml:space="preserve"> </v>
      </c>
      <c r="J21" s="372" t="str">
        <f t="shared" si="4"/>
        <v xml:space="preserve"> </v>
      </c>
      <c r="K21" s="373">
        <f t="shared" si="5"/>
        <v>0</v>
      </c>
      <c r="L21" s="372">
        <f t="shared" si="6"/>
        <v>0</v>
      </c>
      <c r="M21" s="372">
        <f t="shared" si="7"/>
        <v>0</v>
      </c>
      <c r="N21" s="372">
        <f t="shared" si="8"/>
        <v>0</v>
      </c>
      <c r="O21" s="372">
        <f t="shared" si="9"/>
        <v>0</v>
      </c>
      <c r="P21" s="465">
        <f>IFERROR(VLOOKUP(J21,rates!$A:$M,8,0)*K21,0)</f>
        <v>0</v>
      </c>
      <c r="Q21" s="381">
        <f>IFERROR(VLOOKUP(J21,rates!$A:$M,9,0)*M21,0)</f>
        <v>0</v>
      </c>
      <c r="R21" s="381">
        <f>IFERROR(VLOOKUP(J21,rates!$A:$M,10,0)*O21,0)</f>
        <v>0</v>
      </c>
      <c r="S21" s="381">
        <f t="shared" si="0"/>
        <v>0</v>
      </c>
      <c r="T21" s="466">
        <f t="shared" si="10"/>
        <v>0</v>
      </c>
      <c r="U21" s="457">
        <f>IFERROR(VLOOKUP(J21,rates!$A:$M,11,0)*K21,0)</f>
        <v>0</v>
      </c>
      <c r="V21" s="381">
        <f>IFERROR(VLOOKUP(J21,rates!$A:$M,12,0)*M21,0)</f>
        <v>0</v>
      </c>
      <c r="W21" s="381">
        <f>IFERROR(VLOOKUP(J21,rates!$A:$M,13,0)*O21,0)</f>
        <v>0</v>
      </c>
      <c r="X21" s="381">
        <f>IFERROR(IF(Information!$C$4="HE",SUM(U21:W21),0),0)</f>
        <v>0</v>
      </c>
      <c r="Y21" s="431">
        <f t="shared" si="11"/>
        <v>0</v>
      </c>
      <c r="Z21" s="458">
        <f t="shared" si="12"/>
        <v>0</v>
      </c>
      <c r="AA21" s="459" t="str">
        <f>IFERROR(VLOOKUP(H21,countrygrouping!A:C,3,0)," ")</f>
        <v xml:space="preserve"> </v>
      </c>
      <c r="AB21" s="460" t="str">
        <f>IFERROR(VLOOKUP(AA21,distancebands!A:C,2,0)," ")</f>
        <v xml:space="preserve"> </v>
      </c>
      <c r="AC21" s="460">
        <f>IFERROR(IF(Information!$C$4="HE",VLOOKUP(AA21,distancebands!$A:$L,6,0),0),0)</f>
        <v>0</v>
      </c>
      <c r="AD21" s="460">
        <f t="shared" si="13"/>
        <v>0</v>
      </c>
      <c r="AE21" s="461">
        <v>0</v>
      </c>
      <c r="AF21" s="462">
        <v>0</v>
      </c>
      <c r="AG21" s="463">
        <f t="shared" si="14"/>
        <v>0</v>
      </c>
      <c r="AH21" s="463">
        <f>IF(Information!$C$4="HE",IF(AND((AF21*AE21)&lt;=400,AE21&lt;=40),AF21*AE21,IF((AE21*AF21)&lt;=400,AF21*40,400)),0)</f>
        <v>0</v>
      </c>
      <c r="AI21" s="467"/>
    </row>
    <row r="22" spans="1:35" ht="24.75" customHeight="1">
      <c r="A22" s="362"/>
      <c r="B22" s="362"/>
      <c r="C22" s="363">
        <f t="shared" si="1"/>
        <v>0</v>
      </c>
      <c r="D22" s="455"/>
      <c r="E22" s="387">
        <f t="shared" si="2"/>
        <v>0</v>
      </c>
      <c r="F22" s="388">
        <f t="shared" si="3"/>
        <v>0</v>
      </c>
      <c r="G22" s="464">
        <f t="shared" si="15"/>
        <v>0</v>
      </c>
      <c r="H22" s="425"/>
      <c r="I22" s="371" t="str">
        <f>IFERROR(VLOOKUP(H22,countrygrouping!A:B,2,0)," ")</f>
        <v xml:space="preserve"> </v>
      </c>
      <c r="J22" s="372" t="str">
        <f t="shared" si="4"/>
        <v xml:space="preserve"> </v>
      </c>
      <c r="K22" s="373">
        <f t="shared" si="5"/>
        <v>0</v>
      </c>
      <c r="L22" s="372">
        <f t="shared" si="6"/>
        <v>0</v>
      </c>
      <c r="M22" s="372">
        <f t="shared" si="7"/>
        <v>0</v>
      </c>
      <c r="N22" s="372">
        <f t="shared" si="8"/>
        <v>0</v>
      </c>
      <c r="O22" s="372">
        <f t="shared" si="9"/>
        <v>0</v>
      </c>
      <c r="P22" s="465">
        <f>IFERROR(VLOOKUP(J22,rates!$A:$M,8,0)*K22,0)</f>
        <v>0</v>
      </c>
      <c r="Q22" s="381">
        <f>IFERROR(VLOOKUP(J22,rates!$A:$M,9,0)*M22,0)</f>
        <v>0</v>
      </c>
      <c r="R22" s="381">
        <f>IFERROR(VLOOKUP(J22,rates!$A:$M,10,0)*O22,0)</f>
        <v>0</v>
      </c>
      <c r="S22" s="381">
        <f t="shared" si="0"/>
        <v>0</v>
      </c>
      <c r="T22" s="466">
        <f t="shared" si="10"/>
        <v>0</v>
      </c>
      <c r="U22" s="457">
        <f>IFERROR(VLOOKUP(J22,rates!$A:$M,11,0)*K22,0)</f>
        <v>0</v>
      </c>
      <c r="V22" s="381">
        <f>IFERROR(VLOOKUP(J22,rates!$A:$M,12,0)*M22,0)</f>
        <v>0</v>
      </c>
      <c r="W22" s="381">
        <f>IFERROR(VLOOKUP(J22,rates!$A:$M,13,0)*O22,0)</f>
        <v>0</v>
      </c>
      <c r="X22" s="381">
        <f>IFERROR(IF(Information!$C$4="HE",SUM(U22:W22),0),0)</f>
        <v>0</v>
      </c>
      <c r="Y22" s="431">
        <f t="shared" si="11"/>
        <v>0</v>
      </c>
      <c r="Z22" s="458">
        <f t="shared" si="12"/>
        <v>0</v>
      </c>
      <c r="AA22" s="459" t="str">
        <f>IFERROR(VLOOKUP(H22,countrygrouping!A:C,3,0)," ")</f>
        <v xml:space="preserve"> </v>
      </c>
      <c r="AB22" s="460" t="str">
        <f>IFERROR(VLOOKUP(AA22,distancebands!A:C,2,0)," ")</f>
        <v xml:space="preserve"> </v>
      </c>
      <c r="AC22" s="460">
        <f>IFERROR(IF(Information!$C$4="HE",VLOOKUP(AA22,distancebands!$A:$L,6,0),0),0)</f>
        <v>0</v>
      </c>
      <c r="AD22" s="460">
        <f t="shared" si="13"/>
        <v>0</v>
      </c>
      <c r="AE22" s="461">
        <v>0</v>
      </c>
      <c r="AF22" s="462">
        <v>0</v>
      </c>
      <c r="AG22" s="463">
        <f t="shared" si="14"/>
        <v>0</v>
      </c>
      <c r="AH22" s="463">
        <f>IF(Information!$C$4="HE",IF(AND((AF22*AE22)&lt;=400,AE22&lt;=40),AF22*AE22,IF((AE22*AF22)&lt;=400,AF22*40,400)),0)</f>
        <v>0</v>
      </c>
      <c r="AI22" s="467"/>
    </row>
    <row r="23" spans="1:35" ht="24.75" customHeight="1">
      <c r="A23" s="362"/>
      <c r="B23" s="362"/>
      <c r="C23" s="363">
        <f t="shared" si="1"/>
        <v>0</v>
      </c>
      <c r="D23" s="455"/>
      <c r="E23" s="387">
        <f t="shared" si="2"/>
        <v>0</v>
      </c>
      <c r="F23" s="388">
        <f t="shared" si="3"/>
        <v>0</v>
      </c>
      <c r="G23" s="464">
        <f t="shared" si="15"/>
        <v>0</v>
      </c>
      <c r="H23" s="425"/>
      <c r="I23" s="371" t="str">
        <f>IFERROR(VLOOKUP(H23,countrygrouping!A:B,2,0)," ")</f>
        <v xml:space="preserve"> </v>
      </c>
      <c r="J23" s="372" t="str">
        <f t="shared" si="4"/>
        <v xml:space="preserve"> </v>
      </c>
      <c r="K23" s="373">
        <f t="shared" si="5"/>
        <v>0</v>
      </c>
      <c r="L23" s="372">
        <f t="shared" si="6"/>
        <v>0</v>
      </c>
      <c r="M23" s="372">
        <f t="shared" si="7"/>
        <v>0</v>
      </c>
      <c r="N23" s="372">
        <f t="shared" si="8"/>
        <v>0</v>
      </c>
      <c r="O23" s="372">
        <f t="shared" si="9"/>
        <v>0</v>
      </c>
      <c r="P23" s="465">
        <f>IFERROR(VLOOKUP(J23,rates!$A:$M,8,0)*K23,0)</f>
        <v>0</v>
      </c>
      <c r="Q23" s="381">
        <f>IFERROR(VLOOKUP(J23,rates!$A:$M,9,0)*M23,0)</f>
        <v>0</v>
      </c>
      <c r="R23" s="381">
        <f>IFERROR(VLOOKUP(J23,rates!$A:$M,10,0)*O23,0)</f>
        <v>0</v>
      </c>
      <c r="S23" s="381">
        <f t="shared" si="0"/>
        <v>0</v>
      </c>
      <c r="T23" s="466">
        <f t="shared" si="10"/>
        <v>0</v>
      </c>
      <c r="U23" s="457">
        <f>IFERROR(VLOOKUP(J23,rates!$A:$M,11,0)*K23,0)</f>
        <v>0</v>
      </c>
      <c r="V23" s="381">
        <f>IFERROR(VLOOKUP(J23,rates!$A:$M,12,0)*M23,0)</f>
        <v>0</v>
      </c>
      <c r="W23" s="381">
        <f>IFERROR(VLOOKUP(J23,rates!$A:$M,13,0)*O23,0)</f>
        <v>0</v>
      </c>
      <c r="X23" s="381">
        <f>IFERROR(IF(Information!$C$4="HE",SUM(U23:W23),0),0)</f>
        <v>0</v>
      </c>
      <c r="Y23" s="431">
        <f t="shared" si="11"/>
        <v>0</v>
      </c>
      <c r="Z23" s="458">
        <f t="shared" si="12"/>
        <v>0</v>
      </c>
      <c r="AA23" s="459" t="str">
        <f>IFERROR(VLOOKUP(H23,countrygrouping!A:C,3,0)," ")</f>
        <v xml:space="preserve"> </v>
      </c>
      <c r="AB23" s="460" t="str">
        <f>IFERROR(VLOOKUP(AA23,distancebands!A:C,2,0)," ")</f>
        <v xml:space="preserve"> </v>
      </c>
      <c r="AC23" s="460">
        <f>IFERROR(IF(Information!$C$4="HE",VLOOKUP(AA23,distancebands!$A:$L,6,0),0),0)</f>
        <v>0</v>
      </c>
      <c r="AD23" s="460">
        <f t="shared" si="13"/>
        <v>0</v>
      </c>
      <c r="AE23" s="461">
        <v>0</v>
      </c>
      <c r="AF23" s="462">
        <v>0</v>
      </c>
      <c r="AG23" s="463">
        <f t="shared" si="14"/>
        <v>0</v>
      </c>
      <c r="AH23" s="463">
        <f>IF(Information!$C$4="HE",IF(AND((AF23*AE23)&lt;=400,AE23&lt;=40),AF23*AE23,IF((AE23*AF23)&lt;=400,AF23*40,400)),0)</f>
        <v>0</v>
      </c>
      <c r="AI23" s="467"/>
    </row>
    <row r="24" spans="1:35" ht="24.75" customHeight="1">
      <c r="A24" s="362"/>
      <c r="B24" s="362"/>
      <c r="C24" s="363">
        <f t="shared" si="1"/>
        <v>0</v>
      </c>
      <c r="D24" s="455"/>
      <c r="E24" s="387">
        <f t="shared" si="2"/>
        <v>0</v>
      </c>
      <c r="F24" s="388">
        <f t="shared" si="3"/>
        <v>0</v>
      </c>
      <c r="G24" s="464">
        <f t="shared" si="15"/>
        <v>0</v>
      </c>
      <c r="H24" s="425"/>
      <c r="I24" s="371" t="str">
        <f>IFERROR(VLOOKUP(H24,countrygrouping!A:B,2,0)," ")</f>
        <v xml:space="preserve"> </v>
      </c>
      <c r="J24" s="372" t="str">
        <f t="shared" si="4"/>
        <v xml:space="preserve"> </v>
      </c>
      <c r="K24" s="373">
        <f t="shared" si="5"/>
        <v>0</v>
      </c>
      <c r="L24" s="372">
        <f t="shared" si="6"/>
        <v>0</v>
      </c>
      <c r="M24" s="372">
        <f t="shared" si="7"/>
        <v>0</v>
      </c>
      <c r="N24" s="372">
        <f t="shared" si="8"/>
        <v>0</v>
      </c>
      <c r="O24" s="372">
        <f t="shared" si="9"/>
        <v>0</v>
      </c>
      <c r="P24" s="465">
        <f>IFERROR(VLOOKUP(J24,rates!$A:$M,8,0)*K24,0)</f>
        <v>0</v>
      </c>
      <c r="Q24" s="381">
        <f>IFERROR(VLOOKUP(J24,rates!$A:$M,9,0)*M24,0)</f>
        <v>0</v>
      </c>
      <c r="R24" s="381">
        <f>IFERROR(VLOOKUP(J24,rates!$A:$M,10,0)*O24,0)</f>
        <v>0</v>
      </c>
      <c r="S24" s="381">
        <f t="shared" si="0"/>
        <v>0</v>
      </c>
      <c r="T24" s="466">
        <f t="shared" si="10"/>
        <v>0</v>
      </c>
      <c r="U24" s="457">
        <f>IFERROR(VLOOKUP(J24,rates!$A:$M,11,0)*K24,0)</f>
        <v>0</v>
      </c>
      <c r="V24" s="381">
        <f>IFERROR(VLOOKUP(J24,rates!$A:$M,12,0)*M24,0)</f>
        <v>0</v>
      </c>
      <c r="W24" s="381">
        <f>IFERROR(VLOOKUP(J24,rates!$A:$M,13,0)*O24,0)</f>
        <v>0</v>
      </c>
      <c r="X24" s="381">
        <f>IFERROR(IF(Information!$C$4="HE",SUM(U24:W24),0),0)</f>
        <v>0</v>
      </c>
      <c r="Y24" s="431">
        <f t="shared" si="11"/>
        <v>0</v>
      </c>
      <c r="Z24" s="458">
        <f t="shared" si="12"/>
        <v>0</v>
      </c>
      <c r="AA24" s="459" t="str">
        <f>IFERROR(VLOOKUP(H24,countrygrouping!A:C,3,0)," ")</f>
        <v xml:space="preserve"> </v>
      </c>
      <c r="AB24" s="460" t="str">
        <f>IFERROR(VLOOKUP(AA24,distancebands!A:C,2,0)," ")</f>
        <v xml:space="preserve"> </v>
      </c>
      <c r="AC24" s="460">
        <f>IFERROR(IF(Information!$C$4="HE",VLOOKUP(AA24,distancebands!$A:$L,6,0),0),0)</f>
        <v>0</v>
      </c>
      <c r="AD24" s="460">
        <f t="shared" si="13"/>
        <v>0</v>
      </c>
      <c r="AE24" s="461">
        <v>0</v>
      </c>
      <c r="AF24" s="462">
        <v>0</v>
      </c>
      <c r="AG24" s="463">
        <f t="shared" si="14"/>
        <v>0</v>
      </c>
      <c r="AH24" s="463">
        <f>IF(Information!$C$4="HE",IF(AND((AF24*AE24)&lt;=400,AE24&lt;=40),AF24*AE24,IF((AE24*AF24)&lt;=400,AF24*40,400)),0)</f>
        <v>0</v>
      </c>
      <c r="AI24" s="467"/>
    </row>
    <row r="25" spans="1:35" ht="24.75" customHeight="1">
      <c r="A25" s="362"/>
      <c r="B25" s="362"/>
      <c r="C25" s="363">
        <f t="shared" si="1"/>
        <v>0</v>
      </c>
      <c r="D25" s="455"/>
      <c r="E25" s="387">
        <f t="shared" si="2"/>
        <v>0</v>
      </c>
      <c r="F25" s="388">
        <f t="shared" si="3"/>
        <v>0</v>
      </c>
      <c r="G25" s="464">
        <f t="shared" si="15"/>
        <v>0</v>
      </c>
      <c r="H25" s="425"/>
      <c r="I25" s="371" t="str">
        <f>IFERROR(VLOOKUP(H25,countrygrouping!A:B,2,0)," ")</f>
        <v xml:space="preserve"> </v>
      </c>
      <c r="J25" s="372" t="str">
        <f t="shared" si="4"/>
        <v xml:space="preserve"> </v>
      </c>
      <c r="K25" s="373">
        <f t="shared" si="5"/>
        <v>0</v>
      </c>
      <c r="L25" s="372">
        <f t="shared" si="6"/>
        <v>0</v>
      </c>
      <c r="M25" s="372">
        <f t="shared" si="7"/>
        <v>0</v>
      </c>
      <c r="N25" s="372">
        <f t="shared" si="8"/>
        <v>0</v>
      </c>
      <c r="O25" s="372">
        <f t="shared" si="9"/>
        <v>0</v>
      </c>
      <c r="P25" s="465">
        <f>IFERROR(VLOOKUP(J25,rates!$A:$M,8,0)*K25,0)</f>
        <v>0</v>
      </c>
      <c r="Q25" s="381">
        <f>IFERROR(VLOOKUP(J25,rates!$A:$M,9,0)*M25,0)</f>
        <v>0</v>
      </c>
      <c r="R25" s="381">
        <f>IFERROR(VLOOKUP(J25,rates!$A:$M,10,0)*O25,0)</f>
        <v>0</v>
      </c>
      <c r="S25" s="381">
        <f t="shared" si="0"/>
        <v>0</v>
      </c>
      <c r="T25" s="466">
        <f t="shared" si="10"/>
        <v>0</v>
      </c>
      <c r="U25" s="457">
        <f>IFERROR(VLOOKUP(J25,rates!$A:$M,11,0)*K25,0)</f>
        <v>0</v>
      </c>
      <c r="V25" s="381">
        <f>IFERROR(VLOOKUP(J25,rates!$A:$M,12,0)*M25,0)</f>
        <v>0</v>
      </c>
      <c r="W25" s="381">
        <f>IFERROR(VLOOKUP(J25,rates!$A:$M,13,0)*O25,0)</f>
        <v>0</v>
      </c>
      <c r="X25" s="381">
        <f>IFERROR(IF(Information!$C$4="HE",SUM(U25:W25),0),0)</f>
        <v>0</v>
      </c>
      <c r="Y25" s="431">
        <f t="shared" si="11"/>
        <v>0</v>
      </c>
      <c r="Z25" s="458">
        <f t="shared" si="12"/>
        <v>0</v>
      </c>
      <c r="AA25" s="459" t="str">
        <f>IFERROR(VLOOKUP(H25,countrygrouping!A:C,3,0)," ")</f>
        <v xml:space="preserve"> </v>
      </c>
      <c r="AB25" s="460" t="str">
        <f>IFERROR(VLOOKUP(AA25,distancebands!A:C,2,0)," ")</f>
        <v xml:space="preserve"> </v>
      </c>
      <c r="AC25" s="460">
        <f>IFERROR(IF(Information!$C$4="HE",VLOOKUP(AA25,distancebands!$A:$L,6,0),0),0)</f>
        <v>0</v>
      </c>
      <c r="AD25" s="460">
        <f t="shared" si="13"/>
        <v>0</v>
      </c>
      <c r="AE25" s="461">
        <v>0</v>
      </c>
      <c r="AF25" s="462">
        <v>0</v>
      </c>
      <c r="AG25" s="463">
        <f t="shared" si="14"/>
        <v>0</v>
      </c>
      <c r="AH25" s="463">
        <f>IF(Information!$C$4="HE",IF(AND((AF25*AE25)&lt;=400,AE25&lt;=40),AF25*AE25,IF((AE25*AF25)&lt;=400,AF25*40,400)),0)</f>
        <v>0</v>
      </c>
      <c r="AI25" s="467"/>
    </row>
    <row r="26" spans="1:35" ht="24.75" customHeight="1">
      <c r="A26" s="362"/>
      <c r="B26" s="362"/>
      <c r="C26" s="363">
        <f t="shared" si="1"/>
        <v>0</v>
      </c>
      <c r="D26" s="455"/>
      <c r="E26" s="387">
        <f t="shared" si="2"/>
        <v>0</v>
      </c>
      <c r="F26" s="388">
        <f t="shared" si="3"/>
        <v>0</v>
      </c>
      <c r="G26" s="464">
        <f t="shared" si="15"/>
        <v>0</v>
      </c>
      <c r="H26" s="425"/>
      <c r="I26" s="371" t="str">
        <f>IFERROR(VLOOKUP(H26,countrygrouping!A:B,2,0)," ")</f>
        <v xml:space="preserve"> </v>
      </c>
      <c r="J26" s="372" t="str">
        <f t="shared" si="4"/>
        <v xml:space="preserve"> </v>
      </c>
      <c r="K26" s="373">
        <f t="shared" si="5"/>
        <v>0</v>
      </c>
      <c r="L26" s="372">
        <f t="shared" si="6"/>
        <v>0</v>
      </c>
      <c r="M26" s="372">
        <f t="shared" si="7"/>
        <v>0</v>
      </c>
      <c r="N26" s="372">
        <f t="shared" si="8"/>
        <v>0</v>
      </c>
      <c r="O26" s="372">
        <f t="shared" si="9"/>
        <v>0</v>
      </c>
      <c r="P26" s="465">
        <f>IFERROR(VLOOKUP(J26,rates!$A:$M,8,0)*K26,0)</f>
        <v>0</v>
      </c>
      <c r="Q26" s="381">
        <f>IFERROR(VLOOKUP(J26,rates!$A:$M,9,0)*M26,0)</f>
        <v>0</v>
      </c>
      <c r="R26" s="381">
        <f>IFERROR(VLOOKUP(J26,rates!$A:$M,10,0)*O26,0)</f>
        <v>0</v>
      </c>
      <c r="S26" s="381">
        <f t="shared" si="0"/>
        <v>0</v>
      </c>
      <c r="T26" s="466">
        <f t="shared" si="10"/>
        <v>0</v>
      </c>
      <c r="U26" s="457">
        <f>IFERROR(VLOOKUP(J26,rates!$A:$M,11,0)*K26,0)</f>
        <v>0</v>
      </c>
      <c r="V26" s="381">
        <f>IFERROR(VLOOKUP(J26,rates!$A:$M,12,0)*M26,0)</f>
        <v>0</v>
      </c>
      <c r="W26" s="381">
        <f>IFERROR(VLOOKUP(J26,rates!$A:$M,13,0)*O26,0)</f>
        <v>0</v>
      </c>
      <c r="X26" s="381">
        <f>IFERROR(IF(Information!$C$4="HE",SUM(U26:W26),0),0)</f>
        <v>0</v>
      </c>
      <c r="Y26" s="431">
        <f t="shared" si="11"/>
        <v>0</v>
      </c>
      <c r="Z26" s="458">
        <f t="shared" si="12"/>
        <v>0</v>
      </c>
      <c r="AA26" s="459" t="str">
        <f>IFERROR(VLOOKUP(H26,countrygrouping!A:C,3,0)," ")</f>
        <v xml:space="preserve"> </v>
      </c>
      <c r="AB26" s="460" t="str">
        <f>IFERROR(VLOOKUP(AA26,distancebands!A:C,2,0)," ")</f>
        <v xml:space="preserve"> </v>
      </c>
      <c r="AC26" s="460">
        <f>IFERROR(IF(Information!$C$4="HE",VLOOKUP(AA26,distancebands!$A:$L,6,0),0),0)</f>
        <v>0</v>
      </c>
      <c r="AD26" s="460">
        <f t="shared" si="13"/>
        <v>0</v>
      </c>
      <c r="AE26" s="461">
        <v>0</v>
      </c>
      <c r="AF26" s="462">
        <v>0</v>
      </c>
      <c r="AG26" s="463">
        <f t="shared" si="14"/>
        <v>0</v>
      </c>
      <c r="AH26" s="463">
        <f>IF(Information!$C$4="HE",IF(AND((AF26*AE26)&lt;=400,AE26&lt;=40),AF26*AE26,IF((AE26*AF26)&lt;=400,AF26*40,400)),0)</f>
        <v>0</v>
      </c>
      <c r="AI26" s="467"/>
    </row>
    <row r="27" spans="1:35" ht="24.75" customHeight="1">
      <c r="A27" s="362"/>
      <c r="B27" s="362"/>
      <c r="C27" s="363">
        <f t="shared" si="1"/>
        <v>0</v>
      </c>
      <c r="D27" s="455"/>
      <c r="E27" s="387">
        <f t="shared" si="2"/>
        <v>0</v>
      </c>
      <c r="F27" s="388">
        <f t="shared" si="3"/>
        <v>0</v>
      </c>
      <c r="G27" s="464">
        <f t="shared" si="15"/>
        <v>0</v>
      </c>
      <c r="H27" s="425"/>
      <c r="I27" s="371" t="str">
        <f>IFERROR(VLOOKUP(H27,countrygrouping!A:B,2,0)," ")</f>
        <v xml:space="preserve"> </v>
      </c>
      <c r="J27" s="372" t="str">
        <f t="shared" si="4"/>
        <v xml:space="preserve"> </v>
      </c>
      <c r="K27" s="373">
        <f t="shared" si="5"/>
        <v>0</v>
      </c>
      <c r="L27" s="372">
        <f t="shared" si="6"/>
        <v>0</v>
      </c>
      <c r="M27" s="372">
        <f t="shared" si="7"/>
        <v>0</v>
      </c>
      <c r="N27" s="372">
        <f t="shared" si="8"/>
        <v>0</v>
      </c>
      <c r="O27" s="372">
        <f t="shared" si="9"/>
        <v>0</v>
      </c>
      <c r="P27" s="465">
        <f>IFERROR(VLOOKUP(J27,rates!$A:$M,8,0)*K27,0)</f>
        <v>0</v>
      </c>
      <c r="Q27" s="381">
        <f>IFERROR(VLOOKUP(J27,rates!$A:$M,9,0)*M27,0)</f>
        <v>0</v>
      </c>
      <c r="R27" s="381">
        <f>IFERROR(VLOOKUP(J27,rates!$A:$M,10,0)*O27,0)</f>
        <v>0</v>
      </c>
      <c r="S27" s="381">
        <f t="shared" si="0"/>
        <v>0</v>
      </c>
      <c r="T27" s="466">
        <f t="shared" si="10"/>
        <v>0</v>
      </c>
      <c r="U27" s="457">
        <f>IFERROR(VLOOKUP(J27,rates!$A:$M,11,0)*K27,0)</f>
        <v>0</v>
      </c>
      <c r="V27" s="381">
        <f>IFERROR(VLOOKUP(J27,rates!$A:$M,12,0)*M27,0)</f>
        <v>0</v>
      </c>
      <c r="W27" s="381">
        <f>IFERROR(VLOOKUP(J27,rates!$A:$M,13,0)*O27,0)</f>
        <v>0</v>
      </c>
      <c r="X27" s="381">
        <f>IFERROR(IF(Information!$C$4="HE",SUM(U27:W27),0),0)</f>
        <v>0</v>
      </c>
      <c r="Y27" s="431">
        <f t="shared" si="11"/>
        <v>0</v>
      </c>
      <c r="Z27" s="458">
        <f t="shared" si="12"/>
        <v>0</v>
      </c>
      <c r="AA27" s="459" t="str">
        <f>IFERROR(VLOOKUP(H27,countrygrouping!A:C,3,0)," ")</f>
        <v xml:space="preserve"> </v>
      </c>
      <c r="AB27" s="460" t="str">
        <f>IFERROR(VLOOKUP(AA27,distancebands!A:C,2,0)," ")</f>
        <v xml:space="preserve"> </v>
      </c>
      <c r="AC27" s="460">
        <f>IFERROR(IF(Information!$C$4="HE",VLOOKUP(AA27,distancebands!$A:$L,6,0),0),0)</f>
        <v>0</v>
      </c>
      <c r="AD27" s="460">
        <f t="shared" si="13"/>
        <v>0</v>
      </c>
      <c r="AE27" s="461">
        <v>0</v>
      </c>
      <c r="AF27" s="462">
        <v>0</v>
      </c>
      <c r="AG27" s="463">
        <f t="shared" si="14"/>
        <v>0</v>
      </c>
      <c r="AH27" s="463">
        <f>IF(Information!$C$4="HE",IF(AND((AF27*AE27)&lt;=400,AE27&lt;=40),AF27*AE27,IF((AE27*AF27)&lt;=400,AF27*40,400)),0)</f>
        <v>0</v>
      </c>
      <c r="AI27" s="467"/>
    </row>
    <row r="28" spans="1:35" ht="24.75" customHeight="1">
      <c r="A28" s="362"/>
      <c r="B28" s="362"/>
      <c r="C28" s="363">
        <f t="shared" si="1"/>
        <v>0</v>
      </c>
      <c r="D28" s="455"/>
      <c r="E28" s="387">
        <f t="shared" si="2"/>
        <v>0</v>
      </c>
      <c r="F28" s="388">
        <f t="shared" si="3"/>
        <v>0</v>
      </c>
      <c r="G28" s="464">
        <f t="shared" si="15"/>
        <v>0</v>
      </c>
      <c r="H28" s="425"/>
      <c r="I28" s="371" t="str">
        <f>IFERROR(VLOOKUP(H28,countrygrouping!A:B,2,0)," ")</f>
        <v xml:space="preserve"> </v>
      </c>
      <c r="J28" s="372" t="str">
        <f t="shared" si="4"/>
        <v xml:space="preserve"> </v>
      </c>
      <c r="K28" s="373">
        <f t="shared" si="5"/>
        <v>0</v>
      </c>
      <c r="L28" s="372">
        <f t="shared" si="6"/>
        <v>0</v>
      </c>
      <c r="M28" s="372">
        <f t="shared" si="7"/>
        <v>0</v>
      </c>
      <c r="N28" s="372">
        <f t="shared" si="8"/>
        <v>0</v>
      </c>
      <c r="O28" s="372">
        <f t="shared" si="9"/>
        <v>0</v>
      </c>
      <c r="P28" s="465">
        <f>IFERROR(VLOOKUP(J28,rates!$A:$M,8,0)*K28,0)</f>
        <v>0</v>
      </c>
      <c r="Q28" s="381">
        <f>IFERROR(VLOOKUP(J28,rates!$A:$M,9,0)*M28,0)</f>
        <v>0</v>
      </c>
      <c r="R28" s="381">
        <f>IFERROR(VLOOKUP(J28,rates!$A:$M,10,0)*O28,0)</f>
        <v>0</v>
      </c>
      <c r="S28" s="381">
        <f t="shared" si="0"/>
        <v>0</v>
      </c>
      <c r="T28" s="466">
        <f t="shared" si="10"/>
        <v>0</v>
      </c>
      <c r="U28" s="457">
        <f>IFERROR(VLOOKUP(J28,rates!$A:$M,11,0)*K28,0)</f>
        <v>0</v>
      </c>
      <c r="V28" s="381">
        <f>IFERROR(VLOOKUP(J28,rates!$A:$M,12,0)*M28,0)</f>
        <v>0</v>
      </c>
      <c r="W28" s="381">
        <f>IFERROR(VLOOKUP(J28,rates!$A:$M,13,0)*O28,0)</f>
        <v>0</v>
      </c>
      <c r="X28" s="381">
        <f>IFERROR(IF(Information!$C$4="HE",SUM(U28:W28),0),0)</f>
        <v>0</v>
      </c>
      <c r="Y28" s="431">
        <f t="shared" si="11"/>
        <v>0</v>
      </c>
      <c r="Z28" s="458">
        <f t="shared" si="12"/>
        <v>0</v>
      </c>
      <c r="AA28" s="459" t="str">
        <f>IFERROR(VLOOKUP(H28,countrygrouping!A:C,3,0)," ")</f>
        <v xml:space="preserve"> </v>
      </c>
      <c r="AB28" s="460" t="str">
        <f>IFERROR(VLOOKUP(AA28,distancebands!A:C,2,0)," ")</f>
        <v xml:space="preserve"> </v>
      </c>
      <c r="AC28" s="460">
        <f>IFERROR(IF(Information!$C$4="HE",VLOOKUP(AA28,distancebands!$A:$L,6,0),0),0)</f>
        <v>0</v>
      </c>
      <c r="AD28" s="460">
        <f t="shared" si="13"/>
        <v>0</v>
      </c>
      <c r="AE28" s="461">
        <v>0</v>
      </c>
      <c r="AF28" s="462">
        <v>0</v>
      </c>
      <c r="AG28" s="463">
        <f t="shared" si="14"/>
        <v>0</v>
      </c>
      <c r="AH28" s="463">
        <f>IF(Information!$C$4="HE",IF(AND((AF28*AE28)&lt;=400,AE28&lt;=40),AF28*AE28,IF((AE28*AF28)&lt;=400,AF28*40,400)),0)</f>
        <v>0</v>
      </c>
      <c r="AI28" s="467"/>
    </row>
    <row r="29" spans="1:35" ht="24.75" customHeight="1">
      <c r="A29" s="362"/>
      <c r="B29" s="362"/>
      <c r="C29" s="363">
        <f t="shared" si="1"/>
        <v>0</v>
      </c>
      <c r="D29" s="455"/>
      <c r="E29" s="387">
        <f t="shared" si="2"/>
        <v>0</v>
      </c>
      <c r="F29" s="388">
        <f t="shared" si="3"/>
        <v>0</v>
      </c>
      <c r="G29" s="464">
        <f t="shared" si="15"/>
        <v>0</v>
      </c>
      <c r="H29" s="425"/>
      <c r="I29" s="371" t="str">
        <f>IFERROR(VLOOKUP(H29,countrygrouping!A:B,2,0)," ")</f>
        <v xml:space="preserve"> </v>
      </c>
      <c r="J29" s="372" t="str">
        <f t="shared" si="4"/>
        <v xml:space="preserve"> </v>
      </c>
      <c r="K29" s="373">
        <f t="shared" si="5"/>
        <v>0</v>
      </c>
      <c r="L29" s="372">
        <f t="shared" si="6"/>
        <v>0</v>
      </c>
      <c r="M29" s="372">
        <f t="shared" si="7"/>
        <v>0</v>
      </c>
      <c r="N29" s="372">
        <f t="shared" si="8"/>
        <v>0</v>
      </c>
      <c r="O29" s="372">
        <f t="shared" si="9"/>
        <v>0</v>
      </c>
      <c r="P29" s="465">
        <f>IFERROR(VLOOKUP(J29,rates!$A:$M,8,0)*K29,0)</f>
        <v>0</v>
      </c>
      <c r="Q29" s="381">
        <f>IFERROR(VLOOKUP(J29,rates!$A:$M,9,0)*M29,0)</f>
        <v>0</v>
      </c>
      <c r="R29" s="381">
        <f>IFERROR(VLOOKUP(J29,rates!$A:$M,10,0)*O29,0)</f>
        <v>0</v>
      </c>
      <c r="S29" s="381">
        <f t="shared" si="0"/>
        <v>0</v>
      </c>
      <c r="T29" s="466">
        <f t="shared" si="10"/>
        <v>0</v>
      </c>
      <c r="U29" s="457">
        <f>IFERROR(VLOOKUP(J29,rates!$A:$M,11,0)*K29,0)</f>
        <v>0</v>
      </c>
      <c r="V29" s="381">
        <f>IFERROR(VLOOKUP(J29,rates!$A:$M,12,0)*M29,0)</f>
        <v>0</v>
      </c>
      <c r="W29" s="381">
        <f>IFERROR(VLOOKUP(J29,rates!$A:$M,13,0)*O29,0)</f>
        <v>0</v>
      </c>
      <c r="X29" s="381">
        <f>IFERROR(IF(Information!$C$4="HE",SUM(U29:W29),0),0)</f>
        <v>0</v>
      </c>
      <c r="Y29" s="431">
        <f t="shared" si="11"/>
        <v>0</v>
      </c>
      <c r="Z29" s="458">
        <f t="shared" si="12"/>
        <v>0</v>
      </c>
      <c r="AA29" s="459" t="str">
        <f>IFERROR(VLOOKUP(H29,countrygrouping!A:C,3,0)," ")</f>
        <v xml:space="preserve"> </v>
      </c>
      <c r="AB29" s="460" t="str">
        <f>IFERROR(VLOOKUP(AA29,distancebands!A:C,2,0)," ")</f>
        <v xml:space="preserve"> </v>
      </c>
      <c r="AC29" s="460">
        <f>IFERROR(IF(Information!$C$4="HE",VLOOKUP(AA29,distancebands!$A:$L,6,0),0),0)</f>
        <v>0</v>
      </c>
      <c r="AD29" s="460">
        <f t="shared" si="13"/>
        <v>0</v>
      </c>
      <c r="AE29" s="461">
        <v>0</v>
      </c>
      <c r="AF29" s="462">
        <v>0</v>
      </c>
      <c r="AG29" s="463">
        <f t="shared" si="14"/>
        <v>0</v>
      </c>
      <c r="AH29" s="463">
        <f>IF(Information!$C$4="HE",IF(AND((AF29*AE29)&lt;=400,AE29&lt;=40),AF29*AE29,IF((AE29*AF29)&lt;=400,AF29*40,400)),0)</f>
        <v>0</v>
      </c>
      <c r="AI29" s="467"/>
    </row>
    <row r="30" spans="1:35" ht="24.75" customHeight="1">
      <c r="A30" s="362"/>
      <c r="B30" s="362"/>
      <c r="C30" s="363">
        <f t="shared" si="1"/>
        <v>0</v>
      </c>
      <c r="D30" s="455"/>
      <c r="E30" s="387">
        <f t="shared" si="2"/>
        <v>0</v>
      </c>
      <c r="F30" s="388">
        <f t="shared" si="3"/>
        <v>0</v>
      </c>
      <c r="G30" s="464">
        <f t="shared" si="15"/>
        <v>0</v>
      </c>
      <c r="H30" s="425"/>
      <c r="I30" s="371" t="str">
        <f>IFERROR(VLOOKUP(H30,countrygrouping!A:B,2,0)," ")</f>
        <v xml:space="preserve"> </v>
      </c>
      <c r="J30" s="372" t="str">
        <f t="shared" si="4"/>
        <v xml:space="preserve"> </v>
      </c>
      <c r="K30" s="373">
        <f t="shared" si="5"/>
        <v>0</v>
      </c>
      <c r="L30" s="372">
        <f t="shared" si="6"/>
        <v>0</v>
      </c>
      <c r="M30" s="372">
        <f t="shared" si="7"/>
        <v>0</v>
      </c>
      <c r="N30" s="372">
        <f t="shared" si="8"/>
        <v>0</v>
      </c>
      <c r="O30" s="372">
        <f t="shared" si="9"/>
        <v>0</v>
      </c>
      <c r="P30" s="465">
        <f>IFERROR(VLOOKUP(J30,rates!$A:$M,8,0)*K30,0)</f>
        <v>0</v>
      </c>
      <c r="Q30" s="381">
        <f>IFERROR(VLOOKUP(J30,rates!$A:$M,9,0)*M30,0)</f>
        <v>0</v>
      </c>
      <c r="R30" s="381">
        <f>IFERROR(VLOOKUP(J30,rates!$A:$M,10,0)*O30,0)</f>
        <v>0</v>
      </c>
      <c r="S30" s="381">
        <f t="shared" si="0"/>
        <v>0</v>
      </c>
      <c r="T30" s="466">
        <f t="shared" si="10"/>
        <v>0</v>
      </c>
      <c r="U30" s="457">
        <f>IFERROR(VLOOKUP(J30,rates!$A:$M,11,0)*K30,0)</f>
        <v>0</v>
      </c>
      <c r="V30" s="381">
        <f>IFERROR(VLOOKUP(J30,rates!$A:$M,12,0)*M30,0)</f>
        <v>0</v>
      </c>
      <c r="W30" s="381">
        <f>IFERROR(VLOOKUP(J30,rates!$A:$M,13,0)*O30,0)</f>
        <v>0</v>
      </c>
      <c r="X30" s="381">
        <f>IFERROR(IF(Information!$C$4="HE",SUM(U30:W30),0),0)</f>
        <v>0</v>
      </c>
      <c r="Y30" s="431">
        <f t="shared" si="11"/>
        <v>0</v>
      </c>
      <c r="Z30" s="458">
        <f t="shared" si="12"/>
        <v>0</v>
      </c>
      <c r="AA30" s="459" t="str">
        <f>IFERROR(VLOOKUP(H30,countrygrouping!A:C,3,0)," ")</f>
        <v xml:space="preserve"> </v>
      </c>
      <c r="AB30" s="460" t="str">
        <f>IFERROR(VLOOKUP(AA30,distancebands!A:C,2,0)," ")</f>
        <v xml:space="preserve"> </v>
      </c>
      <c r="AC30" s="460">
        <f>IFERROR(IF(Information!$C$4="HE",VLOOKUP(AA30,distancebands!$A:$L,6,0),0),0)</f>
        <v>0</v>
      </c>
      <c r="AD30" s="460">
        <f t="shared" si="13"/>
        <v>0</v>
      </c>
      <c r="AE30" s="461">
        <v>0</v>
      </c>
      <c r="AF30" s="462">
        <v>0</v>
      </c>
      <c r="AG30" s="463">
        <f t="shared" si="14"/>
        <v>0</v>
      </c>
      <c r="AH30" s="463">
        <f>IF(Information!$C$4="HE",IF(AND((AF30*AE30)&lt;=400,AE30&lt;=40),AF30*AE30,IF((AE30*AF30)&lt;=400,AF30*40,400)),0)</f>
        <v>0</v>
      </c>
      <c r="AI30" s="467"/>
    </row>
    <row r="31" spans="1:35" ht="24.75" customHeight="1">
      <c r="A31" s="362"/>
      <c r="B31" s="362"/>
      <c r="C31" s="363">
        <f t="shared" si="1"/>
        <v>0</v>
      </c>
      <c r="D31" s="455"/>
      <c r="E31" s="387">
        <f t="shared" si="2"/>
        <v>0</v>
      </c>
      <c r="F31" s="388">
        <f t="shared" si="3"/>
        <v>0</v>
      </c>
      <c r="G31" s="464">
        <f t="shared" si="15"/>
        <v>0</v>
      </c>
      <c r="H31" s="425"/>
      <c r="I31" s="371" t="str">
        <f>IFERROR(VLOOKUP(H31,countrygrouping!A:B,2,0)," ")</f>
        <v xml:space="preserve"> </v>
      </c>
      <c r="J31" s="372" t="str">
        <f t="shared" si="4"/>
        <v xml:space="preserve"> </v>
      </c>
      <c r="K31" s="373">
        <f t="shared" si="5"/>
        <v>0</v>
      </c>
      <c r="L31" s="372">
        <f t="shared" si="6"/>
        <v>0</v>
      </c>
      <c r="M31" s="372">
        <f t="shared" si="7"/>
        <v>0</v>
      </c>
      <c r="N31" s="372">
        <f t="shared" si="8"/>
        <v>0</v>
      </c>
      <c r="O31" s="372">
        <f t="shared" si="9"/>
        <v>0</v>
      </c>
      <c r="P31" s="465">
        <f>IFERROR(VLOOKUP(J31,rates!$A:$M,8,0)*K31,0)</f>
        <v>0</v>
      </c>
      <c r="Q31" s="381">
        <f>IFERROR(VLOOKUP(J31,rates!$A:$M,9,0)*M31,0)</f>
        <v>0</v>
      </c>
      <c r="R31" s="381">
        <f>IFERROR(VLOOKUP(J31,rates!$A:$M,10,0)*O31,0)</f>
        <v>0</v>
      </c>
      <c r="S31" s="381">
        <f t="shared" si="0"/>
        <v>0</v>
      </c>
      <c r="T31" s="466">
        <f t="shared" si="10"/>
        <v>0</v>
      </c>
      <c r="U31" s="457">
        <f>IFERROR(VLOOKUP(J31,rates!$A:$M,11,0)*K31,0)</f>
        <v>0</v>
      </c>
      <c r="V31" s="381">
        <f>IFERROR(VLOOKUP(J31,rates!$A:$M,12,0)*M31,0)</f>
        <v>0</v>
      </c>
      <c r="W31" s="381">
        <f>IFERROR(VLOOKUP(J31,rates!$A:$M,13,0)*O31,0)</f>
        <v>0</v>
      </c>
      <c r="X31" s="381">
        <f>IFERROR(IF(Information!$C$4="HE",SUM(U31:W31),0),0)</f>
        <v>0</v>
      </c>
      <c r="Y31" s="431">
        <f t="shared" si="11"/>
        <v>0</v>
      </c>
      <c r="Z31" s="458">
        <f t="shared" si="12"/>
        <v>0</v>
      </c>
      <c r="AA31" s="459" t="str">
        <f>IFERROR(VLOOKUP(H31,countrygrouping!A:C,3,0)," ")</f>
        <v xml:space="preserve"> </v>
      </c>
      <c r="AB31" s="460" t="str">
        <f>IFERROR(VLOOKUP(AA31,distancebands!A:C,2,0)," ")</f>
        <v xml:space="preserve"> </v>
      </c>
      <c r="AC31" s="460">
        <f>IFERROR(IF(Information!$C$4="HE",VLOOKUP(AA31,distancebands!$A:$L,6,0),0),0)</f>
        <v>0</v>
      </c>
      <c r="AD31" s="460">
        <f t="shared" si="13"/>
        <v>0</v>
      </c>
      <c r="AE31" s="461">
        <v>0</v>
      </c>
      <c r="AF31" s="462">
        <v>0</v>
      </c>
      <c r="AG31" s="463">
        <f t="shared" si="14"/>
        <v>0</v>
      </c>
      <c r="AH31" s="463">
        <f>IF(Information!$C$4="HE",IF(AND((AF31*AE31)&lt;=400,AE31&lt;=40),AF31*AE31,IF((AE31*AF31)&lt;=400,AF31*40,400)),0)</f>
        <v>0</v>
      </c>
      <c r="AI31" s="467"/>
    </row>
    <row r="32" spans="1:35" ht="24.75" customHeight="1">
      <c r="A32" s="362"/>
      <c r="B32" s="362"/>
      <c r="C32" s="363">
        <f t="shared" si="1"/>
        <v>0</v>
      </c>
      <c r="D32" s="455"/>
      <c r="E32" s="387">
        <f t="shared" si="2"/>
        <v>0</v>
      </c>
      <c r="F32" s="388">
        <f t="shared" si="3"/>
        <v>0</v>
      </c>
      <c r="G32" s="464">
        <f t="shared" si="15"/>
        <v>0</v>
      </c>
      <c r="H32" s="425"/>
      <c r="I32" s="371" t="str">
        <f>IFERROR(VLOOKUP(H32,countrygrouping!A:B,2,0)," ")</f>
        <v xml:space="preserve"> </v>
      </c>
      <c r="J32" s="372" t="str">
        <f t="shared" si="4"/>
        <v xml:space="preserve"> </v>
      </c>
      <c r="K32" s="373">
        <f t="shared" si="5"/>
        <v>0</v>
      </c>
      <c r="L32" s="372">
        <f t="shared" si="6"/>
        <v>0</v>
      </c>
      <c r="M32" s="372">
        <f t="shared" si="7"/>
        <v>0</v>
      </c>
      <c r="N32" s="372">
        <f t="shared" si="8"/>
        <v>0</v>
      </c>
      <c r="O32" s="372">
        <f t="shared" si="9"/>
        <v>0</v>
      </c>
      <c r="P32" s="465">
        <f>IFERROR(VLOOKUP(J32,rates!$A:$M,8,0)*K32,0)</f>
        <v>0</v>
      </c>
      <c r="Q32" s="381">
        <f>IFERROR(VLOOKUP(J32,rates!$A:$M,9,0)*M32,0)</f>
        <v>0</v>
      </c>
      <c r="R32" s="381">
        <f>IFERROR(VLOOKUP(J32,rates!$A:$M,10,0)*O32,0)</f>
        <v>0</v>
      </c>
      <c r="S32" s="381">
        <f t="shared" si="0"/>
        <v>0</v>
      </c>
      <c r="T32" s="466">
        <f t="shared" si="10"/>
        <v>0</v>
      </c>
      <c r="U32" s="457">
        <f>IFERROR(VLOOKUP(J32,rates!$A:$M,11,0)*K32,0)</f>
        <v>0</v>
      </c>
      <c r="V32" s="381">
        <f>IFERROR(VLOOKUP(J32,rates!$A:$M,12,0)*M32,0)</f>
        <v>0</v>
      </c>
      <c r="W32" s="381">
        <f>IFERROR(VLOOKUP(J32,rates!$A:$M,13,0)*O32,0)</f>
        <v>0</v>
      </c>
      <c r="X32" s="381">
        <f>IFERROR(IF(Information!$C$4="HE",SUM(U32:W32),0),0)</f>
        <v>0</v>
      </c>
      <c r="Y32" s="431">
        <f t="shared" si="11"/>
        <v>0</v>
      </c>
      <c r="Z32" s="458">
        <f t="shared" si="12"/>
        <v>0</v>
      </c>
      <c r="AA32" s="459" t="str">
        <f>IFERROR(VLOOKUP(H32,countrygrouping!A:C,3,0)," ")</f>
        <v xml:space="preserve"> </v>
      </c>
      <c r="AB32" s="460" t="str">
        <f>IFERROR(VLOOKUP(AA32,distancebands!A:C,2,0)," ")</f>
        <v xml:space="preserve"> </v>
      </c>
      <c r="AC32" s="460">
        <f>IFERROR(IF(Information!$C$4="HE",VLOOKUP(AA32,distancebands!$A:$L,6,0),0),0)</f>
        <v>0</v>
      </c>
      <c r="AD32" s="460">
        <f t="shared" si="13"/>
        <v>0</v>
      </c>
      <c r="AE32" s="461">
        <v>0</v>
      </c>
      <c r="AF32" s="462">
        <v>0</v>
      </c>
      <c r="AG32" s="463">
        <f t="shared" si="14"/>
        <v>0</v>
      </c>
      <c r="AH32" s="463">
        <f>IF(Information!$C$4="HE",IF(AND((AF32*AE32)&lt;=400,AE32&lt;=40),AF32*AE32,IF((AE32*AF32)&lt;=400,AF32*40,400)),0)</f>
        <v>0</v>
      </c>
      <c r="AI32" s="467"/>
    </row>
    <row r="33" spans="1:35" ht="24.75" customHeight="1">
      <c r="A33" s="362"/>
      <c r="B33" s="362"/>
      <c r="C33" s="363">
        <f t="shared" si="1"/>
        <v>0</v>
      </c>
      <c r="D33" s="455"/>
      <c r="E33" s="387">
        <f t="shared" si="2"/>
        <v>0</v>
      </c>
      <c r="F33" s="388">
        <f t="shared" si="3"/>
        <v>0</v>
      </c>
      <c r="G33" s="464">
        <f t="shared" si="15"/>
        <v>0</v>
      </c>
      <c r="H33" s="425"/>
      <c r="I33" s="371" t="str">
        <f>IFERROR(VLOOKUP(H33,countrygrouping!A:B,2,0)," ")</f>
        <v xml:space="preserve"> </v>
      </c>
      <c r="J33" s="372" t="str">
        <f t="shared" si="4"/>
        <v xml:space="preserve"> </v>
      </c>
      <c r="K33" s="373">
        <f t="shared" si="5"/>
        <v>0</v>
      </c>
      <c r="L33" s="372">
        <f t="shared" si="6"/>
        <v>0</v>
      </c>
      <c r="M33" s="372">
        <f t="shared" si="7"/>
        <v>0</v>
      </c>
      <c r="N33" s="372">
        <f t="shared" si="8"/>
        <v>0</v>
      </c>
      <c r="O33" s="372">
        <f t="shared" si="9"/>
        <v>0</v>
      </c>
      <c r="P33" s="465">
        <f>IFERROR(VLOOKUP(J33,rates!$A:$M,8,0)*K33,0)</f>
        <v>0</v>
      </c>
      <c r="Q33" s="381">
        <f>IFERROR(VLOOKUP(J33,rates!$A:$M,9,0)*M33,0)</f>
        <v>0</v>
      </c>
      <c r="R33" s="381">
        <f>IFERROR(VLOOKUP(J33,rates!$A:$M,10,0)*O33,0)</f>
        <v>0</v>
      </c>
      <c r="S33" s="381">
        <f t="shared" si="0"/>
        <v>0</v>
      </c>
      <c r="T33" s="466">
        <f t="shared" si="10"/>
        <v>0</v>
      </c>
      <c r="U33" s="457">
        <f>IFERROR(VLOOKUP(J33,rates!$A:$M,11,0)*K33,0)</f>
        <v>0</v>
      </c>
      <c r="V33" s="381">
        <f>IFERROR(VLOOKUP(J33,rates!$A:$M,12,0)*M33,0)</f>
        <v>0</v>
      </c>
      <c r="W33" s="381">
        <f>IFERROR(VLOOKUP(J33,rates!$A:$M,13,0)*O33,0)</f>
        <v>0</v>
      </c>
      <c r="X33" s="381">
        <f>IFERROR(IF(Information!$C$4="HE",SUM(U33:W33),0),0)</f>
        <v>0</v>
      </c>
      <c r="Y33" s="431">
        <f t="shared" si="11"/>
        <v>0</v>
      </c>
      <c r="Z33" s="458">
        <f t="shared" si="12"/>
        <v>0</v>
      </c>
      <c r="AA33" s="459" t="str">
        <f>IFERROR(VLOOKUP(H33,countrygrouping!A:C,3,0)," ")</f>
        <v xml:space="preserve"> </v>
      </c>
      <c r="AB33" s="460" t="str">
        <f>IFERROR(VLOOKUP(AA33,distancebands!A:C,2,0)," ")</f>
        <v xml:space="preserve"> </v>
      </c>
      <c r="AC33" s="460">
        <f>IFERROR(IF(Information!$C$4="HE",VLOOKUP(AA33,distancebands!$A:$L,6,0),0),0)</f>
        <v>0</v>
      </c>
      <c r="AD33" s="460">
        <f t="shared" si="13"/>
        <v>0</v>
      </c>
      <c r="AE33" s="461">
        <v>0</v>
      </c>
      <c r="AF33" s="462">
        <v>0</v>
      </c>
      <c r="AG33" s="463">
        <f t="shared" si="14"/>
        <v>0</v>
      </c>
      <c r="AH33" s="463">
        <f>IF(Information!$C$4="HE",IF(AND((AF33*AE33)&lt;=400,AE33&lt;=40),AF33*AE33,IF((AE33*AF33)&lt;=400,AF33*40,400)),0)</f>
        <v>0</v>
      </c>
      <c r="AI33" s="467"/>
    </row>
    <row r="34" spans="1:35" ht="24.75" customHeight="1">
      <c r="A34" s="362"/>
      <c r="B34" s="362"/>
      <c r="C34" s="363">
        <f t="shared" si="1"/>
        <v>0</v>
      </c>
      <c r="D34" s="455"/>
      <c r="E34" s="387">
        <f t="shared" si="2"/>
        <v>0</v>
      </c>
      <c r="F34" s="388">
        <f t="shared" si="3"/>
        <v>0</v>
      </c>
      <c r="G34" s="464">
        <f t="shared" si="15"/>
        <v>0</v>
      </c>
      <c r="H34" s="425"/>
      <c r="I34" s="371" t="str">
        <f>IFERROR(VLOOKUP(H34,countrygrouping!A:B,2,0)," ")</f>
        <v xml:space="preserve"> </v>
      </c>
      <c r="J34" s="372" t="str">
        <f t="shared" si="4"/>
        <v xml:space="preserve"> </v>
      </c>
      <c r="K34" s="373">
        <f t="shared" si="5"/>
        <v>0</v>
      </c>
      <c r="L34" s="372">
        <f t="shared" si="6"/>
        <v>0</v>
      </c>
      <c r="M34" s="372">
        <f t="shared" si="7"/>
        <v>0</v>
      </c>
      <c r="N34" s="372">
        <f t="shared" si="8"/>
        <v>0</v>
      </c>
      <c r="O34" s="372">
        <f t="shared" si="9"/>
        <v>0</v>
      </c>
      <c r="P34" s="465">
        <f>IFERROR(VLOOKUP(J34,rates!$A:$M,8,0)*K34,0)</f>
        <v>0</v>
      </c>
      <c r="Q34" s="381">
        <f>IFERROR(VLOOKUP(J34,rates!$A:$M,9,0)*M34,0)</f>
        <v>0</v>
      </c>
      <c r="R34" s="381">
        <f>IFERROR(VLOOKUP(J34,rates!$A:$M,10,0)*O34,0)</f>
        <v>0</v>
      </c>
      <c r="S34" s="381">
        <f t="shared" si="0"/>
        <v>0</v>
      </c>
      <c r="T34" s="466">
        <f t="shared" si="10"/>
        <v>0</v>
      </c>
      <c r="U34" s="457">
        <f>IFERROR(VLOOKUP(J34,rates!$A:$M,11,0)*K34,0)</f>
        <v>0</v>
      </c>
      <c r="V34" s="381">
        <f>IFERROR(VLOOKUP(J34,rates!$A:$M,12,0)*M34,0)</f>
        <v>0</v>
      </c>
      <c r="W34" s="381">
        <f>IFERROR(VLOOKUP(J34,rates!$A:$M,13,0)*O34,0)</f>
        <v>0</v>
      </c>
      <c r="X34" s="381">
        <f>IFERROR(IF(Information!$C$4="HE",SUM(U34:W34),0),0)</f>
        <v>0</v>
      </c>
      <c r="Y34" s="431">
        <f t="shared" si="11"/>
        <v>0</v>
      </c>
      <c r="Z34" s="458">
        <f t="shared" si="12"/>
        <v>0</v>
      </c>
      <c r="AA34" s="459" t="str">
        <f>IFERROR(VLOOKUP(H34,countrygrouping!A:C,3,0)," ")</f>
        <v xml:space="preserve"> </v>
      </c>
      <c r="AB34" s="460" t="str">
        <f>IFERROR(VLOOKUP(AA34,distancebands!A:C,2,0)," ")</f>
        <v xml:space="preserve"> </v>
      </c>
      <c r="AC34" s="460">
        <f>IFERROR(IF(Information!$C$4="HE",VLOOKUP(AA34,distancebands!$A:$L,6,0),0),0)</f>
        <v>0</v>
      </c>
      <c r="AD34" s="460">
        <f t="shared" si="13"/>
        <v>0</v>
      </c>
      <c r="AE34" s="461">
        <v>0</v>
      </c>
      <c r="AF34" s="462">
        <v>0</v>
      </c>
      <c r="AG34" s="463">
        <f t="shared" si="14"/>
        <v>0</v>
      </c>
      <c r="AH34" s="463">
        <f>IF(Information!$C$4="HE",IF(AND((AF34*AE34)&lt;=400,AE34&lt;=40),AF34*AE34,IF((AE34*AF34)&lt;=400,AF34*40,400)),0)</f>
        <v>0</v>
      </c>
      <c r="AI34" s="467"/>
    </row>
    <row r="35" spans="1:35" ht="24.75" customHeight="1">
      <c r="A35" s="362"/>
      <c r="B35" s="362"/>
      <c r="C35" s="363">
        <f t="shared" si="1"/>
        <v>0</v>
      </c>
      <c r="D35" s="455"/>
      <c r="E35" s="387">
        <f t="shared" si="2"/>
        <v>0</v>
      </c>
      <c r="F35" s="388">
        <f t="shared" si="3"/>
        <v>0</v>
      </c>
      <c r="G35" s="464">
        <f t="shared" si="15"/>
        <v>0</v>
      </c>
      <c r="H35" s="425"/>
      <c r="I35" s="371" t="str">
        <f>IFERROR(VLOOKUP(H35,countrygrouping!A:B,2,0)," ")</f>
        <v xml:space="preserve"> </v>
      </c>
      <c r="J35" s="372" t="str">
        <f t="shared" si="4"/>
        <v xml:space="preserve"> </v>
      </c>
      <c r="K35" s="373">
        <f t="shared" si="5"/>
        <v>0</v>
      </c>
      <c r="L35" s="372">
        <f t="shared" si="6"/>
        <v>0</v>
      </c>
      <c r="M35" s="372">
        <f t="shared" si="7"/>
        <v>0</v>
      </c>
      <c r="N35" s="372">
        <f t="shared" si="8"/>
        <v>0</v>
      </c>
      <c r="O35" s="372">
        <f t="shared" si="9"/>
        <v>0</v>
      </c>
      <c r="P35" s="465">
        <f>IFERROR(VLOOKUP(J35,rates!$A:$M,8,0)*K35,0)</f>
        <v>0</v>
      </c>
      <c r="Q35" s="381">
        <f>IFERROR(VLOOKUP(J35,rates!$A:$M,9,0)*M35,0)</f>
        <v>0</v>
      </c>
      <c r="R35" s="381">
        <f>IFERROR(VLOOKUP(J35,rates!$A:$M,10,0)*O35,0)</f>
        <v>0</v>
      </c>
      <c r="S35" s="381">
        <f t="shared" si="0"/>
        <v>0</v>
      </c>
      <c r="T35" s="466">
        <f t="shared" si="10"/>
        <v>0</v>
      </c>
      <c r="U35" s="457">
        <f>IFERROR(VLOOKUP(J35,rates!$A:$M,11,0)*K35,0)</f>
        <v>0</v>
      </c>
      <c r="V35" s="381">
        <f>IFERROR(VLOOKUP(J35,rates!$A:$M,12,0)*M35,0)</f>
        <v>0</v>
      </c>
      <c r="W35" s="381">
        <f>IFERROR(VLOOKUP(J35,rates!$A:$M,13,0)*O35,0)</f>
        <v>0</v>
      </c>
      <c r="X35" s="381">
        <f>IFERROR(IF(Information!$C$4="HE",SUM(U35:W35),0),0)</f>
        <v>0</v>
      </c>
      <c r="Y35" s="431">
        <f t="shared" si="11"/>
        <v>0</v>
      </c>
      <c r="Z35" s="458">
        <f t="shared" si="12"/>
        <v>0</v>
      </c>
      <c r="AA35" s="459" t="str">
        <f>IFERROR(VLOOKUP(H35,countrygrouping!A:C,3,0)," ")</f>
        <v xml:space="preserve"> </v>
      </c>
      <c r="AB35" s="460" t="str">
        <f>IFERROR(VLOOKUP(AA35,distancebands!A:C,2,0)," ")</f>
        <v xml:space="preserve"> </v>
      </c>
      <c r="AC35" s="460">
        <f>IFERROR(IF(Information!$C$4="HE",VLOOKUP(AA35,distancebands!$A:$L,6,0),0),0)</f>
        <v>0</v>
      </c>
      <c r="AD35" s="460">
        <f t="shared" si="13"/>
        <v>0</v>
      </c>
      <c r="AE35" s="461">
        <v>0</v>
      </c>
      <c r="AF35" s="462">
        <v>0</v>
      </c>
      <c r="AG35" s="463">
        <f t="shared" si="14"/>
        <v>0</v>
      </c>
      <c r="AH35" s="463">
        <f>IF(Information!$C$4="HE",IF(AND((AF35*AE35)&lt;=400,AE35&lt;=40),AF35*AE35,IF((AE35*AF35)&lt;=400,AF35*40,400)),0)</f>
        <v>0</v>
      </c>
      <c r="AI35" s="467"/>
    </row>
    <row r="36" spans="1:35" ht="24.75" customHeight="1">
      <c r="A36" s="362"/>
      <c r="B36" s="362"/>
      <c r="C36" s="363">
        <f t="shared" si="1"/>
        <v>0</v>
      </c>
      <c r="D36" s="455"/>
      <c r="E36" s="387">
        <f t="shared" si="2"/>
        <v>0</v>
      </c>
      <c r="F36" s="388">
        <f t="shared" si="3"/>
        <v>0</v>
      </c>
      <c r="G36" s="464">
        <f t="shared" si="15"/>
        <v>0</v>
      </c>
      <c r="H36" s="425"/>
      <c r="I36" s="371" t="str">
        <f>IFERROR(VLOOKUP(H36,countrygrouping!A:B,2,0)," ")</f>
        <v xml:space="preserve"> </v>
      </c>
      <c r="J36" s="372" t="str">
        <f t="shared" si="4"/>
        <v xml:space="preserve"> </v>
      </c>
      <c r="K36" s="373">
        <f t="shared" si="5"/>
        <v>0</v>
      </c>
      <c r="L36" s="372">
        <f t="shared" si="6"/>
        <v>0</v>
      </c>
      <c r="M36" s="372">
        <f t="shared" si="7"/>
        <v>0</v>
      </c>
      <c r="N36" s="372">
        <f t="shared" si="8"/>
        <v>0</v>
      </c>
      <c r="O36" s="372">
        <f t="shared" si="9"/>
        <v>0</v>
      </c>
      <c r="P36" s="465">
        <f>IFERROR(VLOOKUP(J36,rates!$A:$M,8,0)*K36,0)</f>
        <v>0</v>
      </c>
      <c r="Q36" s="381">
        <f>IFERROR(VLOOKUP(J36,rates!$A:$M,9,0)*M36,0)</f>
        <v>0</v>
      </c>
      <c r="R36" s="381">
        <f>IFERROR(VLOOKUP(J36,rates!$A:$M,10,0)*O36,0)</f>
        <v>0</v>
      </c>
      <c r="S36" s="381">
        <f t="shared" si="0"/>
        <v>0</v>
      </c>
      <c r="T36" s="466">
        <f t="shared" si="10"/>
        <v>0</v>
      </c>
      <c r="U36" s="457">
        <f>IFERROR(VLOOKUP(J36,rates!$A:$M,11,0)*K36,0)</f>
        <v>0</v>
      </c>
      <c r="V36" s="381">
        <f>IFERROR(VLOOKUP(J36,rates!$A:$M,12,0)*M36,0)</f>
        <v>0</v>
      </c>
      <c r="W36" s="381">
        <f>IFERROR(VLOOKUP(J36,rates!$A:$M,13,0)*O36,0)</f>
        <v>0</v>
      </c>
      <c r="X36" s="381">
        <f>IFERROR(IF(Information!$C$4="HE",SUM(U36:W36),0),0)</f>
        <v>0</v>
      </c>
      <c r="Y36" s="431">
        <f t="shared" si="11"/>
        <v>0</v>
      </c>
      <c r="Z36" s="458">
        <f t="shared" si="12"/>
        <v>0</v>
      </c>
      <c r="AA36" s="459" t="str">
        <f>IFERROR(VLOOKUP(H36,countrygrouping!A:C,3,0)," ")</f>
        <v xml:space="preserve"> </v>
      </c>
      <c r="AB36" s="460" t="str">
        <f>IFERROR(VLOOKUP(AA36,distancebands!A:C,2,0)," ")</f>
        <v xml:space="preserve"> </v>
      </c>
      <c r="AC36" s="460">
        <f>IFERROR(IF(Information!$C$4="HE",VLOOKUP(AA36,distancebands!$A:$L,6,0),0),0)</f>
        <v>0</v>
      </c>
      <c r="AD36" s="460">
        <f t="shared" si="13"/>
        <v>0</v>
      </c>
      <c r="AE36" s="461">
        <v>0</v>
      </c>
      <c r="AF36" s="462">
        <v>0</v>
      </c>
      <c r="AG36" s="463">
        <f t="shared" si="14"/>
        <v>0</v>
      </c>
      <c r="AH36" s="463">
        <f>IF(Information!$C$4="HE",IF(AND((AF36*AE36)&lt;=400,AE36&lt;=40),AF36*AE36,IF((AE36*AF36)&lt;=400,AF36*40,400)),0)</f>
        <v>0</v>
      </c>
      <c r="AI36" s="467"/>
    </row>
    <row r="37" spans="1:35" ht="24.75" customHeight="1">
      <c r="A37" s="362"/>
      <c r="B37" s="362"/>
      <c r="C37" s="363">
        <f t="shared" si="1"/>
        <v>0</v>
      </c>
      <c r="D37" s="455"/>
      <c r="E37" s="387">
        <f t="shared" si="2"/>
        <v>0</v>
      </c>
      <c r="F37" s="388">
        <f t="shared" si="3"/>
        <v>0</v>
      </c>
      <c r="G37" s="464">
        <f t="shared" si="15"/>
        <v>0</v>
      </c>
      <c r="H37" s="425"/>
      <c r="I37" s="371" t="str">
        <f>IFERROR(VLOOKUP(H37,countrygrouping!A:B,2,0)," ")</f>
        <v xml:space="preserve"> </v>
      </c>
      <c r="J37" s="372" t="str">
        <f t="shared" si="4"/>
        <v xml:space="preserve"> </v>
      </c>
      <c r="K37" s="373">
        <f t="shared" si="5"/>
        <v>0</v>
      </c>
      <c r="L37" s="372">
        <f t="shared" si="6"/>
        <v>0</v>
      </c>
      <c r="M37" s="372">
        <f t="shared" si="7"/>
        <v>0</v>
      </c>
      <c r="N37" s="372">
        <f t="shared" si="8"/>
        <v>0</v>
      </c>
      <c r="O37" s="372">
        <f t="shared" si="9"/>
        <v>0</v>
      </c>
      <c r="P37" s="465">
        <f>IFERROR(VLOOKUP(J37,rates!$A:$M,8,0)*K37,0)</f>
        <v>0</v>
      </c>
      <c r="Q37" s="381">
        <f>IFERROR(VLOOKUP(J37,rates!$A:$M,9,0)*M37,0)</f>
        <v>0</v>
      </c>
      <c r="R37" s="381">
        <f>IFERROR(VLOOKUP(J37,rates!$A:$M,10,0)*O37,0)</f>
        <v>0</v>
      </c>
      <c r="S37" s="381">
        <f t="shared" si="0"/>
        <v>0</v>
      </c>
      <c r="T37" s="466">
        <f t="shared" si="10"/>
        <v>0</v>
      </c>
      <c r="U37" s="457">
        <f>IFERROR(VLOOKUP(J37,rates!$A:$M,11,0)*K37,0)</f>
        <v>0</v>
      </c>
      <c r="V37" s="381">
        <f>IFERROR(VLOOKUP(J37,rates!$A:$M,12,0)*M37,0)</f>
        <v>0</v>
      </c>
      <c r="W37" s="381">
        <f>IFERROR(VLOOKUP(J37,rates!$A:$M,13,0)*O37,0)</f>
        <v>0</v>
      </c>
      <c r="X37" s="381">
        <f>IFERROR(IF(Information!$C$4="HE",SUM(U37:W37),0),0)</f>
        <v>0</v>
      </c>
      <c r="Y37" s="431">
        <f t="shared" si="11"/>
        <v>0</v>
      </c>
      <c r="Z37" s="458">
        <f t="shared" si="12"/>
        <v>0</v>
      </c>
      <c r="AA37" s="459" t="str">
        <f>IFERROR(VLOOKUP(H37,countrygrouping!A:C,3,0)," ")</f>
        <v xml:space="preserve"> </v>
      </c>
      <c r="AB37" s="460" t="str">
        <f>IFERROR(VLOOKUP(AA37,distancebands!A:C,2,0)," ")</f>
        <v xml:space="preserve"> </v>
      </c>
      <c r="AC37" s="460">
        <f>IFERROR(IF(Information!$C$4="HE",VLOOKUP(AA37,distancebands!$A:$L,6,0),0),0)</f>
        <v>0</v>
      </c>
      <c r="AD37" s="460">
        <f t="shared" si="13"/>
        <v>0</v>
      </c>
      <c r="AE37" s="461">
        <v>0</v>
      </c>
      <c r="AF37" s="462">
        <v>0</v>
      </c>
      <c r="AG37" s="463">
        <f t="shared" si="14"/>
        <v>0</v>
      </c>
      <c r="AH37" s="463">
        <f>IF(Information!$C$4="HE",IF(AND((AF37*AE37)&lt;=400,AE37&lt;=40),AF37*AE37,IF((AE37*AF37)&lt;=400,AF37*40,400)),0)</f>
        <v>0</v>
      </c>
      <c r="AI37" s="467"/>
    </row>
    <row r="38" spans="1:35" ht="24.75" customHeight="1">
      <c r="A38" s="362"/>
      <c r="B38" s="362"/>
      <c r="C38" s="363">
        <f t="shared" si="1"/>
        <v>0</v>
      </c>
      <c r="D38" s="455"/>
      <c r="E38" s="387">
        <f t="shared" si="2"/>
        <v>0</v>
      </c>
      <c r="F38" s="388">
        <f t="shared" si="3"/>
        <v>0</v>
      </c>
      <c r="G38" s="464">
        <f t="shared" si="15"/>
        <v>0</v>
      </c>
      <c r="H38" s="425"/>
      <c r="I38" s="371" t="str">
        <f>IFERROR(VLOOKUP(H38,countrygrouping!A:B,2,0)," ")</f>
        <v xml:space="preserve"> </v>
      </c>
      <c r="J38" s="372" t="str">
        <f t="shared" si="4"/>
        <v xml:space="preserve"> </v>
      </c>
      <c r="K38" s="373">
        <f t="shared" si="5"/>
        <v>0</v>
      </c>
      <c r="L38" s="372">
        <f t="shared" si="6"/>
        <v>0</v>
      </c>
      <c r="M38" s="372">
        <f t="shared" si="7"/>
        <v>0</v>
      </c>
      <c r="N38" s="372">
        <f t="shared" si="8"/>
        <v>0</v>
      </c>
      <c r="O38" s="372">
        <f t="shared" si="9"/>
        <v>0</v>
      </c>
      <c r="P38" s="465">
        <f>IFERROR(VLOOKUP(J38,rates!$A:$M,8,0)*K38,0)</f>
        <v>0</v>
      </c>
      <c r="Q38" s="381">
        <f>IFERROR(VLOOKUP(J38,rates!$A:$M,9,0)*M38,0)</f>
        <v>0</v>
      </c>
      <c r="R38" s="381">
        <f>IFERROR(VLOOKUP(J38,rates!$A:$M,10,0)*O38,0)</f>
        <v>0</v>
      </c>
      <c r="S38" s="381">
        <f t="shared" si="0"/>
        <v>0</v>
      </c>
      <c r="T38" s="466">
        <f t="shared" si="10"/>
        <v>0</v>
      </c>
      <c r="U38" s="457">
        <f>IFERROR(VLOOKUP(J38,rates!$A:$M,11,0)*K38,0)</f>
        <v>0</v>
      </c>
      <c r="V38" s="381">
        <f>IFERROR(VLOOKUP(J38,rates!$A:$M,12,0)*M38,0)</f>
        <v>0</v>
      </c>
      <c r="W38" s="381">
        <f>IFERROR(VLOOKUP(J38,rates!$A:$M,13,0)*O38,0)</f>
        <v>0</v>
      </c>
      <c r="X38" s="381">
        <f>IFERROR(IF(Information!$C$4="HE",SUM(U38:W38),0),0)</f>
        <v>0</v>
      </c>
      <c r="Y38" s="431">
        <f t="shared" si="11"/>
        <v>0</v>
      </c>
      <c r="Z38" s="458">
        <f t="shared" si="12"/>
        <v>0</v>
      </c>
      <c r="AA38" s="459" t="str">
        <f>IFERROR(VLOOKUP(H38,countrygrouping!A:C,3,0)," ")</f>
        <v xml:space="preserve"> </v>
      </c>
      <c r="AB38" s="460" t="str">
        <f>IFERROR(VLOOKUP(AA38,distancebands!A:C,2,0)," ")</f>
        <v xml:space="preserve"> </v>
      </c>
      <c r="AC38" s="460">
        <f>IFERROR(IF(Information!$C$4="HE",VLOOKUP(AA38,distancebands!$A:$L,6,0),0),0)</f>
        <v>0</v>
      </c>
      <c r="AD38" s="460">
        <f t="shared" si="13"/>
        <v>0</v>
      </c>
      <c r="AE38" s="461">
        <v>0</v>
      </c>
      <c r="AF38" s="462">
        <v>0</v>
      </c>
      <c r="AG38" s="463">
        <f t="shared" si="14"/>
        <v>0</v>
      </c>
      <c r="AH38" s="463">
        <f>IF(Information!$C$4="HE",IF(AND((AF38*AE38)&lt;=400,AE38&lt;=40),AF38*AE38,IF((AE38*AF38)&lt;=400,AF38*40,400)),0)</f>
        <v>0</v>
      </c>
      <c r="AI38" s="467"/>
    </row>
    <row r="39" spans="1:35" ht="24.75" customHeight="1">
      <c r="A39" s="362"/>
      <c r="B39" s="362"/>
      <c r="C39" s="363">
        <f t="shared" si="1"/>
        <v>0</v>
      </c>
      <c r="D39" s="455"/>
      <c r="E39" s="387">
        <f t="shared" si="2"/>
        <v>0</v>
      </c>
      <c r="F39" s="388">
        <f t="shared" si="3"/>
        <v>0</v>
      </c>
      <c r="G39" s="464">
        <f t="shared" si="15"/>
        <v>0</v>
      </c>
      <c r="H39" s="425"/>
      <c r="I39" s="371" t="str">
        <f>IFERROR(VLOOKUP(H39,countrygrouping!A:B,2,0)," ")</f>
        <v xml:space="preserve"> </v>
      </c>
      <c r="J39" s="372" t="str">
        <f t="shared" si="4"/>
        <v xml:space="preserve"> </v>
      </c>
      <c r="K39" s="373">
        <f t="shared" si="5"/>
        <v>0</v>
      </c>
      <c r="L39" s="372">
        <f t="shared" si="6"/>
        <v>0</v>
      </c>
      <c r="M39" s="372">
        <f t="shared" si="7"/>
        <v>0</v>
      </c>
      <c r="N39" s="372">
        <f t="shared" si="8"/>
        <v>0</v>
      </c>
      <c r="O39" s="372">
        <f t="shared" si="9"/>
        <v>0</v>
      </c>
      <c r="P39" s="465">
        <f>IFERROR(VLOOKUP(J39,rates!$A:$M,8,0)*K39,0)</f>
        <v>0</v>
      </c>
      <c r="Q39" s="381">
        <f>IFERROR(VLOOKUP(J39,rates!$A:$M,9,0)*M39,0)</f>
        <v>0</v>
      </c>
      <c r="R39" s="381">
        <f>IFERROR(VLOOKUP(J39,rates!$A:$M,10,0)*O39,0)</f>
        <v>0</v>
      </c>
      <c r="S39" s="381">
        <f t="shared" si="0"/>
        <v>0</v>
      </c>
      <c r="T39" s="466">
        <f t="shared" si="10"/>
        <v>0</v>
      </c>
      <c r="U39" s="457">
        <f>IFERROR(VLOOKUP(J39,rates!$A:$M,11,0)*K39,0)</f>
        <v>0</v>
      </c>
      <c r="V39" s="381">
        <f>IFERROR(VLOOKUP(J39,rates!$A:$M,12,0)*M39,0)</f>
        <v>0</v>
      </c>
      <c r="W39" s="381">
        <f>IFERROR(VLOOKUP(J39,rates!$A:$M,13,0)*O39,0)</f>
        <v>0</v>
      </c>
      <c r="X39" s="381">
        <f>IFERROR(IF(Information!$C$4="HE",SUM(U39:W39),0),0)</f>
        <v>0</v>
      </c>
      <c r="Y39" s="431">
        <f t="shared" si="11"/>
        <v>0</v>
      </c>
      <c r="Z39" s="458">
        <f t="shared" si="12"/>
        <v>0</v>
      </c>
      <c r="AA39" s="459" t="str">
        <f>IFERROR(VLOOKUP(H39,countrygrouping!A:C,3,0)," ")</f>
        <v xml:space="preserve"> </v>
      </c>
      <c r="AB39" s="460" t="str">
        <f>IFERROR(VLOOKUP(AA39,distancebands!A:C,2,0)," ")</f>
        <v xml:space="preserve"> </v>
      </c>
      <c r="AC39" s="460">
        <f>IFERROR(IF(Information!$C$4="HE",VLOOKUP(AA39,distancebands!$A:$L,6,0),0),0)</f>
        <v>0</v>
      </c>
      <c r="AD39" s="460">
        <f t="shared" si="13"/>
        <v>0</v>
      </c>
      <c r="AE39" s="461">
        <v>0</v>
      </c>
      <c r="AF39" s="462">
        <v>0</v>
      </c>
      <c r="AG39" s="463">
        <f t="shared" si="14"/>
        <v>0</v>
      </c>
      <c r="AH39" s="463">
        <f>IF(Information!$C$4="HE",IF(AND((AF39*AE39)&lt;=400,AE39&lt;=40),AF39*AE39,IF((AE39*AF39)&lt;=400,AF39*40,400)),0)</f>
        <v>0</v>
      </c>
      <c r="AI39" s="467"/>
    </row>
    <row r="40" spans="1:35" ht="24.75" customHeight="1">
      <c r="A40" s="362"/>
      <c r="B40" s="362"/>
      <c r="C40" s="363">
        <f t="shared" si="1"/>
        <v>0</v>
      </c>
      <c r="D40" s="455"/>
      <c r="E40" s="387">
        <f t="shared" si="2"/>
        <v>0</v>
      </c>
      <c r="F40" s="388">
        <f t="shared" si="3"/>
        <v>0</v>
      </c>
      <c r="G40" s="464">
        <f t="shared" si="15"/>
        <v>0</v>
      </c>
      <c r="H40" s="425"/>
      <c r="I40" s="371" t="str">
        <f>IFERROR(VLOOKUP(H40,countrygrouping!A:B,2,0)," ")</f>
        <v xml:space="preserve"> </v>
      </c>
      <c r="J40" s="372" t="str">
        <f t="shared" si="4"/>
        <v xml:space="preserve"> </v>
      </c>
      <c r="K40" s="373">
        <f t="shared" si="5"/>
        <v>0</v>
      </c>
      <c r="L40" s="372">
        <f t="shared" si="6"/>
        <v>0</v>
      </c>
      <c r="M40" s="372">
        <f t="shared" si="7"/>
        <v>0</v>
      </c>
      <c r="N40" s="372">
        <f t="shared" si="8"/>
        <v>0</v>
      </c>
      <c r="O40" s="372">
        <f t="shared" si="9"/>
        <v>0</v>
      </c>
      <c r="P40" s="465">
        <f>IFERROR(VLOOKUP(J40,rates!$A:$M,8,0)*K40,0)</f>
        <v>0</v>
      </c>
      <c r="Q40" s="381">
        <f>IFERROR(VLOOKUP(J40,rates!$A:$M,9,0)*M40,0)</f>
        <v>0</v>
      </c>
      <c r="R40" s="381">
        <f>IFERROR(VLOOKUP(J40,rates!$A:$M,10,0)*O40,0)</f>
        <v>0</v>
      </c>
      <c r="S40" s="381">
        <f t="shared" si="0"/>
        <v>0</v>
      </c>
      <c r="T40" s="466">
        <f t="shared" si="10"/>
        <v>0</v>
      </c>
      <c r="U40" s="457">
        <f>IFERROR(VLOOKUP(J40,rates!$A:$M,11,0)*K40,0)</f>
        <v>0</v>
      </c>
      <c r="V40" s="381">
        <f>IFERROR(VLOOKUP(J40,rates!$A:$M,12,0)*M40,0)</f>
        <v>0</v>
      </c>
      <c r="W40" s="381">
        <f>IFERROR(VLOOKUP(J40,rates!$A:$M,13,0)*O40,0)</f>
        <v>0</v>
      </c>
      <c r="X40" s="381">
        <f>IFERROR(IF(Information!$C$4="HE",SUM(U40:W40),0),0)</f>
        <v>0</v>
      </c>
      <c r="Y40" s="431">
        <f t="shared" si="11"/>
        <v>0</v>
      </c>
      <c r="Z40" s="458">
        <f t="shared" si="12"/>
        <v>0</v>
      </c>
      <c r="AA40" s="459" t="str">
        <f>IFERROR(VLOOKUP(H40,countrygrouping!A:C,3,0)," ")</f>
        <v xml:space="preserve"> </v>
      </c>
      <c r="AB40" s="460" t="str">
        <f>IFERROR(VLOOKUP(AA40,distancebands!A:C,2,0)," ")</f>
        <v xml:space="preserve"> </v>
      </c>
      <c r="AC40" s="460">
        <f>IFERROR(IF(Information!$C$4="HE",VLOOKUP(AA40,distancebands!$A:$L,6,0),0),0)</f>
        <v>0</v>
      </c>
      <c r="AD40" s="460">
        <f t="shared" si="13"/>
        <v>0</v>
      </c>
      <c r="AE40" s="461">
        <v>0</v>
      </c>
      <c r="AF40" s="462">
        <v>0</v>
      </c>
      <c r="AG40" s="463">
        <f t="shared" si="14"/>
        <v>0</v>
      </c>
      <c r="AH40" s="463">
        <f>IF(Information!$C$4="HE",IF(AND((AF40*AE40)&lt;=400,AE40&lt;=40),AF40*AE40,IF((AE40*AF40)&lt;=400,AF40*40,400)),0)</f>
        <v>0</v>
      </c>
      <c r="AI40" s="467"/>
    </row>
    <row r="41" spans="1:35" ht="24.75" customHeight="1">
      <c r="A41" s="362"/>
      <c r="B41" s="362"/>
      <c r="C41" s="363">
        <f t="shared" si="1"/>
        <v>0</v>
      </c>
      <c r="D41" s="455"/>
      <c r="E41" s="387">
        <f t="shared" si="2"/>
        <v>0</v>
      </c>
      <c r="F41" s="388">
        <f t="shared" si="3"/>
        <v>0</v>
      </c>
      <c r="G41" s="464">
        <f t="shared" si="15"/>
        <v>0</v>
      </c>
      <c r="H41" s="425"/>
      <c r="I41" s="371" t="str">
        <f>IFERROR(VLOOKUP(H41,countrygrouping!A:B,2,0)," ")</f>
        <v xml:space="preserve"> </v>
      </c>
      <c r="J41" s="372" t="str">
        <f t="shared" si="4"/>
        <v xml:space="preserve"> </v>
      </c>
      <c r="K41" s="373">
        <f t="shared" si="5"/>
        <v>0</v>
      </c>
      <c r="L41" s="372">
        <f t="shared" si="6"/>
        <v>0</v>
      </c>
      <c r="M41" s="372">
        <f t="shared" si="7"/>
        <v>0</v>
      </c>
      <c r="N41" s="372">
        <f t="shared" si="8"/>
        <v>0</v>
      </c>
      <c r="O41" s="372">
        <f t="shared" si="9"/>
        <v>0</v>
      </c>
      <c r="P41" s="465">
        <f>IFERROR(VLOOKUP(J41,rates!$A:$M,8,0)*K41,0)</f>
        <v>0</v>
      </c>
      <c r="Q41" s="381">
        <f>IFERROR(VLOOKUP(J41,rates!$A:$M,9,0)*M41,0)</f>
        <v>0</v>
      </c>
      <c r="R41" s="381">
        <f>IFERROR(VLOOKUP(J41,rates!$A:$M,10,0)*O41,0)</f>
        <v>0</v>
      </c>
      <c r="S41" s="381">
        <f t="shared" si="0"/>
        <v>0</v>
      </c>
      <c r="T41" s="466">
        <f t="shared" si="10"/>
        <v>0</v>
      </c>
      <c r="U41" s="457">
        <f>IFERROR(VLOOKUP(J41,rates!$A:$M,11,0)*K41,0)</f>
        <v>0</v>
      </c>
      <c r="V41" s="381">
        <f>IFERROR(VLOOKUP(J41,rates!$A:$M,12,0)*M41,0)</f>
        <v>0</v>
      </c>
      <c r="W41" s="381">
        <f>IFERROR(VLOOKUP(J41,rates!$A:$M,13,0)*O41,0)</f>
        <v>0</v>
      </c>
      <c r="X41" s="381">
        <f>IFERROR(IF(Information!$C$4="HE",SUM(U41:W41),0),0)</f>
        <v>0</v>
      </c>
      <c r="Y41" s="431">
        <f t="shared" si="11"/>
        <v>0</v>
      </c>
      <c r="Z41" s="458">
        <f t="shared" si="12"/>
        <v>0</v>
      </c>
      <c r="AA41" s="459" t="str">
        <f>IFERROR(VLOOKUP(H41,countrygrouping!A:C,3,0)," ")</f>
        <v xml:space="preserve"> </v>
      </c>
      <c r="AB41" s="460" t="str">
        <f>IFERROR(VLOOKUP(AA41,distancebands!A:C,2,0)," ")</f>
        <v xml:space="preserve"> </v>
      </c>
      <c r="AC41" s="460">
        <f>IFERROR(IF(Information!$C$4="HE",VLOOKUP(AA41,distancebands!$A:$L,6,0),0),0)</f>
        <v>0</v>
      </c>
      <c r="AD41" s="460">
        <f t="shared" si="13"/>
        <v>0</v>
      </c>
      <c r="AE41" s="461">
        <v>0</v>
      </c>
      <c r="AF41" s="462">
        <v>0</v>
      </c>
      <c r="AG41" s="463">
        <f t="shared" si="14"/>
        <v>0</v>
      </c>
      <c r="AH41" s="463">
        <f>IF(Information!$C$4="HE",IF(AND((AF41*AE41)&lt;=400,AE41&lt;=40),AF41*AE41,IF((AE41*AF41)&lt;=400,AF41*40,400)),0)</f>
        <v>0</v>
      </c>
      <c r="AI41" s="467"/>
    </row>
    <row r="42" spans="1:35" ht="24.75" customHeight="1">
      <c r="A42" s="362"/>
      <c r="B42" s="362"/>
      <c r="C42" s="363">
        <f t="shared" si="1"/>
        <v>0</v>
      </c>
      <c r="D42" s="455"/>
      <c r="E42" s="387">
        <f t="shared" si="2"/>
        <v>0</v>
      </c>
      <c r="F42" s="388">
        <f t="shared" si="3"/>
        <v>0</v>
      </c>
      <c r="G42" s="464">
        <f t="shared" si="15"/>
        <v>0</v>
      </c>
      <c r="H42" s="425"/>
      <c r="I42" s="371" t="str">
        <f>IFERROR(VLOOKUP(H42,countrygrouping!A:B,2,0)," ")</f>
        <v xml:space="preserve"> </v>
      </c>
      <c r="J42" s="372" t="str">
        <f t="shared" si="4"/>
        <v xml:space="preserve"> </v>
      </c>
      <c r="K42" s="373">
        <f t="shared" si="5"/>
        <v>0</v>
      </c>
      <c r="L42" s="372">
        <f t="shared" si="6"/>
        <v>0</v>
      </c>
      <c r="M42" s="372">
        <f t="shared" si="7"/>
        <v>0</v>
      </c>
      <c r="N42" s="372">
        <f t="shared" si="8"/>
        <v>0</v>
      </c>
      <c r="O42" s="372">
        <f t="shared" si="9"/>
        <v>0</v>
      </c>
      <c r="P42" s="465">
        <f>IFERROR(VLOOKUP(J42,rates!$A:$M,8,0)*K42,0)</f>
        <v>0</v>
      </c>
      <c r="Q42" s="381">
        <f>IFERROR(VLOOKUP(J42,rates!$A:$M,9,0)*M42,0)</f>
        <v>0</v>
      </c>
      <c r="R42" s="381">
        <f>IFERROR(VLOOKUP(J42,rates!$A:$M,10,0)*O42,0)</f>
        <v>0</v>
      </c>
      <c r="S42" s="381">
        <f t="shared" si="0"/>
        <v>0</v>
      </c>
      <c r="T42" s="466">
        <f t="shared" si="10"/>
        <v>0</v>
      </c>
      <c r="U42" s="457">
        <f>IFERROR(VLOOKUP(J42,rates!$A:$M,11,0)*K42,0)</f>
        <v>0</v>
      </c>
      <c r="V42" s="381">
        <f>IFERROR(VLOOKUP(J42,rates!$A:$M,12,0)*M42,0)</f>
        <v>0</v>
      </c>
      <c r="W42" s="381">
        <f>IFERROR(VLOOKUP(J42,rates!$A:$M,13,0)*O42,0)</f>
        <v>0</v>
      </c>
      <c r="X42" s="381">
        <f>IFERROR(IF(Information!$C$4="HE",SUM(U42:W42),0),0)</f>
        <v>0</v>
      </c>
      <c r="Y42" s="431">
        <f t="shared" si="11"/>
        <v>0</v>
      </c>
      <c r="Z42" s="458">
        <f t="shared" si="12"/>
        <v>0</v>
      </c>
      <c r="AA42" s="459" t="str">
        <f>IFERROR(VLOOKUP(H42,countrygrouping!A:C,3,0)," ")</f>
        <v xml:space="preserve"> </v>
      </c>
      <c r="AB42" s="460" t="str">
        <f>IFERROR(VLOOKUP(AA42,distancebands!A:C,2,0)," ")</f>
        <v xml:space="preserve"> </v>
      </c>
      <c r="AC42" s="460">
        <f>IFERROR(IF(Information!$C$4="HE",VLOOKUP(AA42,distancebands!$A:$L,6,0),0),0)</f>
        <v>0</v>
      </c>
      <c r="AD42" s="460">
        <f t="shared" si="13"/>
        <v>0</v>
      </c>
      <c r="AE42" s="461">
        <v>0</v>
      </c>
      <c r="AF42" s="462">
        <v>0</v>
      </c>
      <c r="AG42" s="463">
        <f t="shared" si="14"/>
        <v>0</v>
      </c>
      <c r="AH42" s="463">
        <f>IF(Information!$C$4="HE",IF(AND((AF42*AE42)&lt;=400,AE42&lt;=40),AF42*AE42,IF((AE42*AF42)&lt;=400,AF42*40,400)),0)</f>
        <v>0</v>
      </c>
      <c r="AI42" s="467"/>
    </row>
    <row r="43" spans="1:35" ht="24.75" customHeight="1">
      <c r="A43" s="362"/>
      <c r="B43" s="362"/>
      <c r="C43" s="363">
        <f t="shared" si="1"/>
        <v>0</v>
      </c>
      <c r="D43" s="455"/>
      <c r="E43" s="387">
        <f t="shared" si="2"/>
        <v>0</v>
      </c>
      <c r="F43" s="388">
        <f t="shared" si="3"/>
        <v>0</v>
      </c>
      <c r="G43" s="464">
        <f t="shared" si="15"/>
        <v>0</v>
      </c>
      <c r="H43" s="425"/>
      <c r="I43" s="371" t="str">
        <f>IFERROR(VLOOKUP(H43,countrygrouping!A:B,2,0)," ")</f>
        <v xml:space="preserve"> </v>
      </c>
      <c r="J43" s="372" t="str">
        <f t="shared" si="4"/>
        <v xml:space="preserve"> </v>
      </c>
      <c r="K43" s="373">
        <f t="shared" si="5"/>
        <v>0</v>
      </c>
      <c r="L43" s="372">
        <f t="shared" si="6"/>
        <v>0</v>
      </c>
      <c r="M43" s="372">
        <f t="shared" si="7"/>
        <v>0</v>
      </c>
      <c r="N43" s="372">
        <f t="shared" si="8"/>
        <v>0</v>
      </c>
      <c r="O43" s="372">
        <f t="shared" si="9"/>
        <v>0</v>
      </c>
      <c r="P43" s="465">
        <f>IFERROR(VLOOKUP(J43,rates!$A:$M,8,0)*K43,0)</f>
        <v>0</v>
      </c>
      <c r="Q43" s="381">
        <f>IFERROR(VLOOKUP(J43,rates!$A:$M,9,0)*M43,0)</f>
        <v>0</v>
      </c>
      <c r="R43" s="381">
        <f>IFERROR(VLOOKUP(J43,rates!$A:$M,10,0)*O43,0)</f>
        <v>0</v>
      </c>
      <c r="S43" s="381">
        <f t="shared" si="0"/>
        <v>0</v>
      </c>
      <c r="T43" s="466">
        <f t="shared" si="10"/>
        <v>0</v>
      </c>
      <c r="U43" s="457">
        <f>IFERROR(VLOOKUP(J43,rates!$A:$M,11,0)*K43,0)</f>
        <v>0</v>
      </c>
      <c r="V43" s="381">
        <f>IFERROR(VLOOKUP(J43,rates!$A:$M,12,0)*M43,0)</f>
        <v>0</v>
      </c>
      <c r="W43" s="381">
        <f>IFERROR(VLOOKUP(J43,rates!$A:$M,13,0)*O43,0)</f>
        <v>0</v>
      </c>
      <c r="X43" s="381">
        <f>IFERROR(IF(Information!$C$4="HE",SUM(U43:W43),0),0)</f>
        <v>0</v>
      </c>
      <c r="Y43" s="431">
        <f t="shared" si="11"/>
        <v>0</v>
      </c>
      <c r="Z43" s="458">
        <f t="shared" si="12"/>
        <v>0</v>
      </c>
      <c r="AA43" s="459" t="str">
        <f>IFERROR(VLOOKUP(H43,countrygrouping!A:C,3,0)," ")</f>
        <v xml:space="preserve"> </v>
      </c>
      <c r="AB43" s="460" t="str">
        <f>IFERROR(VLOOKUP(AA43,distancebands!A:C,2,0)," ")</f>
        <v xml:space="preserve"> </v>
      </c>
      <c r="AC43" s="460">
        <f>IFERROR(IF(Information!$C$4="HE",VLOOKUP(AA43,distancebands!$A:$L,6,0),0),0)</f>
        <v>0</v>
      </c>
      <c r="AD43" s="460">
        <f t="shared" si="13"/>
        <v>0</v>
      </c>
      <c r="AE43" s="461">
        <v>0</v>
      </c>
      <c r="AF43" s="462">
        <v>0</v>
      </c>
      <c r="AG43" s="463">
        <f t="shared" si="14"/>
        <v>0</v>
      </c>
      <c r="AH43" s="463">
        <f>IF(Information!$C$4="HE",IF(AND((AF43*AE43)&lt;=400,AE43&lt;=40),AF43*AE43,IF((AE43*AF43)&lt;=400,AF43*40,400)),0)</f>
        <v>0</v>
      </c>
      <c r="AI43" s="467"/>
    </row>
    <row r="44" spans="1:35" ht="24.75" customHeight="1">
      <c r="A44" s="362"/>
      <c r="B44" s="362"/>
      <c r="C44" s="363">
        <f t="shared" si="1"/>
        <v>0</v>
      </c>
      <c r="D44" s="455"/>
      <c r="E44" s="387">
        <f t="shared" si="2"/>
        <v>0</v>
      </c>
      <c r="F44" s="388">
        <f t="shared" si="3"/>
        <v>0</v>
      </c>
      <c r="G44" s="464">
        <f t="shared" si="15"/>
        <v>0</v>
      </c>
      <c r="H44" s="425"/>
      <c r="I44" s="371" t="str">
        <f>IFERROR(VLOOKUP(H44,countrygrouping!A:B,2,0)," ")</f>
        <v xml:space="preserve"> </v>
      </c>
      <c r="J44" s="372" t="str">
        <f t="shared" si="4"/>
        <v xml:space="preserve"> </v>
      </c>
      <c r="K44" s="373">
        <f t="shared" si="5"/>
        <v>0</v>
      </c>
      <c r="L44" s="372">
        <f t="shared" si="6"/>
        <v>0</v>
      </c>
      <c r="M44" s="372">
        <f t="shared" si="7"/>
        <v>0</v>
      </c>
      <c r="N44" s="372">
        <f t="shared" si="8"/>
        <v>0</v>
      </c>
      <c r="O44" s="372">
        <f t="shared" si="9"/>
        <v>0</v>
      </c>
      <c r="P44" s="465">
        <f>IFERROR(VLOOKUP(J44,rates!$A:$M,8,0)*K44,0)</f>
        <v>0</v>
      </c>
      <c r="Q44" s="381">
        <f>IFERROR(VLOOKUP(J44,rates!$A:$M,9,0)*M44,0)</f>
        <v>0</v>
      </c>
      <c r="R44" s="381">
        <f>IFERROR(VLOOKUP(J44,rates!$A:$M,10,0)*O44,0)</f>
        <v>0</v>
      </c>
      <c r="S44" s="381">
        <f t="shared" si="0"/>
        <v>0</v>
      </c>
      <c r="T44" s="466">
        <f t="shared" si="10"/>
        <v>0</v>
      </c>
      <c r="U44" s="457">
        <f>IFERROR(VLOOKUP(J44,rates!$A:$M,11,0)*K44,0)</f>
        <v>0</v>
      </c>
      <c r="V44" s="381">
        <f>IFERROR(VLOOKUP(J44,rates!$A:$M,12,0)*M44,0)</f>
        <v>0</v>
      </c>
      <c r="W44" s="381">
        <f>IFERROR(VLOOKUP(J44,rates!$A:$M,13,0)*O44,0)</f>
        <v>0</v>
      </c>
      <c r="X44" s="381">
        <f>IFERROR(IF(Information!$C$4="HE",SUM(U44:W44),0),0)</f>
        <v>0</v>
      </c>
      <c r="Y44" s="431">
        <f t="shared" si="11"/>
        <v>0</v>
      </c>
      <c r="Z44" s="458">
        <f t="shared" si="12"/>
        <v>0</v>
      </c>
      <c r="AA44" s="459" t="str">
        <f>IFERROR(VLOOKUP(H44,countrygrouping!A:C,3,0)," ")</f>
        <v xml:space="preserve"> </v>
      </c>
      <c r="AB44" s="460" t="str">
        <f>IFERROR(VLOOKUP(AA44,distancebands!A:C,2,0)," ")</f>
        <v xml:space="preserve"> </v>
      </c>
      <c r="AC44" s="460">
        <f>IFERROR(IF(Information!$C$4="HE",VLOOKUP(AA44,distancebands!$A:$L,6,0),0),0)</f>
        <v>0</v>
      </c>
      <c r="AD44" s="460">
        <f t="shared" si="13"/>
        <v>0</v>
      </c>
      <c r="AE44" s="461">
        <v>0</v>
      </c>
      <c r="AF44" s="462">
        <v>0</v>
      </c>
      <c r="AG44" s="463">
        <f t="shared" si="14"/>
        <v>0</v>
      </c>
      <c r="AH44" s="463">
        <f>IF(Information!$C$4="HE",IF(AND((AF44*AE44)&lt;=400,AE44&lt;=40),AF44*AE44,IF((AE44*AF44)&lt;=400,AF44*40,400)),0)</f>
        <v>0</v>
      </c>
      <c r="AI44" s="467"/>
    </row>
    <row r="45" spans="1:35" ht="24.75" customHeight="1">
      <c r="A45" s="362"/>
      <c r="B45" s="362"/>
      <c r="C45" s="363">
        <f t="shared" si="1"/>
        <v>0</v>
      </c>
      <c r="D45" s="455"/>
      <c r="E45" s="387">
        <f t="shared" si="2"/>
        <v>0</v>
      </c>
      <c r="F45" s="388">
        <f t="shared" si="3"/>
        <v>0</v>
      </c>
      <c r="G45" s="464">
        <f t="shared" si="15"/>
        <v>0</v>
      </c>
      <c r="H45" s="425"/>
      <c r="I45" s="371" t="str">
        <f>IFERROR(VLOOKUP(H45,countrygrouping!A:B,2,0)," ")</f>
        <v xml:space="preserve"> </v>
      </c>
      <c r="J45" s="372" t="str">
        <f t="shared" si="4"/>
        <v xml:space="preserve"> </v>
      </c>
      <c r="K45" s="373">
        <f t="shared" si="5"/>
        <v>0</v>
      </c>
      <c r="L45" s="372">
        <f t="shared" si="6"/>
        <v>0</v>
      </c>
      <c r="M45" s="372">
        <f t="shared" si="7"/>
        <v>0</v>
      </c>
      <c r="N45" s="372">
        <f t="shared" si="8"/>
        <v>0</v>
      </c>
      <c r="O45" s="372">
        <f t="shared" si="9"/>
        <v>0</v>
      </c>
      <c r="P45" s="465">
        <f>IFERROR(VLOOKUP(J45,rates!$A:$M,8,0)*K45,0)</f>
        <v>0</v>
      </c>
      <c r="Q45" s="381">
        <f>IFERROR(VLOOKUP(J45,rates!$A:$M,9,0)*M45,0)</f>
        <v>0</v>
      </c>
      <c r="R45" s="381">
        <f>IFERROR(VLOOKUP(J45,rates!$A:$M,10,0)*O45,0)</f>
        <v>0</v>
      </c>
      <c r="S45" s="381">
        <f t="shared" si="0"/>
        <v>0</v>
      </c>
      <c r="T45" s="466">
        <f t="shared" si="10"/>
        <v>0</v>
      </c>
      <c r="U45" s="457">
        <f>IFERROR(VLOOKUP(J45,rates!$A:$M,11,0)*K45,0)</f>
        <v>0</v>
      </c>
      <c r="V45" s="381">
        <f>IFERROR(VLOOKUP(J45,rates!$A:$M,12,0)*M45,0)</f>
        <v>0</v>
      </c>
      <c r="W45" s="381">
        <f>IFERROR(VLOOKUP(J45,rates!$A:$M,13,0)*O45,0)</f>
        <v>0</v>
      </c>
      <c r="X45" s="381">
        <f>IFERROR(IF(Information!$C$4="HE",SUM(U45:W45),0),0)</f>
        <v>0</v>
      </c>
      <c r="Y45" s="431">
        <f t="shared" si="11"/>
        <v>0</v>
      </c>
      <c r="Z45" s="458">
        <f t="shared" si="12"/>
        <v>0</v>
      </c>
      <c r="AA45" s="459" t="str">
        <f>IFERROR(VLOOKUP(H45,countrygrouping!A:C,3,0)," ")</f>
        <v xml:space="preserve"> </v>
      </c>
      <c r="AB45" s="460" t="str">
        <f>IFERROR(VLOOKUP(AA45,distancebands!A:C,2,0)," ")</f>
        <v xml:space="preserve"> </v>
      </c>
      <c r="AC45" s="460">
        <f>IFERROR(IF(Information!$C$4="HE",VLOOKUP(AA45,distancebands!$A:$L,6,0),0),0)</f>
        <v>0</v>
      </c>
      <c r="AD45" s="460">
        <f t="shared" si="13"/>
        <v>0</v>
      </c>
      <c r="AE45" s="461">
        <v>0</v>
      </c>
      <c r="AF45" s="462">
        <v>0</v>
      </c>
      <c r="AG45" s="463">
        <f t="shared" si="14"/>
        <v>0</v>
      </c>
      <c r="AH45" s="463">
        <f>IF(Information!$C$4="HE",IF(AND((AF45*AE45)&lt;=400,AE45&lt;=40),AF45*AE45,IF((AE45*AF45)&lt;=400,AF45*40,400)),0)</f>
        <v>0</v>
      </c>
      <c r="AI45" s="467"/>
    </row>
    <row r="46" spans="1:35" ht="24.75" customHeight="1">
      <c r="A46" s="362"/>
      <c r="B46" s="362"/>
      <c r="C46" s="363">
        <f t="shared" si="1"/>
        <v>0</v>
      </c>
      <c r="D46" s="455"/>
      <c r="E46" s="387">
        <f t="shared" si="2"/>
        <v>0</v>
      </c>
      <c r="F46" s="388">
        <f t="shared" si="3"/>
        <v>0</v>
      </c>
      <c r="G46" s="464">
        <f t="shared" si="15"/>
        <v>0</v>
      </c>
      <c r="H46" s="425"/>
      <c r="I46" s="371" t="str">
        <f>IFERROR(VLOOKUP(H46,countrygrouping!A:B,2,0)," ")</f>
        <v xml:space="preserve"> </v>
      </c>
      <c r="J46" s="372" t="str">
        <f t="shared" si="4"/>
        <v xml:space="preserve"> </v>
      </c>
      <c r="K46" s="373">
        <f t="shared" si="5"/>
        <v>0</v>
      </c>
      <c r="L46" s="372">
        <f t="shared" si="6"/>
        <v>0</v>
      </c>
      <c r="M46" s="372">
        <f t="shared" si="7"/>
        <v>0</v>
      </c>
      <c r="N46" s="372">
        <f t="shared" si="8"/>
        <v>0</v>
      </c>
      <c r="O46" s="372">
        <f t="shared" si="9"/>
        <v>0</v>
      </c>
      <c r="P46" s="465">
        <f>IFERROR(VLOOKUP(J46,rates!$A:$M,8,0)*K46,0)</f>
        <v>0</v>
      </c>
      <c r="Q46" s="381">
        <f>IFERROR(VLOOKUP(J46,rates!$A:$M,9,0)*M46,0)</f>
        <v>0</v>
      </c>
      <c r="R46" s="381">
        <f>IFERROR(VLOOKUP(J46,rates!$A:$M,10,0)*O46,0)</f>
        <v>0</v>
      </c>
      <c r="S46" s="381">
        <f t="shared" si="0"/>
        <v>0</v>
      </c>
      <c r="T46" s="466">
        <f t="shared" si="10"/>
        <v>0</v>
      </c>
      <c r="U46" s="457">
        <f>IFERROR(VLOOKUP(J46,rates!$A:$M,11,0)*K46,0)</f>
        <v>0</v>
      </c>
      <c r="V46" s="381">
        <f>IFERROR(VLOOKUP(J46,rates!$A:$M,12,0)*M46,0)</f>
        <v>0</v>
      </c>
      <c r="W46" s="381">
        <f>IFERROR(VLOOKUP(J46,rates!$A:$M,13,0)*O46,0)</f>
        <v>0</v>
      </c>
      <c r="X46" s="381">
        <f>IFERROR(IF(Information!$C$4="HE",SUM(U46:W46),0),0)</f>
        <v>0</v>
      </c>
      <c r="Y46" s="431">
        <f t="shared" si="11"/>
        <v>0</v>
      </c>
      <c r="Z46" s="458">
        <f t="shared" si="12"/>
        <v>0</v>
      </c>
      <c r="AA46" s="459" t="str">
        <f>IFERROR(VLOOKUP(H46,countrygrouping!A:C,3,0)," ")</f>
        <v xml:space="preserve"> </v>
      </c>
      <c r="AB46" s="460" t="str">
        <f>IFERROR(VLOOKUP(AA46,distancebands!A:C,2,0)," ")</f>
        <v xml:space="preserve"> </v>
      </c>
      <c r="AC46" s="460">
        <f>IFERROR(IF(Information!$C$4="HE",VLOOKUP(AA46,distancebands!$A:$L,6,0),0),0)</f>
        <v>0</v>
      </c>
      <c r="AD46" s="460">
        <f t="shared" si="13"/>
        <v>0</v>
      </c>
      <c r="AE46" s="461">
        <v>0</v>
      </c>
      <c r="AF46" s="462">
        <v>0</v>
      </c>
      <c r="AG46" s="463">
        <f t="shared" si="14"/>
        <v>0</v>
      </c>
      <c r="AH46" s="463">
        <f>IF(Information!$C$4="HE",IF(AND((AF46*AE46)&lt;=400,AE46&lt;=40),AF46*AE46,IF((AE46*AF46)&lt;=400,AF46*40,400)),0)</f>
        <v>0</v>
      </c>
      <c r="AI46" s="467"/>
    </row>
    <row r="47" spans="1:35" ht="24.75" customHeight="1">
      <c r="A47" s="362"/>
      <c r="B47" s="362"/>
      <c r="C47" s="363">
        <f t="shared" si="1"/>
        <v>0</v>
      </c>
      <c r="D47" s="455"/>
      <c r="E47" s="387">
        <f t="shared" si="2"/>
        <v>0</v>
      </c>
      <c r="F47" s="388">
        <f t="shared" si="3"/>
        <v>0</v>
      </c>
      <c r="G47" s="464">
        <f t="shared" si="15"/>
        <v>0</v>
      </c>
      <c r="H47" s="425"/>
      <c r="I47" s="371" t="str">
        <f>IFERROR(VLOOKUP(H47,countrygrouping!A:B,2,0)," ")</f>
        <v xml:space="preserve"> </v>
      </c>
      <c r="J47" s="372" t="str">
        <f t="shared" si="4"/>
        <v xml:space="preserve"> </v>
      </c>
      <c r="K47" s="373">
        <f t="shared" si="5"/>
        <v>0</v>
      </c>
      <c r="L47" s="372">
        <f t="shared" si="6"/>
        <v>0</v>
      </c>
      <c r="M47" s="372">
        <f t="shared" si="7"/>
        <v>0</v>
      </c>
      <c r="N47" s="372">
        <f t="shared" si="8"/>
        <v>0</v>
      </c>
      <c r="O47" s="372">
        <f t="shared" si="9"/>
        <v>0</v>
      </c>
      <c r="P47" s="465">
        <f>IFERROR(VLOOKUP(J47,rates!$A:$M,8,0)*K47,0)</f>
        <v>0</v>
      </c>
      <c r="Q47" s="381">
        <f>IFERROR(VLOOKUP(J47,rates!$A:$M,9,0)*M47,0)</f>
        <v>0</v>
      </c>
      <c r="R47" s="381">
        <f>IFERROR(VLOOKUP(J47,rates!$A:$M,10,0)*O47,0)</f>
        <v>0</v>
      </c>
      <c r="S47" s="381">
        <f t="shared" si="0"/>
        <v>0</v>
      </c>
      <c r="T47" s="466">
        <f t="shared" si="10"/>
        <v>0</v>
      </c>
      <c r="U47" s="457">
        <f>IFERROR(VLOOKUP(J47,rates!$A:$M,11,0)*K47,0)</f>
        <v>0</v>
      </c>
      <c r="V47" s="381">
        <f>IFERROR(VLOOKUP(J47,rates!$A:$M,12,0)*M47,0)</f>
        <v>0</v>
      </c>
      <c r="W47" s="381">
        <f>IFERROR(VLOOKUP(J47,rates!$A:$M,13,0)*O47,0)</f>
        <v>0</v>
      </c>
      <c r="X47" s="381">
        <f>IFERROR(IF(Information!$C$4="HE",SUM(U47:W47),0),0)</f>
        <v>0</v>
      </c>
      <c r="Y47" s="431">
        <f t="shared" si="11"/>
        <v>0</v>
      </c>
      <c r="Z47" s="458">
        <f t="shared" si="12"/>
        <v>0</v>
      </c>
      <c r="AA47" s="459" t="str">
        <f>IFERROR(VLOOKUP(H47,countrygrouping!A:C,3,0)," ")</f>
        <v xml:space="preserve"> </v>
      </c>
      <c r="AB47" s="460" t="str">
        <f>IFERROR(VLOOKUP(AA47,distancebands!A:C,2,0)," ")</f>
        <v xml:space="preserve"> </v>
      </c>
      <c r="AC47" s="460">
        <f>IFERROR(IF(Information!$C$4="HE",VLOOKUP(AA47,distancebands!$A:$L,6,0),0),0)</f>
        <v>0</v>
      </c>
      <c r="AD47" s="460">
        <f t="shared" si="13"/>
        <v>0</v>
      </c>
      <c r="AE47" s="461">
        <v>0</v>
      </c>
      <c r="AF47" s="462">
        <v>0</v>
      </c>
      <c r="AG47" s="463">
        <f t="shared" si="14"/>
        <v>0</v>
      </c>
      <c r="AH47" s="463">
        <f>IF(Information!$C$4="HE",IF(AND((AF47*AE47)&lt;=400,AE47&lt;=40),AF47*AE47,IF((AE47*AF47)&lt;=400,AF47*40,400)),0)</f>
        <v>0</v>
      </c>
      <c r="AI47" s="467"/>
    </row>
    <row r="48" spans="1:35" ht="24.75" customHeight="1">
      <c r="A48" s="362"/>
      <c r="B48" s="362"/>
      <c r="C48" s="363">
        <f t="shared" si="1"/>
        <v>0</v>
      </c>
      <c r="D48" s="455"/>
      <c r="E48" s="387">
        <f t="shared" si="2"/>
        <v>0</v>
      </c>
      <c r="F48" s="388">
        <f t="shared" si="3"/>
        <v>0</v>
      </c>
      <c r="G48" s="464">
        <f t="shared" si="15"/>
        <v>0</v>
      </c>
      <c r="H48" s="425"/>
      <c r="I48" s="371" t="str">
        <f>IFERROR(VLOOKUP(H48,countrygrouping!A:B,2,0)," ")</f>
        <v xml:space="preserve"> </v>
      </c>
      <c r="J48" s="372" t="str">
        <f t="shared" si="4"/>
        <v xml:space="preserve"> </v>
      </c>
      <c r="K48" s="373">
        <f t="shared" si="5"/>
        <v>0</v>
      </c>
      <c r="L48" s="372">
        <f t="shared" si="6"/>
        <v>0</v>
      </c>
      <c r="M48" s="372">
        <f t="shared" si="7"/>
        <v>0</v>
      </c>
      <c r="N48" s="372">
        <f t="shared" si="8"/>
        <v>0</v>
      </c>
      <c r="O48" s="372">
        <f t="shared" si="9"/>
        <v>0</v>
      </c>
      <c r="P48" s="465">
        <f>IFERROR(VLOOKUP(J48,rates!$A:$M,8,0)*K48,0)</f>
        <v>0</v>
      </c>
      <c r="Q48" s="381">
        <f>IFERROR(VLOOKUP(J48,rates!$A:$M,9,0)*M48,0)</f>
        <v>0</v>
      </c>
      <c r="R48" s="381">
        <f>IFERROR(VLOOKUP(J48,rates!$A:$M,10,0)*O48,0)</f>
        <v>0</v>
      </c>
      <c r="S48" s="381">
        <f t="shared" si="0"/>
        <v>0</v>
      </c>
      <c r="T48" s="466">
        <f t="shared" si="10"/>
        <v>0</v>
      </c>
      <c r="U48" s="457">
        <f>IFERROR(VLOOKUP(J48,rates!$A:$M,11,0)*K48,0)</f>
        <v>0</v>
      </c>
      <c r="V48" s="381">
        <f>IFERROR(VLOOKUP(J48,rates!$A:$M,12,0)*M48,0)</f>
        <v>0</v>
      </c>
      <c r="W48" s="381">
        <f>IFERROR(VLOOKUP(J48,rates!$A:$M,13,0)*O48,0)</f>
        <v>0</v>
      </c>
      <c r="X48" s="381">
        <f>IFERROR(IF(Information!$C$4="HE",SUM(U48:W48),0),0)</f>
        <v>0</v>
      </c>
      <c r="Y48" s="431">
        <f t="shared" si="11"/>
        <v>0</v>
      </c>
      <c r="Z48" s="458">
        <f t="shared" si="12"/>
        <v>0</v>
      </c>
      <c r="AA48" s="459" t="str">
        <f>IFERROR(VLOOKUP(H48,countrygrouping!A:C,3,0)," ")</f>
        <v xml:space="preserve"> </v>
      </c>
      <c r="AB48" s="460" t="str">
        <f>IFERROR(VLOOKUP(AA48,distancebands!A:C,2,0)," ")</f>
        <v xml:space="preserve"> </v>
      </c>
      <c r="AC48" s="460">
        <f>IFERROR(IF(Information!$C$4="HE",VLOOKUP(AA48,distancebands!$A:$L,6,0),0),0)</f>
        <v>0</v>
      </c>
      <c r="AD48" s="460">
        <f t="shared" si="13"/>
        <v>0</v>
      </c>
      <c r="AE48" s="461">
        <v>0</v>
      </c>
      <c r="AF48" s="462">
        <v>0</v>
      </c>
      <c r="AG48" s="463">
        <f t="shared" si="14"/>
        <v>0</v>
      </c>
      <c r="AH48" s="463">
        <f>IF(Information!$C$4="HE",IF(AND((AF48*AE48)&lt;=400,AE48&lt;=40),AF48*AE48,IF((AE48*AF48)&lt;=400,AF48*40,400)),0)</f>
        <v>0</v>
      </c>
      <c r="AI48" s="467"/>
    </row>
    <row r="49" spans="1:35" ht="24.75" customHeight="1">
      <c r="A49" s="362"/>
      <c r="B49" s="362"/>
      <c r="C49" s="363">
        <f t="shared" si="1"/>
        <v>0</v>
      </c>
      <c r="D49" s="455"/>
      <c r="E49" s="387">
        <f t="shared" si="2"/>
        <v>0</v>
      </c>
      <c r="F49" s="388">
        <f t="shared" si="3"/>
        <v>0</v>
      </c>
      <c r="G49" s="464">
        <f t="shared" si="15"/>
        <v>0</v>
      </c>
      <c r="H49" s="425"/>
      <c r="I49" s="371" t="str">
        <f>IFERROR(VLOOKUP(H49,countrygrouping!A:B,2,0)," ")</f>
        <v xml:space="preserve"> </v>
      </c>
      <c r="J49" s="372" t="str">
        <f t="shared" si="4"/>
        <v xml:space="preserve"> </v>
      </c>
      <c r="K49" s="373">
        <f t="shared" si="5"/>
        <v>0</v>
      </c>
      <c r="L49" s="372">
        <f t="shared" si="6"/>
        <v>0</v>
      </c>
      <c r="M49" s="372">
        <f t="shared" si="7"/>
        <v>0</v>
      </c>
      <c r="N49" s="372">
        <f t="shared" si="8"/>
        <v>0</v>
      </c>
      <c r="O49" s="372">
        <f t="shared" si="9"/>
        <v>0</v>
      </c>
      <c r="P49" s="465">
        <f>IFERROR(VLOOKUP(J49,rates!$A:$M,8,0)*K49,0)</f>
        <v>0</v>
      </c>
      <c r="Q49" s="381">
        <f>IFERROR(VLOOKUP(J49,rates!$A:$M,9,0)*M49,0)</f>
        <v>0</v>
      </c>
      <c r="R49" s="381">
        <f>IFERROR(VLOOKUP(J49,rates!$A:$M,10,0)*O49,0)</f>
        <v>0</v>
      </c>
      <c r="S49" s="381">
        <f t="shared" si="0"/>
        <v>0</v>
      </c>
      <c r="T49" s="466">
        <f t="shared" si="10"/>
        <v>0</v>
      </c>
      <c r="U49" s="457">
        <f>IFERROR(VLOOKUP(J49,rates!$A:$M,11,0)*K49,0)</f>
        <v>0</v>
      </c>
      <c r="V49" s="381">
        <f>IFERROR(VLOOKUP(J49,rates!$A:$M,12,0)*M49,0)</f>
        <v>0</v>
      </c>
      <c r="W49" s="381">
        <f>IFERROR(VLOOKUP(J49,rates!$A:$M,13,0)*O49,0)</f>
        <v>0</v>
      </c>
      <c r="X49" s="381">
        <f>IFERROR(IF(Information!$C$4="HE",SUM(U49:W49),0),0)</f>
        <v>0</v>
      </c>
      <c r="Y49" s="431">
        <f t="shared" si="11"/>
        <v>0</v>
      </c>
      <c r="Z49" s="458">
        <f t="shared" si="12"/>
        <v>0</v>
      </c>
      <c r="AA49" s="459" t="str">
        <f>IFERROR(VLOOKUP(H49,countrygrouping!A:C,3,0)," ")</f>
        <v xml:space="preserve"> </v>
      </c>
      <c r="AB49" s="460" t="str">
        <f>IFERROR(VLOOKUP(AA49,distancebands!A:C,2,0)," ")</f>
        <v xml:space="preserve"> </v>
      </c>
      <c r="AC49" s="460">
        <f>IFERROR(IF(Information!$C$4="HE",VLOOKUP(AA49,distancebands!$A:$L,6,0),0),0)</f>
        <v>0</v>
      </c>
      <c r="AD49" s="460">
        <f t="shared" si="13"/>
        <v>0</v>
      </c>
      <c r="AE49" s="461">
        <v>0</v>
      </c>
      <c r="AF49" s="462">
        <v>0</v>
      </c>
      <c r="AG49" s="463">
        <f t="shared" si="14"/>
        <v>0</v>
      </c>
      <c r="AH49" s="463">
        <f>IF(Information!$C$4="HE",IF(AND((AF49*AE49)&lt;=400,AE49&lt;=40),AF49*AE49,IF((AE49*AF49)&lt;=400,AF49*40,400)),0)</f>
        <v>0</v>
      </c>
      <c r="AI49" s="467"/>
    </row>
    <row r="50" spans="1:35" ht="24.75" customHeight="1">
      <c r="A50" s="362"/>
      <c r="B50" s="362"/>
      <c r="C50" s="363">
        <f t="shared" si="1"/>
        <v>0</v>
      </c>
      <c r="D50" s="455"/>
      <c r="E50" s="387">
        <f t="shared" si="2"/>
        <v>0</v>
      </c>
      <c r="F50" s="388">
        <f t="shared" si="3"/>
        <v>0</v>
      </c>
      <c r="G50" s="464">
        <f t="shared" si="15"/>
        <v>0</v>
      </c>
      <c r="H50" s="425"/>
      <c r="I50" s="371" t="str">
        <f>IFERROR(VLOOKUP(H50,countrygrouping!A:B,2,0)," ")</f>
        <v xml:space="preserve"> </v>
      </c>
      <c r="J50" s="372" t="str">
        <f t="shared" si="4"/>
        <v xml:space="preserve"> </v>
      </c>
      <c r="K50" s="373">
        <f t="shared" si="5"/>
        <v>0</v>
      </c>
      <c r="L50" s="372">
        <f t="shared" si="6"/>
        <v>0</v>
      </c>
      <c r="M50" s="372">
        <f t="shared" si="7"/>
        <v>0</v>
      </c>
      <c r="N50" s="372">
        <f t="shared" si="8"/>
        <v>0</v>
      </c>
      <c r="O50" s="372">
        <f t="shared" si="9"/>
        <v>0</v>
      </c>
      <c r="P50" s="465">
        <f>IFERROR(VLOOKUP(J50,rates!$A:$M,8,0)*K50,0)</f>
        <v>0</v>
      </c>
      <c r="Q50" s="381">
        <f>IFERROR(VLOOKUP(J50,rates!$A:$M,9,0)*M50,0)</f>
        <v>0</v>
      </c>
      <c r="R50" s="381">
        <f>IFERROR(VLOOKUP(J50,rates!$A:$M,10,0)*O50,0)</f>
        <v>0</v>
      </c>
      <c r="S50" s="381">
        <f t="shared" si="0"/>
        <v>0</v>
      </c>
      <c r="T50" s="466">
        <f t="shared" si="10"/>
        <v>0</v>
      </c>
      <c r="U50" s="457">
        <f>IFERROR(VLOOKUP(J50,rates!$A:$M,11,0)*K50,0)</f>
        <v>0</v>
      </c>
      <c r="V50" s="381">
        <f>IFERROR(VLOOKUP(J50,rates!$A:$M,12,0)*M50,0)</f>
        <v>0</v>
      </c>
      <c r="W50" s="381">
        <f>IFERROR(VLOOKUP(J50,rates!$A:$M,13,0)*O50,0)</f>
        <v>0</v>
      </c>
      <c r="X50" s="381">
        <f>IFERROR(IF(Information!$C$4="HE",SUM(U50:W50),0),0)</f>
        <v>0</v>
      </c>
      <c r="Y50" s="431">
        <f t="shared" si="11"/>
        <v>0</v>
      </c>
      <c r="Z50" s="458">
        <f t="shared" si="12"/>
        <v>0</v>
      </c>
      <c r="AA50" s="459" t="str">
        <f>IFERROR(VLOOKUP(H50,countrygrouping!A:C,3,0)," ")</f>
        <v xml:space="preserve"> </v>
      </c>
      <c r="AB50" s="460" t="str">
        <f>IFERROR(VLOOKUP(AA50,distancebands!A:C,2,0)," ")</f>
        <v xml:space="preserve"> </v>
      </c>
      <c r="AC50" s="460">
        <f>IFERROR(IF(Information!$C$4="HE",VLOOKUP(AA50,distancebands!$A:$L,6,0),0),0)</f>
        <v>0</v>
      </c>
      <c r="AD50" s="460">
        <f t="shared" si="13"/>
        <v>0</v>
      </c>
      <c r="AE50" s="461">
        <v>0</v>
      </c>
      <c r="AF50" s="462">
        <v>0</v>
      </c>
      <c r="AG50" s="463">
        <f t="shared" si="14"/>
        <v>0</v>
      </c>
      <c r="AH50" s="463">
        <f>IF(Information!$C$4="HE",IF(AND((AF50*AE50)&lt;=400,AE50&lt;=40),AF50*AE50,IF((AE50*AF50)&lt;=400,AF50*40,400)),0)</f>
        <v>0</v>
      </c>
      <c r="AI50" s="467"/>
    </row>
    <row r="51" spans="1:35" ht="24.75" customHeight="1">
      <c r="A51" s="362"/>
      <c r="B51" s="362"/>
      <c r="C51" s="363">
        <f t="shared" si="1"/>
        <v>0</v>
      </c>
      <c r="D51" s="455"/>
      <c r="E51" s="387">
        <f t="shared" si="2"/>
        <v>0</v>
      </c>
      <c r="F51" s="388">
        <f t="shared" si="3"/>
        <v>0</v>
      </c>
      <c r="G51" s="464">
        <f t="shared" si="15"/>
        <v>0</v>
      </c>
      <c r="H51" s="425"/>
      <c r="I51" s="371" t="str">
        <f>IFERROR(VLOOKUP(H51,countrygrouping!A:B,2,0)," ")</f>
        <v xml:space="preserve"> </v>
      </c>
      <c r="J51" s="372" t="str">
        <f t="shared" si="4"/>
        <v xml:space="preserve"> </v>
      </c>
      <c r="K51" s="373">
        <f t="shared" si="5"/>
        <v>0</v>
      </c>
      <c r="L51" s="372">
        <f t="shared" si="6"/>
        <v>0</v>
      </c>
      <c r="M51" s="372">
        <f t="shared" si="7"/>
        <v>0</v>
      </c>
      <c r="N51" s="372">
        <f t="shared" si="8"/>
        <v>0</v>
      </c>
      <c r="O51" s="372">
        <f t="shared" si="9"/>
        <v>0</v>
      </c>
      <c r="P51" s="465">
        <f>IFERROR(VLOOKUP(J51,rates!$A:$M,8,0)*K51,0)</f>
        <v>0</v>
      </c>
      <c r="Q51" s="381">
        <f>IFERROR(VLOOKUP(J51,rates!$A:$M,9,0)*M51,0)</f>
        <v>0</v>
      </c>
      <c r="R51" s="381">
        <f>IFERROR(VLOOKUP(J51,rates!$A:$M,10,0)*O51,0)</f>
        <v>0</v>
      </c>
      <c r="S51" s="381">
        <f t="shared" si="0"/>
        <v>0</v>
      </c>
      <c r="T51" s="466">
        <f t="shared" si="10"/>
        <v>0</v>
      </c>
      <c r="U51" s="457">
        <f>IFERROR(VLOOKUP(J51,rates!$A:$M,11,0)*K51,0)</f>
        <v>0</v>
      </c>
      <c r="V51" s="381">
        <f>IFERROR(VLOOKUP(J51,rates!$A:$M,12,0)*M51,0)</f>
        <v>0</v>
      </c>
      <c r="W51" s="381">
        <f>IFERROR(VLOOKUP(J51,rates!$A:$M,13,0)*O51,0)</f>
        <v>0</v>
      </c>
      <c r="X51" s="381">
        <f>IFERROR(IF(Information!$C$4="HE",SUM(U51:W51),0),0)</f>
        <v>0</v>
      </c>
      <c r="Y51" s="431">
        <f t="shared" si="11"/>
        <v>0</v>
      </c>
      <c r="Z51" s="458">
        <f t="shared" si="12"/>
        <v>0</v>
      </c>
      <c r="AA51" s="459" t="str">
        <f>IFERROR(VLOOKUP(H51,countrygrouping!A:C,3,0)," ")</f>
        <v xml:space="preserve"> </v>
      </c>
      <c r="AB51" s="460" t="str">
        <f>IFERROR(VLOOKUP(AA51,distancebands!A:C,2,0)," ")</f>
        <v xml:space="preserve"> </v>
      </c>
      <c r="AC51" s="460">
        <f>IFERROR(IF(Information!$C$4="HE",VLOOKUP(AA51,distancebands!$A:$L,6,0),0),0)</f>
        <v>0</v>
      </c>
      <c r="AD51" s="460">
        <f t="shared" si="13"/>
        <v>0</v>
      </c>
      <c r="AE51" s="461">
        <v>0</v>
      </c>
      <c r="AF51" s="462">
        <v>0</v>
      </c>
      <c r="AG51" s="463">
        <f t="shared" si="14"/>
        <v>0</v>
      </c>
      <c r="AH51" s="463">
        <f>IF(Information!$C$4="HE",IF(AND((AF51*AE51)&lt;=400,AE51&lt;=40),AF51*AE51,IF((AE51*AF51)&lt;=400,AF51*40,400)),0)</f>
        <v>0</v>
      </c>
      <c r="AI51" s="467"/>
    </row>
    <row r="52" spans="1:35" ht="24.75" customHeight="1">
      <c r="A52" s="362"/>
      <c r="B52" s="362"/>
      <c r="C52" s="363">
        <f t="shared" si="1"/>
        <v>0</v>
      </c>
      <c r="D52" s="455"/>
      <c r="E52" s="387">
        <f t="shared" si="2"/>
        <v>0</v>
      </c>
      <c r="F52" s="388">
        <f t="shared" si="3"/>
        <v>0</v>
      </c>
      <c r="G52" s="464">
        <f t="shared" si="15"/>
        <v>0</v>
      </c>
      <c r="H52" s="425"/>
      <c r="I52" s="371" t="str">
        <f>IFERROR(VLOOKUP(H52,countrygrouping!A:B,2,0)," ")</f>
        <v xml:space="preserve"> </v>
      </c>
      <c r="J52" s="372" t="str">
        <f t="shared" si="4"/>
        <v xml:space="preserve"> </v>
      </c>
      <c r="K52" s="373">
        <f t="shared" si="5"/>
        <v>0</v>
      </c>
      <c r="L52" s="372">
        <f t="shared" si="6"/>
        <v>0</v>
      </c>
      <c r="M52" s="372">
        <f t="shared" si="7"/>
        <v>0</v>
      </c>
      <c r="N52" s="372">
        <f t="shared" si="8"/>
        <v>0</v>
      </c>
      <c r="O52" s="372">
        <f t="shared" si="9"/>
        <v>0</v>
      </c>
      <c r="P52" s="465">
        <f>IFERROR(VLOOKUP(J52,rates!$A:$M,8,0)*K52,0)</f>
        <v>0</v>
      </c>
      <c r="Q52" s="381">
        <f>IFERROR(VLOOKUP(J52,rates!$A:$M,9,0)*M52,0)</f>
        <v>0</v>
      </c>
      <c r="R52" s="381">
        <f>IFERROR(VLOOKUP(J52,rates!$A:$M,10,0)*O52,0)</f>
        <v>0</v>
      </c>
      <c r="S52" s="381">
        <f t="shared" si="0"/>
        <v>0</v>
      </c>
      <c r="T52" s="466">
        <f t="shared" si="10"/>
        <v>0</v>
      </c>
      <c r="U52" s="457">
        <f>IFERROR(VLOOKUP(J52,rates!$A:$M,11,0)*K52,0)</f>
        <v>0</v>
      </c>
      <c r="V52" s="381">
        <f>IFERROR(VLOOKUP(J52,rates!$A:$M,12,0)*M52,0)</f>
        <v>0</v>
      </c>
      <c r="W52" s="381">
        <f>IFERROR(VLOOKUP(J52,rates!$A:$M,13,0)*O52,0)</f>
        <v>0</v>
      </c>
      <c r="X52" s="381">
        <f>IFERROR(IF(Information!$C$4="HE",SUM(U52:W52),0),0)</f>
        <v>0</v>
      </c>
      <c r="Y52" s="431">
        <f t="shared" si="11"/>
        <v>0</v>
      </c>
      <c r="Z52" s="458">
        <f t="shared" si="12"/>
        <v>0</v>
      </c>
      <c r="AA52" s="459" t="str">
        <f>IFERROR(VLOOKUP(H52,countrygrouping!A:C,3,0)," ")</f>
        <v xml:space="preserve"> </v>
      </c>
      <c r="AB52" s="460" t="str">
        <f>IFERROR(VLOOKUP(AA52,distancebands!A:C,2,0)," ")</f>
        <v xml:space="preserve"> </v>
      </c>
      <c r="AC52" s="460">
        <f>IFERROR(IF(Information!$C$4="HE",VLOOKUP(AA52,distancebands!$A:$L,6,0),0),0)</f>
        <v>0</v>
      </c>
      <c r="AD52" s="460">
        <f t="shared" si="13"/>
        <v>0</v>
      </c>
      <c r="AE52" s="461">
        <v>0</v>
      </c>
      <c r="AF52" s="462">
        <v>0</v>
      </c>
      <c r="AG52" s="463">
        <f t="shared" si="14"/>
        <v>0</v>
      </c>
      <c r="AH52" s="463">
        <f>IF(Information!$C$4="HE",IF(AND((AF52*AE52)&lt;=400,AE52&lt;=40),AF52*AE52,IF((AE52*AF52)&lt;=400,AF52*40,400)),0)</f>
        <v>0</v>
      </c>
      <c r="AI52" s="467"/>
    </row>
    <row r="53" spans="1:35" ht="24.75" customHeight="1">
      <c r="A53" s="362"/>
      <c r="B53" s="362"/>
      <c r="C53" s="363">
        <f t="shared" si="1"/>
        <v>0</v>
      </c>
      <c r="D53" s="468"/>
      <c r="E53" s="396">
        <f t="shared" si="2"/>
        <v>0</v>
      </c>
      <c r="F53" s="397">
        <f t="shared" si="3"/>
        <v>0</v>
      </c>
      <c r="G53" s="469">
        <f t="shared" si="15"/>
        <v>0</v>
      </c>
      <c r="H53" s="425"/>
      <c r="I53" s="371" t="str">
        <f>IFERROR(VLOOKUP(H53,countrygrouping!A:B,2,0)," ")</f>
        <v xml:space="preserve"> </v>
      </c>
      <c r="J53" s="372" t="str">
        <f t="shared" si="4"/>
        <v xml:space="preserve"> </v>
      </c>
      <c r="K53" s="373">
        <f t="shared" si="5"/>
        <v>0</v>
      </c>
      <c r="L53" s="372">
        <f t="shared" si="6"/>
        <v>0</v>
      </c>
      <c r="M53" s="372">
        <f t="shared" si="7"/>
        <v>0</v>
      </c>
      <c r="N53" s="372">
        <f t="shared" si="8"/>
        <v>0</v>
      </c>
      <c r="O53" s="372">
        <f t="shared" si="9"/>
        <v>0</v>
      </c>
      <c r="P53" s="465">
        <f>IFERROR(VLOOKUP(J53,rates!$A:$M,8,0)*K53,0)</f>
        <v>0</v>
      </c>
      <c r="Q53" s="381">
        <f>IFERROR(VLOOKUP(J53,rates!$A:$M,9,0)*M53,0)</f>
        <v>0</v>
      </c>
      <c r="R53" s="381">
        <f>IFERROR(VLOOKUP(J53,rates!$A:$M,10,0)*O53,0)</f>
        <v>0</v>
      </c>
      <c r="S53" s="381">
        <f t="shared" si="0"/>
        <v>0</v>
      </c>
      <c r="T53" s="470">
        <f t="shared" si="10"/>
        <v>0</v>
      </c>
      <c r="U53" s="457">
        <f>IFERROR(VLOOKUP(J53,rates!$A:$M,11,0)*K53,0)</f>
        <v>0</v>
      </c>
      <c r="V53" s="381">
        <f>IFERROR(VLOOKUP(J53,rates!$A:$M,12,0)*M53,0)</f>
        <v>0</v>
      </c>
      <c r="W53" s="381">
        <f>IFERROR(VLOOKUP(J53,rates!$A:$M,13,0)*O53,0)</f>
        <v>0</v>
      </c>
      <c r="X53" s="381">
        <f>IFERROR(IF(Information!$C$4="HE",SUM(U53:W53),0),0)</f>
        <v>0</v>
      </c>
      <c r="Y53" s="431">
        <f t="shared" si="11"/>
        <v>0</v>
      </c>
      <c r="Z53" s="458">
        <f t="shared" si="12"/>
        <v>0</v>
      </c>
      <c r="AA53" s="459" t="str">
        <f>IFERROR(VLOOKUP(H53,countrygrouping!A:C,3,0)," ")</f>
        <v xml:space="preserve"> </v>
      </c>
      <c r="AB53" s="460" t="str">
        <f>IFERROR(VLOOKUP(AA53,distancebands!A:C,2,0)," ")</f>
        <v xml:space="preserve"> </v>
      </c>
      <c r="AC53" s="460">
        <f>IFERROR(IF(Information!$C$4="HE",VLOOKUP(AA53,distancebands!$A:$L,6,0),0),0)</f>
        <v>0</v>
      </c>
      <c r="AD53" s="460">
        <f t="shared" si="13"/>
        <v>0</v>
      </c>
      <c r="AE53" s="461">
        <v>0</v>
      </c>
      <c r="AF53" s="462">
        <v>0</v>
      </c>
      <c r="AG53" s="463">
        <f t="shared" si="14"/>
        <v>0</v>
      </c>
      <c r="AH53" s="463">
        <f>IF(Information!$C$4="HE",IF(AND((AF53*AE53)&lt;=400,AE53&lt;=40),AF53*AE53,IF((AE53*AF53)&lt;=400,AF53*40,400)),0)</f>
        <v>0</v>
      </c>
      <c r="AI53" s="467"/>
    </row>
    <row r="54" spans="1:35" ht="24.75" customHeight="1">
      <c r="A54" s="362"/>
      <c r="B54" s="362"/>
      <c r="C54" s="363">
        <f t="shared" si="1"/>
        <v>0</v>
      </c>
      <c r="D54" s="362"/>
      <c r="E54" s="367">
        <f>FLOOR(D54/7,1)</f>
        <v>0</v>
      </c>
      <c r="F54" s="368">
        <f>FLOOR(D54/28,1)</f>
        <v>0</v>
      </c>
      <c r="G54" s="424">
        <f>D54/28</f>
        <v>0</v>
      </c>
      <c r="H54" s="425"/>
      <c r="I54" s="371" t="str">
        <f>IFERROR(VLOOKUP(H54,countrygrouping!A:B,2,0)," ")</f>
        <v xml:space="preserve"> </v>
      </c>
      <c r="J54" s="372" t="str">
        <f>I54</f>
        <v xml:space="preserve"> </v>
      </c>
      <c r="K54" s="373">
        <f>IF(D54&gt;0,D54-L54,0)</f>
        <v>0</v>
      </c>
      <c r="L54" s="372">
        <f>IF(D54&lt;14,0,(D54-14))</f>
        <v>0</v>
      </c>
      <c r="M54" s="372">
        <f>IF(D54&gt;56,56-K54,L54)</f>
        <v>0</v>
      </c>
      <c r="N54" s="372">
        <f>K54+M54</f>
        <v>0</v>
      </c>
      <c r="O54" s="372">
        <f>D54-M54-K54</f>
        <v>0</v>
      </c>
      <c r="P54" s="465">
        <f>IFERROR(VLOOKUP(J54,rates!$A:$M,8,0)*K54,0)</f>
        <v>0</v>
      </c>
      <c r="Q54" s="381">
        <f>IFERROR(VLOOKUP(J54,rates!$A:$M,9,0)*M54,0)</f>
        <v>0</v>
      </c>
      <c r="R54" s="381">
        <f>IFERROR(VLOOKUP(J54,rates!$A:$M,10,0)*O54,0)</f>
        <v>0</v>
      </c>
      <c r="S54" s="381">
        <f t="shared" si="0"/>
        <v>0</v>
      </c>
      <c r="T54" s="431">
        <f>IFERROR(S54*A54,0)</f>
        <v>0</v>
      </c>
      <c r="U54" s="457">
        <f>IFERROR(VLOOKUP(J54,rates!$A:$M,11,0)*K54,0)</f>
        <v>0</v>
      </c>
      <c r="V54" s="381">
        <f>IFERROR(VLOOKUP(J54,rates!$A:$M,12,0)*M54,0)</f>
        <v>0</v>
      </c>
      <c r="W54" s="381">
        <f>IFERROR(VLOOKUP(J54,rates!$A:$M,13,0)*O54,0)</f>
        <v>0</v>
      </c>
      <c r="X54" s="381">
        <f>IFERROR(IF(Information!$C$4="HE",SUM(U54:W54),0),0)</f>
        <v>0</v>
      </c>
      <c r="Y54" s="431">
        <f>IFERROR(X54*C54,0)</f>
        <v>0</v>
      </c>
      <c r="Z54" s="458">
        <f>IFERROR(T54+Y54,0)</f>
        <v>0</v>
      </c>
      <c r="AA54" s="459" t="str">
        <f>IFERROR(VLOOKUP(H54,countrygrouping!A:C,3,0)," ")</f>
        <v xml:space="preserve"> </v>
      </c>
      <c r="AB54" s="460" t="str">
        <f>IFERROR(VLOOKUP(AA54,distancebands!A:C,2,0)," ")</f>
        <v xml:space="preserve"> </v>
      </c>
      <c r="AC54" s="460">
        <f>IFERROR(IF(Information!$C$4="HE",VLOOKUP(AA54,distancebands!$A:$L,6,0),0),0)</f>
        <v>0</v>
      </c>
      <c r="AD54" s="460">
        <f>IFERROR(A54*AB54,0)+IFERROR(C54*AC54,0)</f>
        <v>0</v>
      </c>
      <c r="AE54" s="461">
        <v>0</v>
      </c>
      <c r="AF54" s="462">
        <v>0</v>
      </c>
      <c r="AG54" s="463">
        <f t="shared" si="14"/>
        <v>0</v>
      </c>
      <c r="AH54" s="463">
        <f>IF(Information!$C$4="HE",IF(AND((AF54*AE54)&lt;=400,AE54&lt;=40),AF54*AE54,IF((AE54*AF54)&lt;=400,AF54*40,400)),0)</f>
        <v>0</v>
      </c>
      <c r="AI54" s="467"/>
    </row>
    <row r="55" spans="1:35" ht="24.75" customHeight="1">
      <c r="A55" s="362"/>
      <c r="B55" s="362"/>
      <c r="C55" s="363">
        <f t="shared" si="1"/>
        <v>0</v>
      </c>
      <c r="D55" s="455"/>
      <c r="E55" s="387">
        <f t="shared" ref="E55:E103" si="16">FLOOR(D55/7,1)</f>
        <v>0</v>
      </c>
      <c r="F55" s="388">
        <f t="shared" ref="F55:F103" si="17">FLOOR(D55/28,1)</f>
        <v>0</v>
      </c>
      <c r="G55" s="464">
        <f>D55/28</f>
        <v>0</v>
      </c>
      <c r="H55" s="425"/>
      <c r="I55" s="371" t="str">
        <f>IFERROR(VLOOKUP(H55,countrygrouping!A:B,2,0)," ")</f>
        <v xml:space="preserve"> </v>
      </c>
      <c r="J55" s="372" t="str">
        <f t="shared" ref="J55:J103" si="18">I55</f>
        <v xml:space="preserve"> </v>
      </c>
      <c r="K55" s="373">
        <f t="shared" ref="K55:K103" si="19">IF(D55&gt;0,D55-L55,0)</f>
        <v>0</v>
      </c>
      <c r="L55" s="372">
        <f t="shared" ref="L55:L103" si="20">IF(D55&lt;14,0,(D55-14))</f>
        <v>0</v>
      </c>
      <c r="M55" s="372">
        <f t="shared" ref="M55:M103" si="21">IF(D55&gt;56,56-K55,L55)</f>
        <v>0</v>
      </c>
      <c r="N55" s="372">
        <f t="shared" ref="N55:N103" si="22">K55+M55</f>
        <v>0</v>
      </c>
      <c r="O55" s="372">
        <f t="shared" ref="O55:O103" si="23">D55-M55-K55</f>
        <v>0</v>
      </c>
      <c r="P55" s="465">
        <f>IFERROR(VLOOKUP(J55,rates!$A:$M,8,0)*K55,0)</f>
        <v>0</v>
      </c>
      <c r="Q55" s="381">
        <f>IFERROR(VLOOKUP(J55,rates!$A:$M,9,0)*M55,0)</f>
        <v>0</v>
      </c>
      <c r="R55" s="381">
        <f>IFERROR(VLOOKUP(J55,rates!$A:$M,10,0)*O55,0)</f>
        <v>0</v>
      </c>
      <c r="S55" s="381">
        <f t="shared" si="0"/>
        <v>0</v>
      </c>
      <c r="T55" s="466">
        <f t="shared" ref="T55:T103" si="24">IFERROR(S55*A55,0)</f>
        <v>0</v>
      </c>
      <c r="U55" s="457">
        <f>IFERROR(VLOOKUP(J55,rates!$A:$M,11,0)*K55,0)</f>
        <v>0</v>
      </c>
      <c r="V55" s="381">
        <f>IFERROR(VLOOKUP(J55,rates!$A:$M,12,0)*M55,0)</f>
        <v>0</v>
      </c>
      <c r="W55" s="381">
        <f>IFERROR(VLOOKUP(J55,rates!$A:$M,13,0)*O55,0)</f>
        <v>0</v>
      </c>
      <c r="X55" s="381">
        <f>IFERROR(IF(Information!$C$4="HE",SUM(U55:W55),0),0)</f>
        <v>0</v>
      </c>
      <c r="Y55" s="431">
        <f t="shared" ref="Y55:Y103" si="25">IFERROR(X55*C55,0)</f>
        <v>0</v>
      </c>
      <c r="Z55" s="458">
        <f t="shared" ref="Z55:Z103" si="26">IFERROR(T55+Y55,0)</f>
        <v>0</v>
      </c>
      <c r="AA55" s="459" t="str">
        <f>IFERROR(VLOOKUP(H55,countrygrouping!A:C,3,0)," ")</f>
        <v xml:space="preserve"> </v>
      </c>
      <c r="AB55" s="460" t="str">
        <f>IFERROR(VLOOKUP(AA55,distancebands!A:C,2,0)," ")</f>
        <v xml:space="preserve"> </v>
      </c>
      <c r="AC55" s="460">
        <f>IFERROR(IF(Information!$C$4="HE",VLOOKUP(AA55,distancebands!$A:$L,6,0),0),0)</f>
        <v>0</v>
      </c>
      <c r="AD55" s="460">
        <f t="shared" ref="AD55:AD103" si="27">IFERROR(A55*AB55,0)+IFERROR(C55*AC55,0)</f>
        <v>0</v>
      </c>
      <c r="AE55" s="461">
        <v>0</v>
      </c>
      <c r="AF55" s="462">
        <v>0</v>
      </c>
      <c r="AG55" s="463">
        <f t="shared" si="14"/>
        <v>0</v>
      </c>
      <c r="AH55" s="463">
        <f>IF(Information!$C$4="HE",IF(AND((AF55*AE55)&lt;=400,AE55&lt;=40),AF55*AE55,IF((AE55*AF55)&lt;=400,AF55*40,400)),0)</f>
        <v>0</v>
      </c>
      <c r="AI55" s="467"/>
    </row>
    <row r="56" spans="1:35" ht="24.75" customHeight="1">
      <c r="A56" s="362"/>
      <c r="B56" s="362"/>
      <c r="C56" s="363">
        <f t="shared" si="1"/>
        <v>0</v>
      </c>
      <c r="D56" s="455"/>
      <c r="E56" s="387">
        <f t="shared" si="16"/>
        <v>0</v>
      </c>
      <c r="F56" s="388">
        <f t="shared" si="17"/>
        <v>0</v>
      </c>
      <c r="G56" s="464">
        <f t="shared" ref="G56:G103" si="28">D56/28</f>
        <v>0</v>
      </c>
      <c r="H56" s="425"/>
      <c r="I56" s="371" t="str">
        <f>IFERROR(VLOOKUP(H56,countrygrouping!A:B,2,0)," ")</f>
        <v xml:space="preserve"> </v>
      </c>
      <c r="J56" s="372" t="str">
        <f t="shared" si="18"/>
        <v xml:space="preserve"> </v>
      </c>
      <c r="K56" s="373">
        <f t="shared" si="19"/>
        <v>0</v>
      </c>
      <c r="L56" s="372">
        <f t="shared" si="20"/>
        <v>0</v>
      </c>
      <c r="M56" s="372">
        <f t="shared" si="21"/>
        <v>0</v>
      </c>
      <c r="N56" s="372">
        <f t="shared" si="22"/>
        <v>0</v>
      </c>
      <c r="O56" s="372">
        <f t="shared" si="23"/>
        <v>0</v>
      </c>
      <c r="P56" s="465">
        <f>IFERROR(VLOOKUP(J56,rates!$A:$M,8,0)*K56,0)</f>
        <v>0</v>
      </c>
      <c r="Q56" s="381">
        <f>IFERROR(VLOOKUP(J56,rates!$A:$M,9,0)*M56,0)</f>
        <v>0</v>
      </c>
      <c r="R56" s="381">
        <f>IFERROR(VLOOKUP(J56,rates!$A:$M,10,0)*O56,0)</f>
        <v>0</v>
      </c>
      <c r="S56" s="381">
        <f t="shared" si="0"/>
        <v>0</v>
      </c>
      <c r="T56" s="466">
        <f t="shared" si="24"/>
        <v>0</v>
      </c>
      <c r="U56" s="457">
        <f>IFERROR(VLOOKUP(J56,rates!$A:$M,11,0)*K56,0)</f>
        <v>0</v>
      </c>
      <c r="V56" s="381">
        <f>IFERROR(VLOOKUP(J56,rates!$A:$M,12,0)*M56,0)</f>
        <v>0</v>
      </c>
      <c r="W56" s="381">
        <f>IFERROR(VLOOKUP(J56,rates!$A:$M,13,0)*O56,0)</f>
        <v>0</v>
      </c>
      <c r="X56" s="381">
        <f>IFERROR(IF(Information!$C$4="HE",SUM(U56:W56),0),0)</f>
        <v>0</v>
      </c>
      <c r="Y56" s="431">
        <f t="shared" si="25"/>
        <v>0</v>
      </c>
      <c r="Z56" s="458">
        <f t="shared" si="26"/>
        <v>0</v>
      </c>
      <c r="AA56" s="459" t="str">
        <f>IFERROR(VLOOKUP(H56,countrygrouping!A:C,3,0)," ")</f>
        <v xml:space="preserve"> </v>
      </c>
      <c r="AB56" s="460" t="str">
        <f>IFERROR(VLOOKUP(AA56,distancebands!A:C,2,0)," ")</f>
        <v xml:space="preserve"> </v>
      </c>
      <c r="AC56" s="460">
        <f>IFERROR(IF(Information!$C$4="HE",VLOOKUP(AA56,distancebands!$A:$L,6,0),0),0)</f>
        <v>0</v>
      </c>
      <c r="AD56" s="460">
        <f t="shared" si="27"/>
        <v>0</v>
      </c>
      <c r="AE56" s="461">
        <v>0</v>
      </c>
      <c r="AF56" s="462">
        <v>0</v>
      </c>
      <c r="AG56" s="463">
        <f t="shared" si="14"/>
        <v>0</v>
      </c>
      <c r="AH56" s="463">
        <f>IF(Information!$C$4="HE",IF(AND((AF56*AE56)&lt;=400,AE56&lt;=40),AF56*AE56,IF((AE56*AF56)&lt;=400,AF56*40,400)),0)</f>
        <v>0</v>
      </c>
      <c r="AI56" s="467"/>
    </row>
    <row r="57" spans="1:35" ht="24.75" customHeight="1">
      <c r="A57" s="362"/>
      <c r="B57" s="362"/>
      <c r="C57" s="363">
        <f t="shared" si="1"/>
        <v>0</v>
      </c>
      <c r="D57" s="455"/>
      <c r="E57" s="387">
        <f t="shared" si="16"/>
        <v>0</v>
      </c>
      <c r="F57" s="388">
        <f t="shared" si="17"/>
        <v>0</v>
      </c>
      <c r="G57" s="464">
        <f t="shared" si="28"/>
        <v>0</v>
      </c>
      <c r="H57" s="425"/>
      <c r="I57" s="371" t="str">
        <f>IFERROR(VLOOKUP(H57,countrygrouping!A:B,2,0)," ")</f>
        <v xml:space="preserve"> </v>
      </c>
      <c r="J57" s="372" t="str">
        <f t="shared" si="18"/>
        <v xml:space="preserve"> </v>
      </c>
      <c r="K57" s="373">
        <f t="shared" si="19"/>
        <v>0</v>
      </c>
      <c r="L57" s="372">
        <f t="shared" si="20"/>
        <v>0</v>
      </c>
      <c r="M57" s="372">
        <f t="shared" si="21"/>
        <v>0</v>
      </c>
      <c r="N57" s="372">
        <f t="shared" si="22"/>
        <v>0</v>
      </c>
      <c r="O57" s="372">
        <f t="shared" si="23"/>
        <v>0</v>
      </c>
      <c r="P57" s="465">
        <f>IFERROR(VLOOKUP(J57,rates!$A:$M,8,0)*K57,0)</f>
        <v>0</v>
      </c>
      <c r="Q57" s="381">
        <f>IFERROR(VLOOKUP(J57,rates!$A:$M,9,0)*M57,0)</f>
        <v>0</v>
      </c>
      <c r="R57" s="381">
        <f>IFERROR(VLOOKUP(J57,rates!$A:$M,10,0)*O57,0)</f>
        <v>0</v>
      </c>
      <c r="S57" s="381">
        <f t="shared" si="0"/>
        <v>0</v>
      </c>
      <c r="T57" s="466">
        <f t="shared" si="24"/>
        <v>0</v>
      </c>
      <c r="U57" s="457">
        <f>IFERROR(VLOOKUP(J57,rates!$A:$M,11,0)*K57,0)</f>
        <v>0</v>
      </c>
      <c r="V57" s="381">
        <f>IFERROR(VLOOKUP(J57,rates!$A:$M,12,0)*M57,0)</f>
        <v>0</v>
      </c>
      <c r="W57" s="381">
        <f>IFERROR(VLOOKUP(J57,rates!$A:$M,13,0)*O57,0)</f>
        <v>0</v>
      </c>
      <c r="X57" s="381">
        <f>IFERROR(IF(Information!$C$4="HE",SUM(U57:W57),0),0)</f>
        <v>0</v>
      </c>
      <c r="Y57" s="431">
        <f t="shared" si="25"/>
        <v>0</v>
      </c>
      <c r="Z57" s="458">
        <f t="shared" si="26"/>
        <v>0</v>
      </c>
      <c r="AA57" s="459" t="str">
        <f>IFERROR(VLOOKUP(H57,countrygrouping!A:C,3,0)," ")</f>
        <v xml:space="preserve"> </v>
      </c>
      <c r="AB57" s="460" t="str">
        <f>IFERROR(VLOOKUP(AA57,distancebands!A:C,2,0)," ")</f>
        <v xml:space="preserve"> </v>
      </c>
      <c r="AC57" s="460">
        <f>IFERROR(IF(Information!$C$4="HE",VLOOKUP(AA57,distancebands!$A:$L,6,0),0),0)</f>
        <v>0</v>
      </c>
      <c r="AD57" s="460">
        <f t="shared" si="27"/>
        <v>0</v>
      </c>
      <c r="AE57" s="461">
        <v>0</v>
      </c>
      <c r="AF57" s="462">
        <v>0</v>
      </c>
      <c r="AG57" s="463">
        <f t="shared" si="14"/>
        <v>0</v>
      </c>
      <c r="AH57" s="463">
        <f>IF(Information!$C$4="HE",IF(AND((AF57*AE57)&lt;=400,AE57&lt;=40),AF57*AE57,IF((AE57*AF57)&lt;=400,AF57*40,400)),0)</f>
        <v>0</v>
      </c>
      <c r="AI57" s="467"/>
    </row>
    <row r="58" spans="1:35" ht="24.75" customHeight="1">
      <c r="A58" s="362"/>
      <c r="B58" s="362"/>
      <c r="C58" s="363">
        <f t="shared" si="1"/>
        <v>0</v>
      </c>
      <c r="D58" s="455"/>
      <c r="E58" s="387">
        <f t="shared" si="16"/>
        <v>0</v>
      </c>
      <c r="F58" s="388">
        <f t="shared" si="17"/>
        <v>0</v>
      </c>
      <c r="G58" s="464">
        <f t="shared" si="28"/>
        <v>0</v>
      </c>
      <c r="H58" s="425"/>
      <c r="I58" s="371" t="str">
        <f>IFERROR(VLOOKUP(H58,countrygrouping!A:B,2,0)," ")</f>
        <v xml:space="preserve"> </v>
      </c>
      <c r="J58" s="372" t="str">
        <f t="shared" si="18"/>
        <v xml:space="preserve"> </v>
      </c>
      <c r="K58" s="373">
        <f t="shared" si="19"/>
        <v>0</v>
      </c>
      <c r="L58" s="372">
        <f t="shared" si="20"/>
        <v>0</v>
      </c>
      <c r="M58" s="372">
        <f t="shared" si="21"/>
        <v>0</v>
      </c>
      <c r="N58" s="372">
        <f t="shared" si="22"/>
        <v>0</v>
      </c>
      <c r="O58" s="372">
        <f t="shared" si="23"/>
        <v>0</v>
      </c>
      <c r="P58" s="465">
        <f>IFERROR(VLOOKUP(J58,rates!$A:$M,8,0)*K58,0)</f>
        <v>0</v>
      </c>
      <c r="Q58" s="381">
        <f>IFERROR(VLOOKUP(J58,rates!$A:$M,9,0)*M58,0)</f>
        <v>0</v>
      </c>
      <c r="R58" s="381">
        <f>IFERROR(VLOOKUP(J58,rates!$A:$M,10,0)*O58,0)</f>
        <v>0</v>
      </c>
      <c r="S58" s="381">
        <f t="shared" si="0"/>
        <v>0</v>
      </c>
      <c r="T58" s="466">
        <f t="shared" si="24"/>
        <v>0</v>
      </c>
      <c r="U58" s="457">
        <f>IFERROR(VLOOKUP(J58,rates!$A:$M,11,0)*K58,0)</f>
        <v>0</v>
      </c>
      <c r="V58" s="381">
        <f>IFERROR(VLOOKUP(J58,rates!$A:$M,12,0)*M58,0)</f>
        <v>0</v>
      </c>
      <c r="W58" s="381">
        <f>IFERROR(VLOOKUP(J58,rates!$A:$M,13,0)*O58,0)</f>
        <v>0</v>
      </c>
      <c r="X58" s="381">
        <f>IFERROR(IF(Information!$C$4="HE",SUM(U58:W58),0),0)</f>
        <v>0</v>
      </c>
      <c r="Y58" s="431">
        <f t="shared" si="25"/>
        <v>0</v>
      </c>
      <c r="Z58" s="458">
        <f t="shared" si="26"/>
        <v>0</v>
      </c>
      <c r="AA58" s="459" t="str">
        <f>IFERROR(VLOOKUP(H58,countrygrouping!A:C,3,0)," ")</f>
        <v xml:space="preserve"> </v>
      </c>
      <c r="AB58" s="460" t="str">
        <f>IFERROR(VLOOKUP(AA58,distancebands!A:C,2,0)," ")</f>
        <v xml:space="preserve"> </v>
      </c>
      <c r="AC58" s="460">
        <f>IFERROR(IF(Information!$C$4="HE",VLOOKUP(AA58,distancebands!$A:$L,6,0),0),0)</f>
        <v>0</v>
      </c>
      <c r="AD58" s="460">
        <f t="shared" si="27"/>
        <v>0</v>
      </c>
      <c r="AE58" s="461">
        <v>0</v>
      </c>
      <c r="AF58" s="462">
        <v>0</v>
      </c>
      <c r="AG58" s="463">
        <f t="shared" si="14"/>
        <v>0</v>
      </c>
      <c r="AH58" s="463">
        <f>IF(Information!$C$4="HE",IF(AND((AF58*AE58)&lt;=400,AE58&lt;=40),AF58*AE58,IF((AE58*AF58)&lt;=400,AF58*40,400)),0)</f>
        <v>0</v>
      </c>
      <c r="AI58" s="467"/>
    </row>
    <row r="59" spans="1:35" ht="24.75" customHeight="1">
      <c r="A59" s="362"/>
      <c r="B59" s="362"/>
      <c r="C59" s="363">
        <f t="shared" si="1"/>
        <v>0</v>
      </c>
      <c r="D59" s="455"/>
      <c r="E59" s="387">
        <f t="shared" si="16"/>
        <v>0</v>
      </c>
      <c r="F59" s="388">
        <f t="shared" si="17"/>
        <v>0</v>
      </c>
      <c r="G59" s="464">
        <f t="shared" si="28"/>
        <v>0</v>
      </c>
      <c r="H59" s="425"/>
      <c r="I59" s="371" t="str">
        <f>IFERROR(VLOOKUP(H59,countrygrouping!A:B,2,0)," ")</f>
        <v xml:space="preserve"> </v>
      </c>
      <c r="J59" s="372" t="str">
        <f t="shared" si="18"/>
        <v xml:space="preserve"> </v>
      </c>
      <c r="K59" s="373">
        <f t="shared" si="19"/>
        <v>0</v>
      </c>
      <c r="L59" s="372">
        <f t="shared" si="20"/>
        <v>0</v>
      </c>
      <c r="M59" s="372">
        <f t="shared" si="21"/>
        <v>0</v>
      </c>
      <c r="N59" s="372">
        <f t="shared" si="22"/>
        <v>0</v>
      </c>
      <c r="O59" s="372">
        <f t="shared" si="23"/>
        <v>0</v>
      </c>
      <c r="P59" s="465">
        <f>IFERROR(VLOOKUP(J59,rates!$A:$M,8,0)*K59,0)</f>
        <v>0</v>
      </c>
      <c r="Q59" s="381">
        <f>IFERROR(VLOOKUP(J59,rates!$A:$M,9,0)*M59,0)</f>
        <v>0</v>
      </c>
      <c r="R59" s="381">
        <f>IFERROR(VLOOKUP(J59,rates!$A:$M,10,0)*O59,0)</f>
        <v>0</v>
      </c>
      <c r="S59" s="381">
        <f t="shared" si="0"/>
        <v>0</v>
      </c>
      <c r="T59" s="466">
        <f t="shared" si="24"/>
        <v>0</v>
      </c>
      <c r="U59" s="457">
        <f>IFERROR(VLOOKUP(J59,rates!$A:$M,11,0)*K59,0)</f>
        <v>0</v>
      </c>
      <c r="V59" s="381">
        <f>IFERROR(VLOOKUP(J59,rates!$A:$M,12,0)*M59,0)</f>
        <v>0</v>
      </c>
      <c r="W59" s="381">
        <f>IFERROR(VLOOKUP(J59,rates!$A:$M,13,0)*O59,0)</f>
        <v>0</v>
      </c>
      <c r="X59" s="381">
        <f>IFERROR(IF(Information!$C$4="HE",SUM(U59:W59),0),0)</f>
        <v>0</v>
      </c>
      <c r="Y59" s="431">
        <f t="shared" si="25"/>
        <v>0</v>
      </c>
      <c r="Z59" s="458">
        <f t="shared" si="26"/>
        <v>0</v>
      </c>
      <c r="AA59" s="459" t="str">
        <f>IFERROR(VLOOKUP(H59,countrygrouping!A:C,3,0)," ")</f>
        <v xml:space="preserve"> </v>
      </c>
      <c r="AB59" s="460" t="str">
        <f>IFERROR(VLOOKUP(AA59,distancebands!A:C,2,0)," ")</f>
        <v xml:space="preserve"> </v>
      </c>
      <c r="AC59" s="460">
        <f>IFERROR(IF(Information!$C$4="HE",VLOOKUP(AA59,distancebands!$A:$L,6,0),0),0)</f>
        <v>0</v>
      </c>
      <c r="AD59" s="460">
        <f t="shared" si="27"/>
        <v>0</v>
      </c>
      <c r="AE59" s="461">
        <v>0</v>
      </c>
      <c r="AF59" s="462">
        <v>0</v>
      </c>
      <c r="AG59" s="463">
        <f t="shared" si="14"/>
        <v>0</v>
      </c>
      <c r="AH59" s="463">
        <f>IF(Information!$C$4="HE",IF(AND((AF59*AE59)&lt;=400,AE59&lt;=40),AF59*AE59,IF((AE59*AF59)&lt;=400,AF59*40,400)),0)</f>
        <v>0</v>
      </c>
      <c r="AI59" s="467"/>
    </row>
    <row r="60" spans="1:35" ht="24.75" customHeight="1">
      <c r="A60" s="362"/>
      <c r="B60" s="362"/>
      <c r="C60" s="363">
        <f t="shared" si="1"/>
        <v>0</v>
      </c>
      <c r="D60" s="455"/>
      <c r="E60" s="387">
        <f t="shared" si="16"/>
        <v>0</v>
      </c>
      <c r="F60" s="388">
        <f t="shared" si="17"/>
        <v>0</v>
      </c>
      <c r="G60" s="464">
        <f t="shared" si="28"/>
        <v>0</v>
      </c>
      <c r="H60" s="425"/>
      <c r="I60" s="371" t="str">
        <f>IFERROR(VLOOKUP(H60,countrygrouping!A:B,2,0)," ")</f>
        <v xml:space="preserve"> </v>
      </c>
      <c r="J60" s="372" t="str">
        <f t="shared" si="18"/>
        <v xml:space="preserve"> </v>
      </c>
      <c r="K60" s="373">
        <f t="shared" si="19"/>
        <v>0</v>
      </c>
      <c r="L60" s="372">
        <f t="shared" si="20"/>
        <v>0</v>
      </c>
      <c r="M60" s="372">
        <f t="shared" si="21"/>
        <v>0</v>
      </c>
      <c r="N60" s="372">
        <f t="shared" si="22"/>
        <v>0</v>
      </c>
      <c r="O60" s="372">
        <f t="shared" si="23"/>
        <v>0</v>
      </c>
      <c r="P60" s="465">
        <f>IFERROR(VLOOKUP(J60,rates!$A:$M,8,0)*K60,0)</f>
        <v>0</v>
      </c>
      <c r="Q60" s="381">
        <f>IFERROR(VLOOKUP(J60,rates!$A:$M,9,0)*M60,0)</f>
        <v>0</v>
      </c>
      <c r="R60" s="381">
        <f>IFERROR(VLOOKUP(J60,rates!$A:$M,10,0)*O60,0)</f>
        <v>0</v>
      </c>
      <c r="S60" s="381">
        <f t="shared" si="0"/>
        <v>0</v>
      </c>
      <c r="T60" s="466">
        <f t="shared" si="24"/>
        <v>0</v>
      </c>
      <c r="U60" s="457">
        <f>IFERROR(VLOOKUP(J60,rates!$A:$M,11,0)*K60,0)</f>
        <v>0</v>
      </c>
      <c r="V60" s="381">
        <f>IFERROR(VLOOKUP(J60,rates!$A:$M,12,0)*M60,0)</f>
        <v>0</v>
      </c>
      <c r="W60" s="381">
        <f>IFERROR(VLOOKUP(J60,rates!$A:$M,13,0)*O60,0)</f>
        <v>0</v>
      </c>
      <c r="X60" s="381">
        <f>IFERROR(IF(Information!$C$4="HE",SUM(U60:W60),0),0)</f>
        <v>0</v>
      </c>
      <c r="Y60" s="431">
        <f t="shared" si="25"/>
        <v>0</v>
      </c>
      <c r="Z60" s="458">
        <f t="shared" si="26"/>
        <v>0</v>
      </c>
      <c r="AA60" s="459" t="str">
        <f>IFERROR(VLOOKUP(H60,countrygrouping!A:C,3,0)," ")</f>
        <v xml:space="preserve"> </v>
      </c>
      <c r="AB60" s="460" t="str">
        <f>IFERROR(VLOOKUP(AA60,distancebands!A:C,2,0)," ")</f>
        <v xml:space="preserve"> </v>
      </c>
      <c r="AC60" s="460">
        <f>IFERROR(IF(Information!$C$4="HE",VLOOKUP(AA60,distancebands!$A:$L,6,0),0),0)</f>
        <v>0</v>
      </c>
      <c r="AD60" s="460">
        <f t="shared" si="27"/>
        <v>0</v>
      </c>
      <c r="AE60" s="461">
        <v>0</v>
      </c>
      <c r="AF60" s="462">
        <v>0</v>
      </c>
      <c r="AG60" s="463">
        <f t="shared" si="14"/>
        <v>0</v>
      </c>
      <c r="AH60" s="463">
        <f>IF(Information!$C$4="HE",IF(AND((AF60*AE60)&lt;=400,AE60&lt;=40),AF60*AE60,IF((AE60*AF60)&lt;=400,AF60*40,400)),0)</f>
        <v>0</v>
      </c>
      <c r="AI60" s="467"/>
    </row>
    <row r="61" spans="1:35" ht="24.75" customHeight="1">
      <c r="A61" s="362"/>
      <c r="B61" s="362"/>
      <c r="C61" s="363">
        <f t="shared" si="1"/>
        <v>0</v>
      </c>
      <c r="D61" s="455"/>
      <c r="E61" s="387">
        <f t="shared" si="16"/>
        <v>0</v>
      </c>
      <c r="F61" s="388">
        <f t="shared" si="17"/>
        <v>0</v>
      </c>
      <c r="G61" s="464">
        <f t="shared" si="28"/>
        <v>0</v>
      </c>
      <c r="H61" s="425"/>
      <c r="I61" s="371" t="str">
        <f>IFERROR(VLOOKUP(H61,countrygrouping!A:B,2,0)," ")</f>
        <v xml:space="preserve"> </v>
      </c>
      <c r="J61" s="372" t="str">
        <f t="shared" si="18"/>
        <v xml:space="preserve"> </v>
      </c>
      <c r="K61" s="373">
        <f t="shared" si="19"/>
        <v>0</v>
      </c>
      <c r="L61" s="372">
        <f t="shared" si="20"/>
        <v>0</v>
      </c>
      <c r="M61" s="372">
        <f t="shared" si="21"/>
        <v>0</v>
      </c>
      <c r="N61" s="372">
        <f t="shared" si="22"/>
        <v>0</v>
      </c>
      <c r="O61" s="372">
        <f t="shared" si="23"/>
        <v>0</v>
      </c>
      <c r="P61" s="465">
        <f>IFERROR(VLOOKUP(J61,rates!$A:$M,8,0)*K61,0)</f>
        <v>0</v>
      </c>
      <c r="Q61" s="381">
        <f>IFERROR(VLOOKUP(J61,rates!$A:$M,9,0)*M61,0)</f>
        <v>0</v>
      </c>
      <c r="R61" s="381">
        <f>IFERROR(VLOOKUP(J61,rates!$A:$M,10,0)*O61,0)</f>
        <v>0</v>
      </c>
      <c r="S61" s="381">
        <f t="shared" si="0"/>
        <v>0</v>
      </c>
      <c r="T61" s="466">
        <f t="shared" si="24"/>
        <v>0</v>
      </c>
      <c r="U61" s="457">
        <f>IFERROR(VLOOKUP(J61,rates!$A:$M,11,0)*K61,0)</f>
        <v>0</v>
      </c>
      <c r="V61" s="381">
        <f>IFERROR(VLOOKUP(J61,rates!$A:$M,12,0)*M61,0)</f>
        <v>0</v>
      </c>
      <c r="W61" s="381">
        <f>IFERROR(VLOOKUP(J61,rates!$A:$M,13,0)*O61,0)</f>
        <v>0</v>
      </c>
      <c r="X61" s="381">
        <f>IFERROR(IF(Information!$C$4="HE",SUM(U61:W61),0),0)</f>
        <v>0</v>
      </c>
      <c r="Y61" s="431">
        <f t="shared" si="25"/>
        <v>0</v>
      </c>
      <c r="Z61" s="458">
        <f t="shared" si="26"/>
        <v>0</v>
      </c>
      <c r="AA61" s="459" t="str">
        <f>IFERROR(VLOOKUP(H61,countrygrouping!A:C,3,0)," ")</f>
        <v xml:space="preserve"> </v>
      </c>
      <c r="AB61" s="460" t="str">
        <f>IFERROR(VLOOKUP(AA61,distancebands!A:C,2,0)," ")</f>
        <v xml:space="preserve"> </v>
      </c>
      <c r="AC61" s="460">
        <f>IFERROR(IF(Information!$C$4="HE",VLOOKUP(AA61,distancebands!$A:$L,6,0),0),0)</f>
        <v>0</v>
      </c>
      <c r="AD61" s="460">
        <f t="shared" si="27"/>
        <v>0</v>
      </c>
      <c r="AE61" s="461">
        <v>0</v>
      </c>
      <c r="AF61" s="462">
        <v>0</v>
      </c>
      <c r="AG61" s="463">
        <f t="shared" si="14"/>
        <v>0</v>
      </c>
      <c r="AH61" s="463">
        <f>IF(Information!$C$4="HE",IF(AND((AF61*AE61)&lt;=400,AE61&lt;=40),AF61*AE61,IF((AE61*AF61)&lt;=400,AF61*40,400)),0)</f>
        <v>0</v>
      </c>
      <c r="AI61" s="467"/>
    </row>
    <row r="62" spans="1:35" ht="24.75" customHeight="1">
      <c r="A62" s="362"/>
      <c r="B62" s="362"/>
      <c r="C62" s="363">
        <f t="shared" si="1"/>
        <v>0</v>
      </c>
      <c r="D62" s="455"/>
      <c r="E62" s="387">
        <f t="shared" si="16"/>
        <v>0</v>
      </c>
      <c r="F62" s="388">
        <f t="shared" si="17"/>
        <v>0</v>
      </c>
      <c r="G62" s="464">
        <f t="shared" si="28"/>
        <v>0</v>
      </c>
      <c r="H62" s="425"/>
      <c r="I62" s="371" t="str">
        <f>IFERROR(VLOOKUP(H62,countrygrouping!A:B,2,0)," ")</f>
        <v xml:space="preserve"> </v>
      </c>
      <c r="J62" s="372" t="str">
        <f t="shared" si="18"/>
        <v xml:space="preserve"> </v>
      </c>
      <c r="K62" s="373">
        <f t="shared" si="19"/>
        <v>0</v>
      </c>
      <c r="L62" s="372">
        <f t="shared" si="20"/>
        <v>0</v>
      </c>
      <c r="M62" s="372">
        <f t="shared" si="21"/>
        <v>0</v>
      </c>
      <c r="N62" s="372">
        <f t="shared" si="22"/>
        <v>0</v>
      </c>
      <c r="O62" s="372">
        <f t="shared" si="23"/>
        <v>0</v>
      </c>
      <c r="P62" s="465">
        <f>IFERROR(VLOOKUP(J62,rates!$A:$M,8,0)*K62,0)</f>
        <v>0</v>
      </c>
      <c r="Q62" s="381">
        <f>IFERROR(VLOOKUP(J62,rates!$A:$M,9,0)*M62,0)</f>
        <v>0</v>
      </c>
      <c r="R62" s="381">
        <f>IFERROR(VLOOKUP(J62,rates!$A:$M,10,0)*O62,0)</f>
        <v>0</v>
      </c>
      <c r="S62" s="381">
        <f t="shared" si="0"/>
        <v>0</v>
      </c>
      <c r="T62" s="466">
        <f t="shared" si="24"/>
        <v>0</v>
      </c>
      <c r="U62" s="457">
        <f>IFERROR(VLOOKUP(J62,rates!$A:$M,11,0)*K62,0)</f>
        <v>0</v>
      </c>
      <c r="V62" s="381">
        <f>IFERROR(VLOOKUP(J62,rates!$A:$M,12,0)*M62,0)</f>
        <v>0</v>
      </c>
      <c r="W62" s="381">
        <f>IFERROR(VLOOKUP(J62,rates!$A:$M,13,0)*O62,0)</f>
        <v>0</v>
      </c>
      <c r="X62" s="381">
        <f>IFERROR(IF(Information!$C$4="HE",SUM(U62:W62),0),0)</f>
        <v>0</v>
      </c>
      <c r="Y62" s="431">
        <f t="shared" si="25"/>
        <v>0</v>
      </c>
      <c r="Z62" s="458">
        <f t="shared" si="26"/>
        <v>0</v>
      </c>
      <c r="AA62" s="459" t="str">
        <f>IFERROR(VLOOKUP(H62,countrygrouping!A:C,3,0)," ")</f>
        <v xml:space="preserve"> </v>
      </c>
      <c r="AB62" s="460" t="str">
        <f>IFERROR(VLOOKUP(AA62,distancebands!A:C,2,0)," ")</f>
        <v xml:space="preserve"> </v>
      </c>
      <c r="AC62" s="460">
        <f>IFERROR(IF(Information!$C$4="HE",VLOOKUP(AA62,distancebands!$A:$L,6,0),0),0)</f>
        <v>0</v>
      </c>
      <c r="AD62" s="460">
        <f t="shared" si="27"/>
        <v>0</v>
      </c>
      <c r="AE62" s="461">
        <v>0</v>
      </c>
      <c r="AF62" s="462">
        <v>0</v>
      </c>
      <c r="AG62" s="463">
        <f t="shared" si="14"/>
        <v>0</v>
      </c>
      <c r="AH62" s="463">
        <f>IF(Information!$C$4="HE",IF(AND((AF62*AE62)&lt;=400,AE62&lt;=40),AF62*AE62,IF((AE62*AF62)&lt;=400,AF62*40,400)),0)</f>
        <v>0</v>
      </c>
      <c r="AI62" s="467"/>
    </row>
    <row r="63" spans="1:35" ht="24.75" customHeight="1">
      <c r="A63" s="362"/>
      <c r="B63" s="362"/>
      <c r="C63" s="363">
        <f t="shared" si="1"/>
        <v>0</v>
      </c>
      <c r="D63" s="455"/>
      <c r="E63" s="387">
        <f t="shared" si="16"/>
        <v>0</v>
      </c>
      <c r="F63" s="388">
        <f t="shared" si="17"/>
        <v>0</v>
      </c>
      <c r="G63" s="464">
        <f t="shared" si="28"/>
        <v>0</v>
      </c>
      <c r="H63" s="425"/>
      <c r="I63" s="371" t="str">
        <f>IFERROR(VLOOKUP(H63,countrygrouping!A:B,2,0)," ")</f>
        <v xml:space="preserve"> </v>
      </c>
      <c r="J63" s="372" t="str">
        <f t="shared" si="18"/>
        <v xml:space="preserve"> </v>
      </c>
      <c r="K63" s="373">
        <f t="shared" si="19"/>
        <v>0</v>
      </c>
      <c r="L63" s="372">
        <f t="shared" si="20"/>
        <v>0</v>
      </c>
      <c r="M63" s="372">
        <f t="shared" si="21"/>
        <v>0</v>
      </c>
      <c r="N63" s="372">
        <f t="shared" si="22"/>
        <v>0</v>
      </c>
      <c r="O63" s="372">
        <f t="shared" si="23"/>
        <v>0</v>
      </c>
      <c r="P63" s="465">
        <f>IFERROR(VLOOKUP(J63,rates!$A:$M,8,0)*K63,0)</f>
        <v>0</v>
      </c>
      <c r="Q63" s="381">
        <f>IFERROR(VLOOKUP(J63,rates!$A:$M,9,0)*M63,0)</f>
        <v>0</v>
      </c>
      <c r="R63" s="381">
        <f>IFERROR(VLOOKUP(J63,rates!$A:$M,10,0)*O63,0)</f>
        <v>0</v>
      </c>
      <c r="S63" s="381">
        <f t="shared" si="0"/>
        <v>0</v>
      </c>
      <c r="T63" s="466">
        <f t="shared" si="24"/>
        <v>0</v>
      </c>
      <c r="U63" s="457">
        <f>IFERROR(VLOOKUP(J63,rates!$A:$M,11,0)*K63,0)</f>
        <v>0</v>
      </c>
      <c r="V63" s="381">
        <f>IFERROR(VLOOKUP(J63,rates!$A:$M,12,0)*M63,0)</f>
        <v>0</v>
      </c>
      <c r="W63" s="381">
        <f>IFERROR(VLOOKUP(J63,rates!$A:$M,13,0)*O63,0)</f>
        <v>0</v>
      </c>
      <c r="X63" s="381">
        <f>IFERROR(IF(Information!$C$4="HE",SUM(U63:W63),0),0)</f>
        <v>0</v>
      </c>
      <c r="Y63" s="431">
        <f t="shared" si="25"/>
        <v>0</v>
      </c>
      <c r="Z63" s="458">
        <f t="shared" si="26"/>
        <v>0</v>
      </c>
      <c r="AA63" s="459" t="str">
        <f>IFERROR(VLOOKUP(H63,countrygrouping!A:C,3,0)," ")</f>
        <v xml:space="preserve"> </v>
      </c>
      <c r="AB63" s="460" t="str">
        <f>IFERROR(VLOOKUP(AA63,distancebands!A:C,2,0)," ")</f>
        <v xml:space="preserve"> </v>
      </c>
      <c r="AC63" s="460">
        <f>IFERROR(IF(Information!$C$4="HE",VLOOKUP(AA63,distancebands!$A:$L,6,0),0),0)</f>
        <v>0</v>
      </c>
      <c r="AD63" s="460">
        <f t="shared" si="27"/>
        <v>0</v>
      </c>
      <c r="AE63" s="461">
        <v>0</v>
      </c>
      <c r="AF63" s="462">
        <v>0</v>
      </c>
      <c r="AG63" s="463">
        <f t="shared" si="14"/>
        <v>0</v>
      </c>
      <c r="AH63" s="463">
        <f>IF(Information!$C$4="HE",IF(AND((AF63*AE63)&lt;=400,AE63&lt;=40),AF63*AE63,IF((AE63*AF63)&lt;=400,AF63*40,400)),0)</f>
        <v>0</v>
      </c>
      <c r="AI63" s="467"/>
    </row>
    <row r="64" spans="1:35" ht="24.75" customHeight="1">
      <c r="A64" s="362"/>
      <c r="B64" s="362"/>
      <c r="C64" s="363">
        <f t="shared" si="1"/>
        <v>0</v>
      </c>
      <c r="D64" s="455"/>
      <c r="E64" s="387">
        <f t="shared" si="16"/>
        <v>0</v>
      </c>
      <c r="F64" s="388">
        <f t="shared" si="17"/>
        <v>0</v>
      </c>
      <c r="G64" s="464">
        <f t="shared" si="28"/>
        <v>0</v>
      </c>
      <c r="H64" s="425"/>
      <c r="I64" s="371" t="str">
        <f>IFERROR(VLOOKUP(H64,countrygrouping!A:B,2,0)," ")</f>
        <v xml:space="preserve"> </v>
      </c>
      <c r="J64" s="372" t="str">
        <f t="shared" si="18"/>
        <v xml:space="preserve"> </v>
      </c>
      <c r="K64" s="373">
        <f t="shared" si="19"/>
        <v>0</v>
      </c>
      <c r="L64" s="372">
        <f t="shared" si="20"/>
        <v>0</v>
      </c>
      <c r="M64" s="372">
        <f t="shared" si="21"/>
        <v>0</v>
      </c>
      <c r="N64" s="372">
        <f t="shared" si="22"/>
        <v>0</v>
      </c>
      <c r="O64" s="372">
        <f t="shared" si="23"/>
        <v>0</v>
      </c>
      <c r="P64" s="465">
        <f>IFERROR(VLOOKUP(J64,rates!$A:$M,8,0)*K64,0)</f>
        <v>0</v>
      </c>
      <c r="Q64" s="381">
        <f>IFERROR(VLOOKUP(J64,rates!$A:$M,9,0)*M64,0)</f>
        <v>0</v>
      </c>
      <c r="R64" s="381">
        <f>IFERROR(VLOOKUP(J64,rates!$A:$M,10,0)*O64,0)</f>
        <v>0</v>
      </c>
      <c r="S64" s="381">
        <f t="shared" si="0"/>
        <v>0</v>
      </c>
      <c r="T64" s="466">
        <f t="shared" si="24"/>
        <v>0</v>
      </c>
      <c r="U64" s="457">
        <f>IFERROR(VLOOKUP(J64,rates!$A:$M,11,0)*K64,0)</f>
        <v>0</v>
      </c>
      <c r="V64" s="381">
        <f>IFERROR(VLOOKUP(J64,rates!$A:$M,12,0)*M64,0)</f>
        <v>0</v>
      </c>
      <c r="W64" s="381">
        <f>IFERROR(VLOOKUP(J64,rates!$A:$M,13,0)*O64,0)</f>
        <v>0</v>
      </c>
      <c r="X64" s="381">
        <f>IFERROR(IF(Information!$C$4="HE",SUM(U64:W64),0),0)</f>
        <v>0</v>
      </c>
      <c r="Y64" s="431">
        <f t="shared" si="25"/>
        <v>0</v>
      </c>
      <c r="Z64" s="458">
        <f t="shared" si="26"/>
        <v>0</v>
      </c>
      <c r="AA64" s="459" t="str">
        <f>IFERROR(VLOOKUP(H64,countrygrouping!A:C,3,0)," ")</f>
        <v xml:space="preserve"> </v>
      </c>
      <c r="AB64" s="460" t="str">
        <f>IFERROR(VLOOKUP(AA64,distancebands!A:C,2,0)," ")</f>
        <v xml:space="preserve"> </v>
      </c>
      <c r="AC64" s="460">
        <f>IFERROR(IF(Information!$C$4="HE",VLOOKUP(AA64,distancebands!$A:$L,6,0),0),0)</f>
        <v>0</v>
      </c>
      <c r="AD64" s="460">
        <f t="shared" si="27"/>
        <v>0</v>
      </c>
      <c r="AE64" s="461">
        <v>0</v>
      </c>
      <c r="AF64" s="462">
        <v>0</v>
      </c>
      <c r="AG64" s="463">
        <f t="shared" si="14"/>
        <v>0</v>
      </c>
      <c r="AH64" s="463">
        <f>IF(Information!$C$4="HE",IF(AND((AF64*AE64)&lt;=400,AE64&lt;=40),AF64*AE64,IF((AE64*AF64)&lt;=400,AF64*40,400)),0)</f>
        <v>0</v>
      </c>
      <c r="AI64" s="467"/>
    </row>
    <row r="65" spans="1:35" ht="24.75" customHeight="1">
      <c r="A65" s="362"/>
      <c r="B65" s="362"/>
      <c r="C65" s="363">
        <f t="shared" si="1"/>
        <v>0</v>
      </c>
      <c r="D65" s="455"/>
      <c r="E65" s="387">
        <f t="shared" si="16"/>
        <v>0</v>
      </c>
      <c r="F65" s="388">
        <f t="shared" si="17"/>
        <v>0</v>
      </c>
      <c r="G65" s="464">
        <f t="shared" si="28"/>
        <v>0</v>
      </c>
      <c r="H65" s="425"/>
      <c r="I65" s="371" t="str">
        <f>IFERROR(VLOOKUP(H65,countrygrouping!A:B,2,0)," ")</f>
        <v xml:space="preserve"> </v>
      </c>
      <c r="J65" s="372" t="str">
        <f t="shared" si="18"/>
        <v xml:space="preserve"> </v>
      </c>
      <c r="K65" s="373">
        <f t="shared" si="19"/>
        <v>0</v>
      </c>
      <c r="L65" s="372">
        <f t="shared" si="20"/>
        <v>0</v>
      </c>
      <c r="M65" s="372">
        <f t="shared" si="21"/>
        <v>0</v>
      </c>
      <c r="N65" s="372">
        <f t="shared" si="22"/>
        <v>0</v>
      </c>
      <c r="O65" s="372">
        <f t="shared" si="23"/>
        <v>0</v>
      </c>
      <c r="P65" s="465">
        <f>IFERROR(VLOOKUP(J65,rates!$A:$M,8,0)*K65,0)</f>
        <v>0</v>
      </c>
      <c r="Q65" s="381">
        <f>IFERROR(VLOOKUP(J65,rates!$A:$M,9,0)*M65,0)</f>
        <v>0</v>
      </c>
      <c r="R65" s="381">
        <f>IFERROR(VLOOKUP(J65,rates!$A:$M,10,0)*O65,0)</f>
        <v>0</v>
      </c>
      <c r="S65" s="381">
        <f t="shared" si="0"/>
        <v>0</v>
      </c>
      <c r="T65" s="466">
        <f t="shared" si="24"/>
        <v>0</v>
      </c>
      <c r="U65" s="457">
        <f>IFERROR(VLOOKUP(J65,rates!$A:$M,11,0)*K65,0)</f>
        <v>0</v>
      </c>
      <c r="V65" s="381">
        <f>IFERROR(VLOOKUP(J65,rates!$A:$M,12,0)*M65,0)</f>
        <v>0</v>
      </c>
      <c r="W65" s="381">
        <f>IFERROR(VLOOKUP(J65,rates!$A:$M,13,0)*O65,0)</f>
        <v>0</v>
      </c>
      <c r="X65" s="381">
        <f>IFERROR(IF(Information!$C$4="HE",SUM(U65:W65),0),0)</f>
        <v>0</v>
      </c>
      <c r="Y65" s="431">
        <f t="shared" si="25"/>
        <v>0</v>
      </c>
      <c r="Z65" s="458">
        <f t="shared" si="26"/>
        <v>0</v>
      </c>
      <c r="AA65" s="459" t="str">
        <f>IFERROR(VLOOKUP(H65,countrygrouping!A:C,3,0)," ")</f>
        <v xml:space="preserve"> </v>
      </c>
      <c r="AB65" s="460" t="str">
        <f>IFERROR(VLOOKUP(AA65,distancebands!A:C,2,0)," ")</f>
        <v xml:space="preserve"> </v>
      </c>
      <c r="AC65" s="460">
        <f>IFERROR(IF(Information!$C$4="HE",VLOOKUP(AA65,distancebands!$A:$L,6,0),0),0)</f>
        <v>0</v>
      </c>
      <c r="AD65" s="460">
        <f t="shared" si="27"/>
        <v>0</v>
      </c>
      <c r="AE65" s="461">
        <v>0</v>
      </c>
      <c r="AF65" s="462">
        <v>0</v>
      </c>
      <c r="AG65" s="463">
        <f t="shared" si="14"/>
        <v>0</v>
      </c>
      <c r="AH65" s="463">
        <f>IF(Information!$C$4="HE",IF(AND((AF65*AE65)&lt;=400,AE65&lt;=40),AF65*AE65,IF((AE65*AF65)&lt;=400,AF65*40,400)),0)</f>
        <v>0</v>
      </c>
      <c r="AI65" s="467"/>
    </row>
    <row r="66" spans="1:35" ht="24.75" customHeight="1">
      <c r="A66" s="362"/>
      <c r="B66" s="362"/>
      <c r="C66" s="363">
        <f t="shared" si="1"/>
        <v>0</v>
      </c>
      <c r="D66" s="455"/>
      <c r="E66" s="387">
        <f t="shared" si="16"/>
        <v>0</v>
      </c>
      <c r="F66" s="388">
        <f t="shared" si="17"/>
        <v>0</v>
      </c>
      <c r="G66" s="464">
        <f t="shared" si="28"/>
        <v>0</v>
      </c>
      <c r="H66" s="425"/>
      <c r="I66" s="371" t="str">
        <f>IFERROR(VLOOKUP(H66,countrygrouping!A:B,2,0)," ")</f>
        <v xml:space="preserve"> </v>
      </c>
      <c r="J66" s="372" t="str">
        <f t="shared" si="18"/>
        <v xml:space="preserve"> </v>
      </c>
      <c r="K66" s="373">
        <f t="shared" si="19"/>
        <v>0</v>
      </c>
      <c r="L66" s="372">
        <f t="shared" si="20"/>
        <v>0</v>
      </c>
      <c r="M66" s="372">
        <f t="shared" si="21"/>
        <v>0</v>
      </c>
      <c r="N66" s="372">
        <f t="shared" si="22"/>
        <v>0</v>
      </c>
      <c r="O66" s="372">
        <f t="shared" si="23"/>
        <v>0</v>
      </c>
      <c r="P66" s="465">
        <f>IFERROR(VLOOKUP(J66,rates!$A:$M,8,0)*K66,0)</f>
        <v>0</v>
      </c>
      <c r="Q66" s="381">
        <f>IFERROR(VLOOKUP(J66,rates!$A:$M,9,0)*M66,0)</f>
        <v>0</v>
      </c>
      <c r="R66" s="381">
        <f>IFERROR(VLOOKUP(J66,rates!$A:$M,10,0)*O66,0)</f>
        <v>0</v>
      </c>
      <c r="S66" s="381">
        <f t="shared" si="0"/>
        <v>0</v>
      </c>
      <c r="T66" s="466">
        <f t="shared" si="24"/>
        <v>0</v>
      </c>
      <c r="U66" s="457">
        <f>IFERROR(VLOOKUP(J66,rates!$A:$M,11,0)*K66,0)</f>
        <v>0</v>
      </c>
      <c r="V66" s="381">
        <f>IFERROR(VLOOKUP(J66,rates!$A:$M,12,0)*M66,0)</f>
        <v>0</v>
      </c>
      <c r="W66" s="381">
        <f>IFERROR(VLOOKUP(J66,rates!$A:$M,13,0)*O66,0)</f>
        <v>0</v>
      </c>
      <c r="X66" s="381">
        <f>IFERROR(IF(Information!$C$4="HE",SUM(U66:W66),0),0)</f>
        <v>0</v>
      </c>
      <c r="Y66" s="431">
        <f t="shared" si="25"/>
        <v>0</v>
      </c>
      <c r="Z66" s="458">
        <f t="shared" si="26"/>
        <v>0</v>
      </c>
      <c r="AA66" s="459" t="str">
        <f>IFERROR(VLOOKUP(H66,countrygrouping!A:C,3,0)," ")</f>
        <v xml:space="preserve"> </v>
      </c>
      <c r="AB66" s="460" t="str">
        <f>IFERROR(VLOOKUP(AA66,distancebands!A:C,2,0)," ")</f>
        <v xml:space="preserve"> </v>
      </c>
      <c r="AC66" s="460">
        <f>IFERROR(IF(Information!$C$4="HE",VLOOKUP(AA66,distancebands!$A:$L,6,0),0),0)</f>
        <v>0</v>
      </c>
      <c r="AD66" s="460">
        <f t="shared" si="27"/>
        <v>0</v>
      </c>
      <c r="AE66" s="461">
        <v>0</v>
      </c>
      <c r="AF66" s="462">
        <v>0</v>
      </c>
      <c r="AG66" s="463">
        <f t="shared" si="14"/>
        <v>0</v>
      </c>
      <c r="AH66" s="463">
        <f>IF(Information!$C$4="HE",IF(AND((AF66*AE66)&lt;=400,AE66&lt;=40),AF66*AE66,IF((AE66*AF66)&lt;=400,AF66*40,400)),0)</f>
        <v>0</v>
      </c>
      <c r="AI66" s="467"/>
    </row>
    <row r="67" spans="1:35" ht="24.75" customHeight="1">
      <c r="A67" s="362"/>
      <c r="B67" s="362"/>
      <c r="C67" s="363">
        <f t="shared" si="1"/>
        <v>0</v>
      </c>
      <c r="D67" s="455"/>
      <c r="E67" s="387">
        <f t="shared" si="16"/>
        <v>0</v>
      </c>
      <c r="F67" s="388">
        <f t="shared" si="17"/>
        <v>0</v>
      </c>
      <c r="G67" s="464">
        <f t="shared" si="28"/>
        <v>0</v>
      </c>
      <c r="H67" s="425"/>
      <c r="I67" s="371" t="str">
        <f>IFERROR(VLOOKUP(H67,countrygrouping!A:B,2,0)," ")</f>
        <v xml:space="preserve"> </v>
      </c>
      <c r="J67" s="372" t="str">
        <f t="shared" si="18"/>
        <v xml:space="preserve"> </v>
      </c>
      <c r="K67" s="373">
        <f t="shared" si="19"/>
        <v>0</v>
      </c>
      <c r="L67" s="372">
        <f t="shared" si="20"/>
        <v>0</v>
      </c>
      <c r="M67" s="372">
        <f t="shared" si="21"/>
        <v>0</v>
      </c>
      <c r="N67" s="372">
        <f t="shared" si="22"/>
        <v>0</v>
      </c>
      <c r="O67" s="372">
        <f t="shared" si="23"/>
        <v>0</v>
      </c>
      <c r="P67" s="465">
        <f>IFERROR(VLOOKUP(J67,rates!$A:$M,8,0)*K67,0)</f>
        <v>0</v>
      </c>
      <c r="Q67" s="381">
        <f>IFERROR(VLOOKUP(J67,rates!$A:$M,9,0)*M67,0)</f>
        <v>0</v>
      </c>
      <c r="R67" s="381">
        <f>IFERROR(VLOOKUP(J67,rates!$A:$M,10,0)*O67,0)</f>
        <v>0</v>
      </c>
      <c r="S67" s="381">
        <f t="shared" si="0"/>
        <v>0</v>
      </c>
      <c r="T67" s="466">
        <f t="shared" si="24"/>
        <v>0</v>
      </c>
      <c r="U67" s="457">
        <f>IFERROR(VLOOKUP(J67,rates!$A:$M,11,0)*K67,0)</f>
        <v>0</v>
      </c>
      <c r="V67" s="381">
        <f>IFERROR(VLOOKUP(J67,rates!$A:$M,12,0)*M67,0)</f>
        <v>0</v>
      </c>
      <c r="W67" s="381">
        <f>IFERROR(VLOOKUP(J67,rates!$A:$M,13,0)*O67,0)</f>
        <v>0</v>
      </c>
      <c r="X67" s="381">
        <f>IFERROR(IF(Information!$C$4="HE",SUM(U67:W67),0),0)</f>
        <v>0</v>
      </c>
      <c r="Y67" s="431">
        <f t="shared" si="25"/>
        <v>0</v>
      </c>
      <c r="Z67" s="458">
        <f t="shared" si="26"/>
        <v>0</v>
      </c>
      <c r="AA67" s="459" t="str">
        <f>IFERROR(VLOOKUP(H67,countrygrouping!A:C,3,0)," ")</f>
        <v xml:space="preserve"> </v>
      </c>
      <c r="AB67" s="460" t="str">
        <f>IFERROR(VLOOKUP(AA67,distancebands!A:C,2,0)," ")</f>
        <v xml:space="preserve"> </v>
      </c>
      <c r="AC67" s="460">
        <f>IFERROR(IF(Information!$C$4="HE",VLOOKUP(AA67,distancebands!$A:$L,6,0),0),0)</f>
        <v>0</v>
      </c>
      <c r="AD67" s="460">
        <f t="shared" si="27"/>
        <v>0</v>
      </c>
      <c r="AE67" s="461">
        <v>0</v>
      </c>
      <c r="AF67" s="462">
        <v>0</v>
      </c>
      <c r="AG67" s="463">
        <f t="shared" si="14"/>
        <v>0</v>
      </c>
      <c r="AH67" s="463">
        <f>IF(Information!$C$4="HE",IF(AND((AF67*AE67)&lt;=400,AE67&lt;=40),AF67*AE67,IF((AE67*AF67)&lt;=400,AF67*40,400)),0)</f>
        <v>0</v>
      </c>
      <c r="AI67" s="467"/>
    </row>
    <row r="68" spans="1:35" ht="24.75" customHeight="1">
      <c r="A68" s="362"/>
      <c r="B68" s="362"/>
      <c r="C68" s="363">
        <f t="shared" si="1"/>
        <v>0</v>
      </c>
      <c r="D68" s="455"/>
      <c r="E68" s="387">
        <f t="shared" si="16"/>
        <v>0</v>
      </c>
      <c r="F68" s="388">
        <f t="shared" si="17"/>
        <v>0</v>
      </c>
      <c r="G68" s="464">
        <f t="shared" si="28"/>
        <v>0</v>
      </c>
      <c r="H68" s="425"/>
      <c r="I68" s="371" t="str">
        <f>IFERROR(VLOOKUP(H68,countrygrouping!A:B,2,0)," ")</f>
        <v xml:space="preserve"> </v>
      </c>
      <c r="J68" s="372" t="str">
        <f t="shared" si="18"/>
        <v xml:space="preserve"> </v>
      </c>
      <c r="K68" s="373">
        <f t="shared" si="19"/>
        <v>0</v>
      </c>
      <c r="L68" s="372">
        <f t="shared" si="20"/>
        <v>0</v>
      </c>
      <c r="M68" s="372">
        <f t="shared" si="21"/>
        <v>0</v>
      </c>
      <c r="N68" s="372">
        <f t="shared" si="22"/>
        <v>0</v>
      </c>
      <c r="O68" s="372">
        <f t="shared" si="23"/>
        <v>0</v>
      </c>
      <c r="P68" s="465">
        <f>IFERROR(VLOOKUP(J68,rates!$A:$M,8,0)*K68,0)</f>
        <v>0</v>
      </c>
      <c r="Q68" s="381">
        <f>IFERROR(VLOOKUP(J68,rates!$A:$M,9,0)*M68,0)</f>
        <v>0</v>
      </c>
      <c r="R68" s="381">
        <f>IFERROR(VLOOKUP(J68,rates!$A:$M,10,0)*O68,0)</f>
        <v>0</v>
      </c>
      <c r="S68" s="381">
        <f t="shared" ref="S68:S131" si="29">IFERROR(SUM(P68:R68),0)</f>
        <v>0</v>
      </c>
      <c r="T68" s="466">
        <f t="shared" si="24"/>
        <v>0</v>
      </c>
      <c r="U68" s="457">
        <f>IFERROR(VLOOKUP(J68,rates!$A:$M,11,0)*K68,0)</f>
        <v>0</v>
      </c>
      <c r="V68" s="381">
        <f>IFERROR(VLOOKUP(J68,rates!$A:$M,12,0)*M68,0)</f>
        <v>0</v>
      </c>
      <c r="W68" s="381">
        <f>IFERROR(VLOOKUP(J68,rates!$A:$M,13,0)*O68,0)</f>
        <v>0</v>
      </c>
      <c r="X68" s="381">
        <f>IFERROR(IF(Information!$C$4="HE",SUM(U68:W68),0),0)</f>
        <v>0</v>
      </c>
      <c r="Y68" s="431">
        <f t="shared" si="25"/>
        <v>0</v>
      </c>
      <c r="Z68" s="458">
        <f t="shared" si="26"/>
        <v>0</v>
      </c>
      <c r="AA68" s="459" t="str">
        <f>IFERROR(VLOOKUP(H68,countrygrouping!A:C,3,0)," ")</f>
        <v xml:space="preserve"> </v>
      </c>
      <c r="AB68" s="460" t="str">
        <f>IFERROR(VLOOKUP(AA68,distancebands!A:C,2,0)," ")</f>
        <v xml:space="preserve"> </v>
      </c>
      <c r="AC68" s="460">
        <f>IFERROR(IF(Information!$C$4="HE",VLOOKUP(AA68,distancebands!$A:$L,6,0),0),0)</f>
        <v>0</v>
      </c>
      <c r="AD68" s="460">
        <f t="shared" si="27"/>
        <v>0</v>
      </c>
      <c r="AE68" s="461">
        <v>0</v>
      </c>
      <c r="AF68" s="462">
        <v>0</v>
      </c>
      <c r="AG68" s="463">
        <f t="shared" si="14"/>
        <v>0</v>
      </c>
      <c r="AH68" s="463">
        <f>IF(Information!$C$4="HE",IF(AND((AF68*AE68)&lt;=400,AE68&lt;=40),AF68*AE68,IF((AE68*AF68)&lt;=400,AF68*40,400)),0)</f>
        <v>0</v>
      </c>
      <c r="AI68" s="467"/>
    </row>
    <row r="69" spans="1:35" ht="24.75" customHeight="1">
      <c r="A69" s="362"/>
      <c r="B69" s="362"/>
      <c r="C69" s="363">
        <f t="shared" ref="C69:C132" si="30">_xlfn.FLOOR.MATH(B69*A69/100)</f>
        <v>0</v>
      </c>
      <c r="D69" s="455"/>
      <c r="E69" s="387">
        <f t="shared" si="16"/>
        <v>0</v>
      </c>
      <c r="F69" s="388">
        <f t="shared" si="17"/>
        <v>0</v>
      </c>
      <c r="G69" s="464">
        <f t="shared" si="28"/>
        <v>0</v>
      </c>
      <c r="H69" s="425"/>
      <c r="I69" s="371" t="str">
        <f>IFERROR(VLOOKUP(H69,countrygrouping!A:B,2,0)," ")</f>
        <v xml:space="preserve"> </v>
      </c>
      <c r="J69" s="372" t="str">
        <f t="shared" si="18"/>
        <v xml:space="preserve"> </v>
      </c>
      <c r="K69" s="373">
        <f t="shared" si="19"/>
        <v>0</v>
      </c>
      <c r="L69" s="372">
        <f t="shared" si="20"/>
        <v>0</v>
      </c>
      <c r="M69" s="372">
        <f t="shared" si="21"/>
        <v>0</v>
      </c>
      <c r="N69" s="372">
        <f t="shared" si="22"/>
        <v>0</v>
      </c>
      <c r="O69" s="372">
        <f t="shared" si="23"/>
        <v>0</v>
      </c>
      <c r="P69" s="465">
        <f>IFERROR(VLOOKUP(J69,rates!$A:$M,8,0)*K69,0)</f>
        <v>0</v>
      </c>
      <c r="Q69" s="381">
        <f>IFERROR(VLOOKUP(J69,rates!$A:$M,9,0)*M69,0)</f>
        <v>0</v>
      </c>
      <c r="R69" s="381">
        <f>IFERROR(VLOOKUP(J69,rates!$A:$M,10,0)*O69,0)</f>
        <v>0</v>
      </c>
      <c r="S69" s="381">
        <f t="shared" si="29"/>
        <v>0</v>
      </c>
      <c r="T69" s="466">
        <f t="shared" si="24"/>
        <v>0</v>
      </c>
      <c r="U69" s="457">
        <f>IFERROR(VLOOKUP(J69,rates!$A:$M,11,0)*K69,0)</f>
        <v>0</v>
      </c>
      <c r="V69" s="381">
        <f>IFERROR(VLOOKUP(J69,rates!$A:$M,12,0)*M69,0)</f>
        <v>0</v>
      </c>
      <c r="W69" s="381">
        <f>IFERROR(VLOOKUP(J69,rates!$A:$M,13,0)*O69,0)</f>
        <v>0</v>
      </c>
      <c r="X69" s="381">
        <f>IFERROR(IF(Information!$C$4="HE",SUM(U69:W69),0),0)</f>
        <v>0</v>
      </c>
      <c r="Y69" s="431">
        <f t="shared" si="25"/>
        <v>0</v>
      </c>
      <c r="Z69" s="458">
        <f t="shared" si="26"/>
        <v>0</v>
      </c>
      <c r="AA69" s="459" t="str">
        <f>IFERROR(VLOOKUP(H69,countrygrouping!A:C,3,0)," ")</f>
        <v xml:space="preserve"> </v>
      </c>
      <c r="AB69" s="460" t="str">
        <f>IFERROR(VLOOKUP(AA69,distancebands!A:C,2,0)," ")</f>
        <v xml:space="preserve"> </v>
      </c>
      <c r="AC69" s="460">
        <f>IFERROR(IF(Information!$C$4="HE",VLOOKUP(AA69,distancebands!$A:$L,6,0),0),0)</f>
        <v>0</v>
      </c>
      <c r="AD69" s="460">
        <f t="shared" si="27"/>
        <v>0</v>
      </c>
      <c r="AE69" s="461">
        <v>0</v>
      </c>
      <c r="AF69" s="462">
        <v>0</v>
      </c>
      <c r="AG69" s="463">
        <f t="shared" ref="AG69:AG132" si="31">IFERROR(AF69*AE69,0)</f>
        <v>0</v>
      </c>
      <c r="AH69" s="463">
        <f>IF(Information!$C$4="HE",IF(AND((AF69*AE69)&lt;=400,AE69&lt;=40),AF69*AE69,IF((AE69*AF69)&lt;=400,AF69*40,400)),0)</f>
        <v>0</v>
      </c>
      <c r="AI69" s="467"/>
    </row>
    <row r="70" spans="1:35" ht="24.75" customHeight="1">
      <c r="A70" s="362"/>
      <c r="B70" s="362"/>
      <c r="C70" s="363">
        <f t="shared" si="30"/>
        <v>0</v>
      </c>
      <c r="D70" s="455"/>
      <c r="E70" s="387">
        <f t="shared" si="16"/>
        <v>0</v>
      </c>
      <c r="F70" s="388">
        <f t="shared" si="17"/>
        <v>0</v>
      </c>
      <c r="G70" s="464">
        <f t="shared" si="28"/>
        <v>0</v>
      </c>
      <c r="H70" s="425"/>
      <c r="I70" s="371" t="str">
        <f>IFERROR(VLOOKUP(H70,countrygrouping!A:B,2,0)," ")</f>
        <v xml:space="preserve"> </v>
      </c>
      <c r="J70" s="372" t="str">
        <f t="shared" si="18"/>
        <v xml:space="preserve"> </v>
      </c>
      <c r="K70" s="373">
        <f t="shared" si="19"/>
        <v>0</v>
      </c>
      <c r="L70" s="372">
        <f t="shared" si="20"/>
        <v>0</v>
      </c>
      <c r="M70" s="372">
        <f t="shared" si="21"/>
        <v>0</v>
      </c>
      <c r="N70" s="372">
        <f t="shared" si="22"/>
        <v>0</v>
      </c>
      <c r="O70" s="372">
        <f t="shared" si="23"/>
        <v>0</v>
      </c>
      <c r="P70" s="465">
        <f>IFERROR(VLOOKUP(J70,rates!$A:$M,8,0)*K70,0)</f>
        <v>0</v>
      </c>
      <c r="Q70" s="381">
        <f>IFERROR(VLOOKUP(J70,rates!$A:$M,9,0)*M70,0)</f>
        <v>0</v>
      </c>
      <c r="R70" s="381">
        <f>IFERROR(VLOOKUP(J70,rates!$A:$M,10,0)*O70,0)</f>
        <v>0</v>
      </c>
      <c r="S70" s="381">
        <f t="shared" si="29"/>
        <v>0</v>
      </c>
      <c r="T70" s="466">
        <f t="shared" si="24"/>
        <v>0</v>
      </c>
      <c r="U70" s="457">
        <f>IFERROR(VLOOKUP(J70,rates!$A:$M,11,0)*K70,0)</f>
        <v>0</v>
      </c>
      <c r="V70" s="381">
        <f>IFERROR(VLOOKUP(J70,rates!$A:$M,12,0)*M70,0)</f>
        <v>0</v>
      </c>
      <c r="W70" s="381">
        <f>IFERROR(VLOOKUP(J70,rates!$A:$M,13,0)*O70,0)</f>
        <v>0</v>
      </c>
      <c r="X70" s="381">
        <f>IFERROR(IF(Information!$C$4="HE",SUM(U70:W70),0),0)</f>
        <v>0</v>
      </c>
      <c r="Y70" s="431">
        <f t="shared" si="25"/>
        <v>0</v>
      </c>
      <c r="Z70" s="458">
        <f t="shared" si="26"/>
        <v>0</v>
      </c>
      <c r="AA70" s="459" t="str">
        <f>IFERROR(VLOOKUP(H70,countrygrouping!A:C,3,0)," ")</f>
        <v xml:space="preserve"> </v>
      </c>
      <c r="AB70" s="460" t="str">
        <f>IFERROR(VLOOKUP(AA70,distancebands!A:C,2,0)," ")</f>
        <v xml:space="preserve"> </v>
      </c>
      <c r="AC70" s="460">
        <f>IFERROR(IF(Information!$C$4="HE",VLOOKUP(AA70,distancebands!$A:$L,6,0),0),0)</f>
        <v>0</v>
      </c>
      <c r="AD70" s="460">
        <f t="shared" si="27"/>
        <v>0</v>
      </c>
      <c r="AE70" s="461">
        <v>0</v>
      </c>
      <c r="AF70" s="462">
        <v>0</v>
      </c>
      <c r="AG70" s="463">
        <f t="shared" si="31"/>
        <v>0</v>
      </c>
      <c r="AH70" s="463">
        <f>IF(Information!$C$4="HE",IF(AND((AF70*AE70)&lt;=400,AE70&lt;=40),AF70*AE70,IF((AE70*AF70)&lt;=400,AF70*40,400)),0)</f>
        <v>0</v>
      </c>
      <c r="AI70" s="467"/>
    </row>
    <row r="71" spans="1:35" ht="24.75" customHeight="1">
      <c r="A71" s="362"/>
      <c r="B71" s="362"/>
      <c r="C71" s="363">
        <f t="shared" si="30"/>
        <v>0</v>
      </c>
      <c r="D71" s="455"/>
      <c r="E71" s="387">
        <f t="shared" si="16"/>
        <v>0</v>
      </c>
      <c r="F71" s="388">
        <f t="shared" si="17"/>
        <v>0</v>
      </c>
      <c r="G71" s="464">
        <f t="shared" si="28"/>
        <v>0</v>
      </c>
      <c r="H71" s="425"/>
      <c r="I71" s="371" t="str">
        <f>IFERROR(VLOOKUP(H71,countrygrouping!A:B,2,0)," ")</f>
        <v xml:space="preserve"> </v>
      </c>
      <c r="J71" s="372" t="str">
        <f t="shared" si="18"/>
        <v xml:space="preserve"> </v>
      </c>
      <c r="K71" s="373">
        <f t="shared" si="19"/>
        <v>0</v>
      </c>
      <c r="L71" s="372">
        <f t="shared" si="20"/>
        <v>0</v>
      </c>
      <c r="M71" s="372">
        <f t="shared" si="21"/>
        <v>0</v>
      </c>
      <c r="N71" s="372">
        <f t="shared" si="22"/>
        <v>0</v>
      </c>
      <c r="O71" s="372">
        <f t="shared" si="23"/>
        <v>0</v>
      </c>
      <c r="P71" s="465">
        <f>IFERROR(VLOOKUP(J71,rates!$A:$M,8,0)*K71,0)</f>
        <v>0</v>
      </c>
      <c r="Q71" s="381">
        <f>IFERROR(VLOOKUP(J71,rates!$A:$M,9,0)*M71,0)</f>
        <v>0</v>
      </c>
      <c r="R71" s="381">
        <f>IFERROR(VLOOKUP(J71,rates!$A:$M,10,0)*O71,0)</f>
        <v>0</v>
      </c>
      <c r="S71" s="381">
        <f t="shared" si="29"/>
        <v>0</v>
      </c>
      <c r="T71" s="466">
        <f t="shared" si="24"/>
        <v>0</v>
      </c>
      <c r="U71" s="457">
        <f>IFERROR(VLOOKUP(J71,rates!$A:$M,11,0)*K71,0)</f>
        <v>0</v>
      </c>
      <c r="V71" s="381">
        <f>IFERROR(VLOOKUP(J71,rates!$A:$M,12,0)*M71,0)</f>
        <v>0</v>
      </c>
      <c r="W71" s="381">
        <f>IFERROR(VLOOKUP(J71,rates!$A:$M,13,0)*O71,0)</f>
        <v>0</v>
      </c>
      <c r="X71" s="381">
        <f>IFERROR(IF(Information!$C$4="HE",SUM(U71:W71),0),0)</f>
        <v>0</v>
      </c>
      <c r="Y71" s="431">
        <f t="shared" si="25"/>
        <v>0</v>
      </c>
      <c r="Z71" s="458">
        <f t="shared" si="26"/>
        <v>0</v>
      </c>
      <c r="AA71" s="459" t="str">
        <f>IFERROR(VLOOKUP(H71,countrygrouping!A:C,3,0)," ")</f>
        <v xml:space="preserve"> </v>
      </c>
      <c r="AB71" s="460" t="str">
        <f>IFERROR(VLOOKUP(AA71,distancebands!A:C,2,0)," ")</f>
        <v xml:space="preserve"> </v>
      </c>
      <c r="AC71" s="460">
        <f>IFERROR(IF(Information!$C$4="HE",VLOOKUP(AA71,distancebands!$A:$L,6,0),0),0)</f>
        <v>0</v>
      </c>
      <c r="AD71" s="460">
        <f t="shared" si="27"/>
        <v>0</v>
      </c>
      <c r="AE71" s="461">
        <v>0</v>
      </c>
      <c r="AF71" s="462">
        <v>0</v>
      </c>
      <c r="AG71" s="463">
        <f t="shared" si="31"/>
        <v>0</v>
      </c>
      <c r="AH71" s="463">
        <f>IF(Information!$C$4="HE",IF(AND((AF71*AE71)&lt;=400,AE71&lt;=40),AF71*AE71,IF((AE71*AF71)&lt;=400,AF71*40,400)),0)</f>
        <v>0</v>
      </c>
      <c r="AI71" s="467"/>
    </row>
    <row r="72" spans="1:35" ht="24.75" customHeight="1">
      <c r="A72" s="362"/>
      <c r="B72" s="362"/>
      <c r="C72" s="363">
        <f t="shared" si="30"/>
        <v>0</v>
      </c>
      <c r="D72" s="455"/>
      <c r="E72" s="387">
        <f t="shared" si="16"/>
        <v>0</v>
      </c>
      <c r="F72" s="388">
        <f t="shared" si="17"/>
        <v>0</v>
      </c>
      <c r="G72" s="464">
        <f t="shared" si="28"/>
        <v>0</v>
      </c>
      <c r="H72" s="425"/>
      <c r="I72" s="371" t="str">
        <f>IFERROR(VLOOKUP(H72,countrygrouping!A:B,2,0)," ")</f>
        <v xml:space="preserve"> </v>
      </c>
      <c r="J72" s="372" t="str">
        <f t="shared" si="18"/>
        <v xml:space="preserve"> </v>
      </c>
      <c r="K72" s="373">
        <f t="shared" si="19"/>
        <v>0</v>
      </c>
      <c r="L72" s="372">
        <f t="shared" si="20"/>
        <v>0</v>
      </c>
      <c r="M72" s="372">
        <f t="shared" si="21"/>
        <v>0</v>
      </c>
      <c r="N72" s="372">
        <f t="shared" si="22"/>
        <v>0</v>
      </c>
      <c r="O72" s="372">
        <f t="shared" si="23"/>
        <v>0</v>
      </c>
      <c r="P72" s="465">
        <f>IFERROR(VLOOKUP(J72,rates!$A:$M,8,0)*K72,0)</f>
        <v>0</v>
      </c>
      <c r="Q72" s="381">
        <f>IFERROR(VLOOKUP(J72,rates!$A:$M,9,0)*M72,0)</f>
        <v>0</v>
      </c>
      <c r="R72" s="381">
        <f>IFERROR(VLOOKUP(J72,rates!$A:$M,10,0)*O72,0)</f>
        <v>0</v>
      </c>
      <c r="S72" s="381">
        <f t="shared" si="29"/>
        <v>0</v>
      </c>
      <c r="T72" s="466">
        <f t="shared" si="24"/>
        <v>0</v>
      </c>
      <c r="U72" s="457">
        <f>IFERROR(VLOOKUP(J72,rates!$A:$M,11,0)*K72,0)</f>
        <v>0</v>
      </c>
      <c r="V72" s="381">
        <f>IFERROR(VLOOKUP(J72,rates!$A:$M,12,0)*M72,0)</f>
        <v>0</v>
      </c>
      <c r="W72" s="381">
        <f>IFERROR(VLOOKUP(J72,rates!$A:$M,13,0)*O72,0)</f>
        <v>0</v>
      </c>
      <c r="X72" s="381">
        <f>IFERROR(IF(Information!$C$4="HE",SUM(U72:W72),0),0)</f>
        <v>0</v>
      </c>
      <c r="Y72" s="431">
        <f t="shared" si="25"/>
        <v>0</v>
      </c>
      <c r="Z72" s="458">
        <f t="shared" si="26"/>
        <v>0</v>
      </c>
      <c r="AA72" s="459" t="str">
        <f>IFERROR(VLOOKUP(H72,countrygrouping!A:C,3,0)," ")</f>
        <v xml:space="preserve"> </v>
      </c>
      <c r="AB72" s="460" t="str">
        <f>IFERROR(VLOOKUP(AA72,distancebands!A:C,2,0)," ")</f>
        <v xml:space="preserve"> </v>
      </c>
      <c r="AC72" s="460">
        <f>IFERROR(IF(Information!$C$4="HE",VLOOKUP(AA72,distancebands!$A:$L,6,0),0),0)</f>
        <v>0</v>
      </c>
      <c r="AD72" s="460">
        <f t="shared" si="27"/>
        <v>0</v>
      </c>
      <c r="AE72" s="461">
        <v>0</v>
      </c>
      <c r="AF72" s="462">
        <v>0</v>
      </c>
      <c r="AG72" s="463">
        <f t="shared" si="31"/>
        <v>0</v>
      </c>
      <c r="AH72" s="463">
        <f>IF(Information!$C$4="HE",IF(AND((AF72*AE72)&lt;=400,AE72&lt;=40),AF72*AE72,IF((AE72*AF72)&lt;=400,AF72*40,400)),0)</f>
        <v>0</v>
      </c>
      <c r="AI72" s="467"/>
    </row>
    <row r="73" spans="1:35" ht="24.75" customHeight="1">
      <c r="A73" s="362"/>
      <c r="B73" s="362"/>
      <c r="C73" s="363">
        <f t="shared" si="30"/>
        <v>0</v>
      </c>
      <c r="D73" s="455"/>
      <c r="E73" s="387">
        <f t="shared" si="16"/>
        <v>0</v>
      </c>
      <c r="F73" s="388">
        <f t="shared" si="17"/>
        <v>0</v>
      </c>
      <c r="G73" s="464">
        <f t="shared" si="28"/>
        <v>0</v>
      </c>
      <c r="H73" s="425"/>
      <c r="I73" s="371" t="str">
        <f>IFERROR(VLOOKUP(H73,countrygrouping!A:B,2,0)," ")</f>
        <v xml:space="preserve"> </v>
      </c>
      <c r="J73" s="372" t="str">
        <f t="shared" si="18"/>
        <v xml:space="preserve"> </v>
      </c>
      <c r="K73" s="373">
        <f t="shared" si="19"/>
        <v>0</v>
      </c>
      <c r="L73" s="372">
        <f t="shared" si="20"/>
        <v>0</v>
      </c>
      <c r="M73" s="372">
        <f t="shared" si="21"/>
        <v>0</v>
      </c>
      <c r="N73" s="372">
        <f t="shared" si="22"/>
        <v>0</v>
      </c>
      <c r="O73" s="372">
        <f t="shared" si="23"/>
        <v>0</v>
      </c>
      <c r="P73" s="465">
        <f>IFERROR(VLOOKUP(J73,rates!$A:$M,8,0)*K73,0)</f>
        <v>0</v>
      </c>
      <c r="Q73" s="381">
        <f>IFERROR(VLOOKUP(J73,rates!$A:$M,9,0)*M73,0)</f>
        <v>0</v>
      </c>
      <c r="R73" s="381">
        <f>IFERROR(VLOOKUP(J73,rates!$A:$M,10,0)*O73,0)</f>
        <v>0</v>
      </c>
      <c r="S73" s="381">
        <f t="shared" si="29"/>
        <v>0</v>
      </c>
      <c r="T73" s="466">
        <f t="shared" si="24"/>
        <v>0</v>
      </c>
      <c r="U73" s="457">
        <f>IFERROR(VLOOKUP(J73,rates!$A:$M,11,0)*K73,0)</f>
        <v>0</v>
      </c>
      <c r="V73" s="381">
        <f>IFERROR(VLOOKUP(J73,rates!$A:$M,12,0)*M73,0)</f>
        <v>0</v>
      </c>
      <c r="W73" s="381">
        <f>IFERROR(VLOOKUP(J73,rates!$A:$M,13,0)*O73,0)</f>
        <v>0</v>
      </c>
      <c r="X73" s="381">
        <f>IFERROR(IF(Information!$C$4="HE",SUM(U73:W73),0),0)</f>
        <v>0</v>
      </c>
      <c r="Y73" s="431">
        <f t="shared" si="25"/>
        <v>0</v>
      </c>
      <c r="Z73" s="458">
        <f t="shared" si="26"/>
        <v>0</v>
      </c>
      <c r="AA73" s="459" t="str">
        <f>IFERROR(VLOOKUP(H73,countrygrouping!A:C,3,0)," ")</f>
        <v xml:space="preserve"> </v>
      </c>
      <c r="AB73" s="460" t="str">
        <f>IFERROR(VLOOKUP(AA73,distancebands!A:C,2,0)," ")</f>
        <v xml:space="preserve"> </v>
      </c>
      <c r="AC73" s="460">
        <f>IFERROR(IF(Information!$C$4="HE",VLOOKUP(AA73,distancebands!$A:$L,6,0),0),0)</f>
        <v>0</v>
      </c>
      <c r="AD73" s="460">
        <f t="shared" si="27"/>
        <v>0</v>
      </c>
      <c r="AE73" s="461">
        <v>0</v>
      </c>
      <c r="AF73" s="462">
        <v>0</v>
      </c>
      <c r="AG73" s="463">
        <f t="shared" si="31"/>
        <v>0</v>
      </c>
      <c r="AH73" s="463">
        <f>IF(Information!$C$4="HE",IF(AND((AF73*AE73)&lt;=400,AE73&lt;=40),AF73*AE73,IF((AE73*AF73)&lt;=400,AF73*40,400)),0)</f>
        <v>0</v>
      </c>
      <c r="AI73" s="467"/>
    </row>
    <row r="74" spans="1:35" ht="24.75" customHeight="1">
      <c r="A74" s="362"/>
      <c r="B74" s="362"/>
      <c r="C74" s="363">
        <f t="shared" si="30"/>
        <v>0</v>
      </c>
      <c r="D74" s="455"/>
      <c r="E74" s="387">
        <f t="shared" si="16"/>
        <v>0</v>
      </c>
      <c r="F74" s="388">
        <f t="shared" si="17"/>
        <v>0</v>
      </c>
      <c r="G74" s="464">
        <f t="shared" si="28"/>
        <v>0</v>
      </c>
      <c r="H74" s="425"/>
      <c r="I74" s="371" t="str">
        <f>IFERROR(VLOOKUP(H74,countrygrouping!A:B,2,0)," ")</f>
        <v xml:space="preserve"> </v>
      </c>
      <c r="J74" s="372" t="str">
        <f t="shared" si="18"/>
        <v xml:space="preserve"> </v>
      </c>
      <c r="K74" s="373">
        <f t="shared" si="19"/>
        <v>0</v>
      </c>
      <c r="L74" s="372">
        <f t="shared" si="20"/>
        <v>0</v>
      </c>
      <c r="M74" s="372">
        <f t="shared" si="21"/>
        <v>0</v>
      </c>
      <c r="N74" s="372">
        <f t="shared" si="22"/>
        <v>0</v>
      </c>
      <c r="O74" s="372">
        <f t="shared" si="23"/>
        <v>0</v>
      </c>
      <c r="P74" s="465">
        <f>IFERROR(VLOOKUP(J74,rates!$A:$M,8,0)*K74,0)</f>
        <v>0</v>
      </c>
      <c r="Q74" s="381">
        <f>IFERROR(VLOOKUP(J74,rates!$A:$M,9,0)*M74,0)</f>
        <v>0</v>
      </c>
      <c r="R74" s="381">
        <f>IFERROR(VLOOKUP(J74,rates!$A:$M,10,0)*O74,0)</f>
        <v>0</v>
      </c>
      <c r="S74" s="381">
        <f t="shared" si="29"/>
        <v>0</v>
      </c>
      <c r="T74" s="466">
        <f t="shared" si="24"/>
        <v>0</v>
      </c>
      <c r="U74" s="457">
        <f>IFERROR(VLOOKUP(J74,rates!$A:$M,11,0)*K74,0)</f>
        <v>0</v>
      </c>
      <c r="V74" s="381">
        <f>IFERROR(VLOOKUP(J74,rates!$A:$M,12,0)*M74,0)</f>
        <v>0</v>
      </c>
      <c r="W74" s="381">
        <f>IFERROR(VLOOKUP(J74,rates!$A:$M,13,0)*O74,0)</f>
        <v>0</v>
      </c>
      <c r="X74" s="381">
        <f>IFERROR(IF(Information!$C$4="HE",SUM(U74:W74),0),0)</f>
        <v>0</v>
      </c>
      <c r="Y74" s="431">
        <f t="shared" si="25"/>
        <v>0</v>
      </c>
      <c r="Z74" s="458">
        <f t="shared" si="26"/>
        <v>0</v>
      </c>
      <c r="AA74" s="459" t="str">
        <f>IFERROR(VLOOKUP(H74,countrygrouping!A:C,3,0)," ")</f>
        <v xml:space="preserve"> </v>
      </c>
      <c r="AB74" s="460" t="str">
        <f>IFERROR(VLOOKUP(AA74,distancebands!A:C,2,0)," ")</f>
        <v xml:space="preserve"> </v>
      </c>
      <c r="AC74" s="460">
        <f>IFERROR(IF(Information!$C$4="HE",VLOOKUP(AA74,distancebands!$A:$L,6,0),0),0)</f>
        <v>0</v>
      </c>
      <c r="AD74" s="460">
        <f t="shared" si="27"/>
        <v>0</v>
      </c>
      <c r="AE74" s="461">
        <v>0</v>
      </c>
      <c r="AF74" s="462">
        <v>0</v>
      </c>
      <c r="AG74" s="463">
        <f t="shared" si="31"/>
        <v>0</v>
      </c>
      <c r="AH74" s="463">
        <f>IF(Information!$C$4="HE",IF(AND((AF74*AE74)&lt;=400,AE74&lt;=40),AF74*AE74,IF((AE74*AF74)&lt;=400,AF74*40,400)),0)</f>
        <v>0</v>
      </c>
      <c r="AI74" s="467"/>
    </row>
    <row r="75" spans="1:35" ht="24.75" customHeight="1">
      <c r="A75" s="362"/>
      <c r="B75" s="362"/>
      <c r="C75" s="363">
        <f t="shared" si="30"/>
        <v>0</v>
      </c>
      <c r="D75" s="455"/>
      <c r="E75" s="387">
        <f t="shared" si="16"/>
        <v>0</v>
      </c>
      <c r="F75" s="388">
        <f t="shared" si="17"/>
        <v>0</v>
      </c>
      <c r="G75" s="464">
        <f t="shared" si="28"/>
        <v>0</v>
      </c>
      <c r="H75" s="425"/>
      <c r="I75" s="371" t="str">
        <f>IFERROR(VLOOKUP(H75,countrygrouping!A:B,2,0)," ")</f>
        <v xml:space="preserve"> </v>
      </c>
      <c r="J75" s="372" t="str">
        <f t="shared" si="18"/>
        <v xml:space="preserve"> </v>
      </c>
      <c r="K75" s="373">
        <f t="shared" si="19"/>
        <v>0</v>
      </c>
      <c r="L75" s="372">
        <f t="shared" si="20"/>
        <v>0</v>
      </c>
      <c r="M75" s="372">
        <f t="shared" si="21"/>
        <v>0</v>
      </c>
      <c r="N75" s="372">
        <f t="shared" si="22"/>
        <v>0</v>
      </c>
      <c r="O75" s="372">
        <f t="shared" si="23"/>
        <v>0</v>
      </c>
      <c r="P75" s="465">
        <f>IFERROR(VLOOKUP(J75,rates!$A:$M,8,0)*K75,0)</f>
        <v>0</v>
      </c>
      <c r="Q75" s="381">
        <f>IFERROR(VLOOKUP(J75,rates!$A:$M,9,0)*M75,0)</f>
        <v>0</v>
      </c>
      <c r="R75" s="381">
        <f>IFERROR(VLOOKUP(J75,rates!$A:$M,10,0)*O75,0)</f>
        <v>0</v>
      </c>
      <c r="S75" s="381">
        <f t="shared" si="29"/>
        <v>0</v>
      </c>
      <c r="T75" s="466">
        <f t="shared" si="24"/>
        <v>0</v>
      </c>
      <c r="U75" s="457">
        <f>IFERROR(VLOOKUP(J75,rates!$A:$M,11,0)*K75,0)</f>
        <v>0</v>
      </c>
      <c r="V75" s="381">
        <f>IFERROR(VLOOKUP(J75,rates!$A:$M,12,0)*M75,0)</f>
        <v>0</v>
      </c>
      <c r="W75" s="381">
        <f>IFERROR(VLOOKUP(J75,rates!$A:$M,13,0)*O75,0)</f>
        <v>0</v>
      </c>
      <c r="X75" s="381">
        <f>IFERROR(IF(Information!$C$4="HE",SUM(U75:W75),0),0)</f>
        <v>0</v>
      </c>
      <c r="Y75" s="431">
        <f t="shared" si="25"/>
        <v>0</v>
      </c>
      <c r="Z75" s="458">
        <f t="shared" si="26"/>
        <v>0</v>
      </c>
      <c r="AA75" s="459" t="str">
        <f>IFERROR(VLOOKUP(H75,countrygrouping!A:C,3,0)," ")</f>
        <v xml:space="preserve"> </v>
      </c>
      <c r="AB75" s="460" t="str">
        <f>IFERROR(VLOOKUP(AA75,distancebands!A:C,2,0)," ")</f>
        <v xml:space="preserve"> </v>
      </c>
      <c r="AC75" s="460">
        <f>IFERROR(IF(Information!$C$4="HE",VLOOKUP(AA75,distancebands!$A:$L,6,0),0),0)</f>
        <v>0</v>
      </c>
      <c r="AD75" s="460">
        <f t="shared" si="27"/>
        <v>0</v>
      </c>
      <c r="AE75" s="461">
        <v>0</v>
      </c>
      <c r="AF75" s="462">
        <v>0</v>
      </c>
      <c r="AG75" s="463">
        <f t="shared" si="31"/>
        <v>0</v>
      </c>
      <c r="AH75" s="463">
        <f>IF(Information!$C$4="HE",IF(AND((AF75*AE75)&lt;=400,AE75&lt;=40),AF75*AE75,IF((AE75*AF75)&lt;=400,AF75*40,400)),0)</f>
        <v>0</v>
      </c>
      <c r="AI75" s="467"/>
    </row>
    <row r="76" spans="1:35" ht="24.75" customHeight="1">
      <c r="A76" s="362"/>
      <c r="B76" s="362"/>
      <c r="C76" s="363">
        <f t="shared" si="30"/>
        <v>0</v>
      </c>
      <c r="D76" s="455"/>
      <c r="E76" s="387">
        <f t="shared" si="16"/>
        <v>0</v>
      </c>
      <c r="F76" s="388">
        <f t="shared" si="17"/>
        <v>0</v>
      </c>
      <c r="G76" s="464">
        <f t="shared" si="28"/>
        <v>0</v>
      </c>
      <c r="H76" s="425"/>
      <c r="I76" s="371" t="str">
        <f>IFERROR(VLOOKUP(H76,countrygrouping!A:B,2,0)," ")</f>
        <v xml:space="preserve"> </v>
      </c>
      <c r="J76" s="372" t="str">
        <f t="shared" si="18"/>
        <v xml:space="preserve"> </v>
      </c>
      <c r="K76" s="373">
        <f t="shared" si="19"/>
        <v>0</v>
      </c>
      <c r="L76" s="372">
        <f t="shared" si="20"/>
        <v>0</v>
      </c>
      <c r="M76" s="372">
        <f t="shared" si="21"/>
        <v>0</v>
      </c>
      <c r="N76" s="372">
        <f t="shared" si="22"/>
        <v>0</v>
      </c>
      <c r="O76" s="372">
        <f t="shared" si="23"/>
        <v>0</v>
      </c>
      <c r="P76" s="465">
        <f>IFERROR(VLOOKUP(J76,rates!$A:$M,8,0)*K76,0)</f>
        <v>0</v>
      </c>
      <c r="Q76" s="381">
        <f>IFERROR(VLOOKUP(J76,rates!$A:$M,9,0)*M76,0)</f>
        <v>0</v>
      </c>
      <c r="R76" s="381">
        <f>IFERROR(VLOOKUP(J76,rates!$A:$M,10,0)*O76,0)</f>
        <v>0</v>
      </c>
      <c r="S76" s="381">
        <f t="shared" si="29"/>
        <v>0</v>
      </c>
      <c r="T76" s="466">
        <f t="shared" si="24"/>
        <v>0</v>
      </c>
      <c r="U76" s="457">
        <f>IFERROR(VLOOKUP(J76,rates!$A:$M,11,0)*K76,0)</f>
        <v>0</v>
      </c>
      <c r="V76" s="381">
        <f>IFERROR(VLOOKUP(J76,rates!$A:$M,12,0)*M76,0)</f>
        <v>0</v>
      </c>
      <c r="W76" s="381">
        <f>IFERROR(VLOOKUP(J76,rates!$A:$M,13,0)*O76,0)</f>
        <v>0</v>
      </c>
      <c r="X76" s="381">
        <f>IFERROR(IF(Information!$C$4="HE",SUM(U76:W76),0),0)</f>
        <v>0</v>
      </c>
      <c r="Y76" s="431">
        <f t="shared" si="25"/>
        <v>0</v>
      </c>
      <c r="Z76" s="458">
        <f t="shared" si="26"/>
        <v>0</v>
      </c>
      <c r="AA76" s="459" t="str">
        <f>IFERROR(VLOOKUP(H76,countrygrouping!A:C,3,0)," ")</f>
        <v xml:space="preserve"> </v>
      </c>
      <c r="AB76" s="460" t="str">
        <f>IFERROR(VLOOKUP(AA76,distancebands!A:C,2,0)," ")</f>
        <v xml:space="preserve"> </v>
      </c>
      <c r="AC76" s="460">
        <f>IFERROR(IF(Information!$C$4="HE",VLOOKUP(AA76,distancebands!$A:$L,6,0),0),0)</f>
        <v>0</v>
      </c>
      <c r="AD76" s="460">
        <f t="shared" si="27"/>
        <v>0</v>
      </c>
      <c r="AE76" s="461">
        <v>0</v>
      </c>
      <c r="AF76" s="462">
        <v>0</v>
      </c>
      <c r="AG76" s="463">
        <f t="shared" si="31"/>
        <v>0</v>
      </c>
      <c r="AH76" s="463">
        <f>IF(Information!$C$4="HE",IF(AND((AF76*AE76)&lt;=400,AE76&lt;=40),AF76*AE76,IF((AE76*AF76)&lt;=400,AF76*40,400)),0)</f>
        <v>0</v>
      </c>
      <c r="AI76" s="467"/>
    </row>
    <row r="77" spans="1:35" ht="24.75" customHeight="1">
      <c r="A77" s="362"/>
      <c r="B77" s="362"/>
      <c r="C77" s="363">
        <f t="shared" si="30"/>
        <v>0</v>
      </c>
      <c r="D77" s="455"/>
      <c r="E77" s="387">
        <f t="shared" si="16"/>
        <v>0</v>
      </c>
      <c r="F77" s="388">
        <f t="shared" si="17"/>
        <v>0</v>
      </c>
      <c r="G77" s="464">
        <f t="shared" si="28"/>
        <v>0</v>
      </c>
      <c r="H77" s="425"/>
      <c r="I77" s="371" t="str">
        <f>IFERROR(VLOOKUP(H77,countrygrouping!A:B,2,0)," ")</f>
        <v xml:space="preserve"> </v>
      </c>
      <c r="J77" s="372" t="str">
        <f t="shared" si="18"/>
        <v xml:space="preserve"> </v>
      </c>
      <c r="K77" s="373">
        <f t="shared" si="19"/>
        <v>0</v>
      </c>
      <c r="L77" s="372">
        <f t="shared" si="20"/>
        <v>0</v>
      </c>
      <c r="M77" s="372">
        <f t="shared" si="21"/>
        <v>0</v>
      </c>
      <c r="N77" s="372">
        <f t="shared" si="22"/>
        <v>0</v>
      </c>
      <c r="O77" s="372">
        <f t="shared" si="23"/>
        <v>0</v>
      </c>
      <c r="P77" s="465">
        <f>IFERROR(VLOOKUP(J77,rates!$A:$M,8,0)*K77,0)</f>
        <v>0</v>
      </c>
      <c r="Q77" s="381">
        <f>IFERROR(VLOOKUP(J77,rates!$A:$M,9,0)*M77,0)</f>
        <v>0</v>
      </c>
      <c r="R77" s="381">
        <f>IFERROR(VLOOKUP(J77,rates!$A:$M,10,0)*O77,0)</f>
        <v>0</v>
      </c>
      <c r="S77" s="381">
        <f t="shared" si="29"/>
        <v>0</v>
      </c>
      <c r="T77" s="466">
        <f t="shared" si="24"/>
        <v>0</v>
      </c>
      <c r="U77" s="457">
        <f>IFERROR(VLOOKUP(J77,rates!$A:$M,11,0)*K77,0)</f>
        <v>0</v>
      </c>
      <c r="V77" s="381">
        <f>IFERROR(VLOOKUP(J77,rates!$A:$M,12,0)*M77,0)</f>
        <v>0</v>
      </c>
      <c r="W77" s="381">
        <f>IFERROR(VLOOKUP(J77,rates!$A:$M,13,0)*O77,0)</f>
        <v>0</v>
      </c>
      <c r="X77" s="381">
        <f>IFERROR(IF(Information!$C$4="HE",SUM(U77:W77),0),0)</f>
        <v>0</v>
      </c>
      <c r="Y77" s="431">
        <f t="shared" si="25"/>
        <v>0</v>
      </c>
      <c r="Z77" s="458">
        <f t="shared" si="26"/>
        <v>0</v>
      </c>
      <c r="AA77" s="459" t="str">
        <f>IFERROR(VLOOKUP(H77,countrygrouping!A:C,3,0)," ")</f>
        <v xml:space="preserve"> </v>
      </c>
      <c r="AB77" s="460" t="str">
        <f>IFERROR(VLOOKUP(AA77,distancebands!A:C,2,0)," ")</f>
        <v xml:space="preserve"> </v>
      </c>
      <c r="AC77" s="460">
        <f>IFERROR(IF(Information!$C$4="HE",VLOOKUP(AA77,distancebands!$A:$L,6,0),0),0)</f>
        <v>0</v>
      </c>
      <c r="AD77" s="460">
        <f t="shared" si="27"/>
        <v>0</v>
      </c>
      <c r="AE77" s="461">
        <v>0</v>
      </c>
      <c r="AF77" s="462">
        <v>0</v>
      </c>
      <c r="AG77" s="463">
        <f t="shared" si="31"/>
        <v>0</v>
      </c>
      <c r="AH77" s="463">
        <f>IF(Information!$C$4="HE",IF(AND((AF77*AE77)&lt;=400,AE77&lt;=40),AF77*AE77,IF((AE77*AF77)&lt;=400,AF77*40,400)),0)</f>
        <v>0</v>
      </c>
      <c r="AI77" s="467"/>
    </row>
    <row r="78" spans="1:35" ht="24.75" customHeight="1">
      <c r="A78" s="362"/>
      <c r="B78" s="362"/>
      <c r="C78" s="363">
        <f t="shared" si="30"/>
        <v>0</v>
      </c>
      <c r="D78" s="455"/>
      <c r="E78" s="387">
        <f t="shared" si="16"/>
        <v>0</v>
      </c>
      <c r="F78" s="388">
        <f t="shared" si="17"/>
        <v>0</v>
      </c>
      <c r="G78" s="464">
        <f t="shared" si="28"/>
        <v>0</v>
      </c>
      <c r="H78" s="425"/>
      <c r="I78" s="371" t="str">
        <f>IFERROR(VLOOKUP(H78,countrygrouping!A:B,2,0)," ")</f>
        <v xml:space="preserve"> </v>
      </c>
      <c r="J78" s="372" t="str">
        <f t="shared" si="18"/>
        <v xml:space="preserve"> </v>
      </c>
      <c r="K78" s="373">
        <f t="shared" si="19"/>
        <v>0</v>
      </c>
      <c r="L78" s="372">
        <f t="shared" si="20"/>
        <v>0</v>
      </c>
      <c r="M78" s="372">
        <f t="shared" si="21"/>
        <v>0</v>
      </c>
      <c r="N78" s="372">
        <f t="shared" si="22"/>
        <v>0</v>
      </c>
      <c r="O78" s="372">
        <f t="shared" si="23"/>
        <v>0</v>
      </c>
      <c r="P78" s="465">
        <f>IFERROR(VLOOKUP(J78,rates!$A:$M,8,0)*K78,0)</f>
        <v>0</v>
      </c>
      <c r="Q78" s="381">
        <f>IFERROR(VLOOKUP(J78,rates!$A:$M,9,0)*M78,0)</f>
        <v>0</v>
      </c>
      <c r="R78" s="381">
        <f>IFERROR(VLOOKUP(J78,rates!$A:$M,10,0)*O78,0)</f>
        <v>0</v>
      </c>
      <c r="S78" s="381">
        <f t="shared" si="29"/>
        <v>0</v>
      </c>
      <c r="T78" s="466">
        <f t="shared" si="24"/>
        <v>0</v>
      </c>
      <c r="U78" s="457">
        <f>IFERROR(VLOOKUP(J78,rates!$A:$M,11,0)*K78,0)</f>
        <v>0</v>
      </c>
      <c r="V78" s="381">
        <f>IFERROR(VLOOKUP(J78,rates!$A:$M,12,0)*M78,0)</f>
        <v>0</v>
      </c>
      <c r="W78" s="381">
        <f>IFERROR(VLOOKUP(J78,rates!$A:$M,13,0)*O78,0)</f>
        <v>0</v>
      </c>
      <c r="X78" s="381">
        <f>IFERROR(IF(Information!$C$4="HE",SUM(U78:W78),0),0)</f>
        <v>0</v>
      </c>
      <c r="Y78" s="431">
        <f t="shared" si="25"/>
        <v>0</v>
      </c>
      <c r="Z78" s="458">
        <f t="shared" si="26"/>
        <v>0</v>
      </c>
      <c r="AA78" s="459" t="str">
        <f>IFERROR(VLOOKUP(H78,countrygrouping!A:C,3,0)," ")</f>
        <v xml:space="preserve"> </v>
      </c>
      <c r="AB78" s="460" t="str">
        <f>IFERROR(VLOOKUP(AA78,distancebands!A:C,2,0)," ")</f>
        <v xml:space="preserve"> </v>
      </c>
      <c r="AC78" s="460">
        <f>IFERROR(IF(Information!$C$4="HE",VLOOKUP(AA78,distancebands!$A:$L,6,0),0),0)</f>
        <v>0</v>
      </c>
      <c r="AD78" s="460">
        <f t="shared" si="27"/>
        <v>0</v>
      </c>
      <c r="AE78" s="461">
        <v>0</v>
      </c>
      <c r="AF78" s="462">
        <v>0</v>
      </c>
      <c r="AG78" s="463">
        <f t="shared" si="31"/>
        <v>0</v>
      </c>
      <c r="AH78" s="463">
        <f>IF(Information!$C$4="HE",IF(AND((AF78*AE78)&lt;=400,AE78&lt;=40),AF78*AE78,IF((AE78*AF78)&lt;=400,AF78*40,400)),0)</f>
        <v>0</v>
      </c>
      <c r="AI78" s="467"/>
    </row>
    <row r="79" spans="1:35" ht="24.75" customHeight="1">
      <c r="A79" s="362"/>
      <c r="B79" s="362"/>
      <c r="C79" s="363">
        <f t="shared" si="30"/>
        <v>0</v>
      </c>
      <c r="D79" s="455"/>
      <c r="E79" s="387">
        <f t="shared" si="16"/>
        <v>0</v>
      </c>
      <c r="F79" s="388">
        <f t="shared" si="17"/>
        <v>0</v>
      </c>
      <c r="G79" s="464">
        <f t="shared" si="28"/>
        <v>0</v>
      </c>
      <c r="H79" s="425"/>
      <c r="I79" s="371" t="str">
        <f>IFERROR(VLOOKUP(H79,countrygrouping!A:B,2,0)," ")</f>
        <v xml:space="preserve"> </v>
      </c>
      <c r="J79" s="372" t="str">
        <f t="shared" si="18"/>
        <v xml:space="preserve"> </v>
      </c>
      <c r="K79" s="373">
        <f t="shared" si="19"/>
        <v>0</v>
      </c>
      <c r="L79" s="372">
        <f t="shared" si="20"/>
        <v>0</v>
      </c>
      <c r="M79" s="372">
        <f t="shared" si="21"/>
        <v>0</v>
      </c>
      <c r="N79" s="372">
        <f t="shared" si="22"/>
        <v>0</v>
      </c>
      <c r="O79" s="372">
        <f t="shared" si="23"/>
        <v>0</v>
      </c>
      <c r="P79" s="465">
        <f>IFERROR(VLOOKUP(J79,rates!$A:$M,8,0)*K79,0)</f>
        <v>0</v>
      </c>
      <c r="Q79" s="381">
        <f>IFERROR(VLOOKUP(J79,rates!$A:$M,9,0)*M79,0)</f>
        <v>0</v>
      </c>
      <c r="R79" s="381">
        <f>IFERROR(VLOOKUP(J79,rates!$A:$M,10,0)*O79,0)</f>
        <v>0</v>
      </c>
      <c r="S79" s="381">
        <f t="shared" si="29"/>
        <v>0</v>
      </c>
      <c r="T79" s="466">
        <f t="shared" si="24"/>
        <v>0</v>
      </c>
      <c r="U79" s="457">
        <f>IFERROR(VLOOKUP(J79,rates!$A:$M,11,0)*K79,0)</f>
        <v>0</v>
      </c>
      <c r="V79" s="381">
        <f>IFERROR(VLOOKUP(J79,rates!$A:$M,12,0)*M79,0)</f>
        <v>0</v>
      </c>
      <c r="W79" s="381">
        <f>IFERROR(VLOOKUP(J79,rates!$A:$M,13,0)*O79,0)</f>
        <v>0</v>
      </c>
      <c r="X79" s="381">
        <f>IFERROR(IF(Information!$C$4="HE",SUM(U79:W79),0),0)</f>
        <v>0</v>
      </c>
      <c r="Y79" s="431">
        <f t="shared" si="25"/>
        <v>0</v>
      </c>
      <c r="Z79" s="458">
        <f t="shared" si="26"/>
        <v>0</v>
      </c>
      <c r="AA79" s="459" t="str">
        <f>IFERROR(VLOOKUP(H79,countrygrouping!A:C,3,0)," ")</f>
        <v xml:space="preserve"> </v>
      </c>
      <c r="AB79" s="460" t="str">
        <f>IFERROR(VLOOKUP(AA79,distancebands!A:C,2,0)," ")</f>
        <v xml:space="preserve"> </v>
      </c>
      <c r="AC79" s="460">
        <f>IFERROR(IF(Information!$C$4="HE",VLOOKUP(AA79,distancebands!$A:$L,6,0),0),0)</f>
        <v>0</v>
      </c>
      <c r="AD79" s="460">
        <f t="shared" si="27"/>
        <v>0</v>
      </c>
      <c r="AE79" s="461">
        <v>0</v>
      </c>
      <c r="AF79" s="462">
        <v>0</v>
      </c>
      <c r="AG79" s="463">
        <f t="shared" si="31"/>
        <v>0</v>
      </c>
      <c r="AH79" s="463">
        <f>IF(Information!$C$4="HE",IF(AND((AF79*AE79)&lt;=400,AE79&lt;=40),AF79*AE79,IF((AE79*AF79)&lt;=400,AF79*40,400)),0)</f>
        <v>0</v>
      </c>
      <c r="AI79" s="467"/>
    </row>
    <row r="80" spans="1:35" ht="24.75" customHeight="1">
      <c r="A80" s="362"/>
      <c r="B80" s="362"/>
      <c r="C80" s="363">
        <f t="shared" si="30"/>
        <v>0</v>
      </c>
      <c r="D80" s="455"/>
      <c r="E80" s="387">
        <f t="shared" si="16"/>
        <v>0</v>
      </c>
      <c r="F80" s="388">
        <f t="shared" si="17"/>
        <v>0</v>
      </c>
      <c r="G80" s="464">
        <f t="shared" si="28"/>
        <v>0</v>
      </c>
      <c r="H80" s="425"/>
      <c r="I80" s="371" t="str">
        <f>IFERROR(VLOOKUP(H80,countrygrouping!A:B,2,0)," ")</f>
        <v xml:space="preserve"> </v>
      </c>
      <c r="J80" s="372" t="str">
        <f t="shared" si="18"/>
        <v xml:space="preserve"> </v>
      </c>
      <c r="K80" s="373">
        <f t="shared" si="19"/>
        <v>0</v>
      </c>
      <c r="L80" s="372">
        <f t="shared" si="20"/>
        <v>0</v>
      </c>
      <c r="M80" s="372">
        <f t="shared" si="21"/>
        <v>0</v>
      </c>
      <c r="N80" s="372">
        <f t="shared" si="22"/>
        <v>0</v>
      </c>
      <c r="O80" s="372">
        <f t="shared" si="23"/>
        <v>0</v>
      </c>
      <c r="P80" s="465">
        <f>IFERROR(VLOOKUP(J80,rates!$A:$M,8,0)*K80,0)</f>
        <v>0</v>
      </c>
      <c r="Q80" s="381">
        <f>IFERROR(VLOOKUP(J80,rates!$A:$M,9,0)*M80,0)</f>
        <v>0</v>
      </c>
      <c r="R80" s="381">
        <f>IFERROR(VLOOKUP(J80,rates!$A:$M,10,0)*O80,0)</f>
        <v>0</v>
      </c>
      <c r="S80" s="381">
        <f t="shared" si="29"/>
        <v>0</v>
      </c>
      <c r="T80" s="466">
        <f t="shared" si="24"/>
        <v>0</v>
      </c>
      <c r="U80" s="457">
        <f>IFERROR(VLOOKUP(J80,rates!$A:$M,11,0)*K80,0)</f>
        <v>0</v>
      </c>
      <c r="V80" s="381">
        <f>IFERROR(VLOOKUP(J80,rates!$A:$M,12,0)*M80,0)</f>
        <v>0</v>
      </c>
      <c r="W80" s="381">
        <f>IFERROR(VLOOKUP(J80,rates!$A:$M,13,0)*O80,0)</f>
        <v>0</v>
      </c>
      <c r="X80" s="381">
        <f>IFERROR(IF(Information!$C$4="HE",SUM(U80:W80),0),0)</f>
        <v>0</v>
      </c>
      <c r="Y80" s="431">
        <f t="shared" si="25"/>
        <v>0</v>
      </c>
      <c r="Z80" s="458">
        <f t="shared" si="26"/>
        <v>0</v>
      </c>
      <c r="AA80" s="459" t="str">
        <f>IFERROR(VLOOKUP(H80,countrygrouping!A:C,3,0)," ")</f>
        <v xml:space="preserve"> </v>
      </c>
      <c r="AB80" s="460" t="str">
        <f>IFERROR(VLOOKUP(AA80,distancebands!A:C,2,0)," ")</f>
        <v xml:space="preserve"> </v>
      </c>
      <c r="AC80" s="460">
        <f>IFERROR(IF(Information!$C$4="HE",VLOOKUP(AA80,distancebands!$A:$L,6,0),0),0)</f>
        <v>0</v>
      </c>
      <c r="AD80" s="460">
        <f t="shared" si="27"/>
        <v>0</v>
      </c>
      <c r="AE80" s="461">
        <v>0</v>
      </c>
      <c r="AF80" s="462">
        <v>0</v>
      </c>
      <c r="AG80" s="463">
        <f t="shared" si="31"/>
        <v>0</v>
      </c>
      <c r="AH80" s="463">
        <f>IF(Information!$C$4="HE",IF(AND((AF80*AE80)&lt;=400,AE80&lt;=40),AF80*AE80,IF((AE80*AF80)&lt;=400,AF80*40,400)),0)</f>
        <v>0</v>
      </c>
      <c r="AI80" s="467"/>
    </row>
    <row r="81" spans="1:35" ht="24.75" customHeight="1">
      <c r="A81" s="362"/>
      <c r="B81" s="362"/>
      <c r="C81" s="363">
        <f t="shared" si="30"/>
        <v>0</v>
      </c>
      <c r="D81" s="455"/>
      <c r="E81" s="387">
        <f t="shared" si="16"/>
        <v>0</v>
      </c>
      <c r="F81" s="388">
        <f t="shared" si="17"/>
        <v>0</v>
      </c>
      <c r="G81" s="464">
        <f t="shared" si="28"/>
        <v>0</v>
      </c>
      <c r="H81" s="425"/>
      <c r="I81" s="371" t="str">
        <f>IFERROR(VLOOKUP(H81,countrygrouping!A:B,2,0)," ")</f>
        <v xml:space="preserve"> </v>
      </c>
      <c r="J81" s="372" t="str">
        <f t="shared" si="18"/>
        <v xml:space="preserve"> </v>
      </c>
      <c r="K81" s="373">
        <f t="shared" si="19"/>
        <v>0</v>
      </c>
      <c r="L81" s="372">
        <f t="shared" si="20"/>
        <v>0</v>
      </c>
      <c r="M81" s="372">
        <f t="shared" si="21"/>
        <v>0</v>
      </c>
      <c r="N81" s="372">
        <f t="shared" si="22"/>
        <v>0</v>
      </c>
      <c r="O81" s="372">
        <f t="shared" si="23"/>
        <v>0</v>
      </c>
      <c r="P81" s="465">
        <f>IFERROR(VLOOKUP(J81,rates!$A:$M,8,0)*K81,0)</f>
        <v>0</v>
      </c>
      <c r="Q81" s="381">
        <f>IFERROR(VLOOKUP(J81,rates!$A:$M,9,0)*M81,0)</f>
        <v>0</v>
      </c>
      <c r="R81" s="381">
        <f>IFERROR(VLOOKUP(J81,rates!$A:$M,10,0)*O81,0)</f>
        <v>0</v>
      </c>
      <c r="S81" s="381">
        <f t="shared" si="29"/>
        <v>0</v>
      </c>
      <c r="T81" s="466">
        <f t="shared" si="24"/>
        <v>0</v>
      </c>
      <c r="U81" s="457">
        <f>IFERROR(VLOOKUP(J81,rates!$A:$M,11,0)*K81,0)</f>
        <v>0</v>
      </c>
      <c r="V81" s="381">
        <f>IFERROR(VLOOKUP(J81,rates!$A:$M,12,0)*M81,0)</f>
        <v>0</v>
      </c>
      <c r="W81" s="381">
        <f>IFERROR(VLOOKUP(J81,rates!$A:$M,13,0)*O81,0)</f>
        <v>0</v>
      </c>
      <c r="X81" s="381">
        <f>IFERROR(IF(Information!$C$4="HE",SUM(U81:W81),0),0)</f>
        <v>0</v>
      </c>
      <c r="Y81" s="431">
        <f t="shared" si="25"/>
        <v>0</v>
      </c>
      <c r="Z81" s="458">
        <f t="shared" si="26"/>
        <v>0</v>
      </c>
      <c r="AA81" s="459" t="str">
        <f>IFERROR(VLOOKUP(H81,countrygrouping!A:C,3,0)," ")</f>
        <v xml:space="preserve"> </v>
      </c>
      <c r="AB81" s="460" t="str">
        <f>IFERROR(VLOOKUP(AA81,distancebands!A:C,2,0)," ")</f>
        <v xml:space="preserve"> </v>
      </c>
      <c r="AC81" s="460">
        <f>IFERROR(IF(Information!$C$4="HE",VLOOKUP(AA81,distancebands!$A:$L,6,0),0),0)</f>
        <v>0</v>
      </c>
      <c r="AD81" s="460">
        <f t="shared" si="27"/>
        <v>0</v>
      </c>
      <c r="AE81" s="461">
        <v>0</v>
      </c>
      <c r="AF81" s="462">
        <v>0</v>
      </c>
      <c r="AG81" s="463">
        <f t="shared" si="31"/>
        <v>0</v>
      </c>
      <c r="AH81" s="463">
        <f>IF(Information!$C$4="HE",IF(AND((AF81*AE81)&lt;=400,AE81&lt;=40),AF81*AE81,IF((AE81*AF81)&lt;=400,AF81*40,400)),0)</f>
        <v>0</v>
      </c>
      <c r="AI81" s="467"/>
    </row>
    <row r="82" spans="1:35" ht="24.75" customHeight="1">
      <c r="A82" s="362"/>
      <c r="B82" s="362"/>
      <c r="C82" s="363">
        <f t="shared" si="30"/>
        <v>0</v>
      </c>
      <c r="D82" s="455"/>
      <c r="E82" s="387">
        <f t="shared" si="16"/>
        <v>0</v>
      </c>
      <c r="F82" s="388">
        <f t="shared" si="17"/>
        <v>0</v>
      </c>
      <c r="G82" s="464">
        <f t="shared" si="28"/>
        <v>0</v>
      </c>
      <c r="H82" s="425"/>
      <c r="I82" s="371" t="str">
        <f>IFERROR(VLOOKUP(H82,countrygrouping!A:B,2,0)," ")</f>
        <v xml:space="preserve"> </v>
      </c>
      <c r="J82" s="372" t="str">
        <f t="shared" si="18"/>
        <v xml:space="preserve"> </v>
      </c>
      <c r="K82" s="373">
        <f t="shared" si="19"/>
        <v>0</v>
      </c>
      <c r="L82" s="372">
        <f t="shared" si="20"/>
        <v>0</v>
      </c>
      <c r="M82" s="372">
        <f t="shared" si="21"/>
        <v>0</v>
      </c>
      <c r="N82" s="372">
        <f t="shared" si="22"/>
        <v>0</v>
      </c>
      <c r="O82" s="372">
        <f t="shared" si="23"/>
        <v>0</v>
      </c>
      <c r="P82" s="465">
        <f>IFERROR(VLOOKUP(J82,rates!$A:$M,8,0)*K82,0)</f>
        <v>0</v>
      </c>
      <c r="Q82" s="381">
        <f>IFERROR(VLOOKUP(J82,rates!$A:$M,9,0)*M82,0)</f>
        <v>0</v>
      </c>
      <c r="R82" s="381">
        <f>IFERROR(VLOOKUP(J82,rates!$A:$M,10,0)*O82,0)</f>
        <v>0</v>
      </c>
      <c r="S82" s="381">
        <f t="shared" si="29"/>
        <v>0</v>
      </c>
      <c r="T82" s="466">
        <f t="shared" si="24"/>
        <v>0</v>
      </c>
      <c r="U82" s="457">
        <f>IFERROR(VLOOKUP(J82,rates!$A:$M,11,0)*K82,0)</f>
        <v>0</v>
      </c>
      <c r="V82" s="381">
        <f>IFERROR(VLOOKUP(J82,rates!$A:$M,12,0)*M82,0)</f>
        <v>0</v>
      </c>
      <c r="W82" s="381">
        <f>IFERROR(VLOOKUP(J82,rates!$A:$M,13,0)*O82,0)</f>
        <v>0</v>
      </c>
      <c r="X82" s="381">
        <f>IFERROR(IF(Information!$C$4="HE",SUM(U82:W82),0),0)</f>
        <v>0</v>
      </c>
      <c r="Y82" s="431">
        <f t="shared" si="25"/>
        <v>0</v>
      </c>
      <c r="Z82" s="458">
        <f t="shared" si="26"/>
        <v>0</v>
      </c>
      <c r="AA82" s="459" t="str">
        <f>IFERROR(VLOOKUP(H82,countrygrouping!A:C,3,0)," ")</f>
        <v xml:space="preserve"> </v>
      </c>
      <c r="AB82" s="460" t="str">
        <f>IFERROR(VLOOKUP(AA82,distancebands!A:C,2,0)," ")</f>
        <v xml:space="preserve"> </v>
      </c>
      <c r="AC82" s="460">
        <f>IFERROR(IF(Information!$C$4="HE",VLOOKUP(AA82,distancebands!$A:$L,6,0),0),0)</f>
        <v>0</v>
      </c>
      <c r="AD82" s="460">
        <f t="shared" si="27"/>
        <v>0</v>
      </c>
      <c r="AE82" s="461">
        <v>0</v>
      </c>
      <c r="AF82" s="462">
        <v>0</v>
      </c>
      <c r="AG82" s="463">
        <f t="shared" si="31"/>
        <v>0</v>
      </c>
      <c r="AH82" s="463">
        <f>IF(Information!$C$4="HE",IF(AND((AF82*AE82)&lt;=400,AE82&lt;=40),AF82*AE82,IF((AE82*AF82)&lt;=400,AF82*40,400)),0)</f>
        <v>0</v>
      </c>
      <c r="AI82" s="467"/>
    </row>
    <row r="83" spans="1:35" ht="24.75" customHeight="1">
      <c r="A83" s="362"/>
      <c r="B83" s="362"/>
      <c r="C83" s="363">
        <f t="shared" si="30"/>
        <v>0</v>
      </c>
      <c r="D83" s="455"/>
      <c r="E83" s="387">
        <f t="shared" si="16"/>
        <v>0</v>
      </c>
      <c r="F83" s="388">
        <f t="shared" si="17"/>
        <v>0</v>
      </c>
      <c r="G83" s="464">
        <f t="shared" si="28"/>
        <v>0</v>
      </c>
      <c r="H83" s="425"/>
      <c r="I83" s="371" t="str">
        <f>IFERROR(VLOOKUP(H83,countrygrouping!A:B,2,0)," ")</f>
        <v xml:space="preserve"> </v>
      </c>
      <c r="J83" s="372" t="str">
        <f t="shared" si="18"/>
        <v xml:space="preserve"> </v>
      </c>
      <c r="K83" s="373">
        <f t="shared" si="19"/>
        <v>0</v>
      </c>
      <c r="L83" s="372">
        <f t="shared" si="20"/>
        <v>0</v>
      </c>
      <c r="M83" s="372">
        <f t="shared" si="21"/>
        <v>0</v>
      </c>
      <c r="N83" s="372">
        <f t="shared" si="22"/>
        <v>0</v>
      </c>
      <c r="O83" s="372">
        <f t="shared" si="23"/>
        <v>0</v>
      </c>
      <c r="P83" s="465">
        <f>IFERROR(VLOOKUP(J83,rates!$A:$M,8,0)*K83,0)</f>
        <v>0</v>
      </c>
      <c r="Q83" s="381">
        <f>IFERROR(VLOOKUP(J83,rates!$A:$M,9,0)*M83,0)</f>
        <v>0</v>
      </c>
      <c r="R83" s="381">
        <f>IFERROR(VLOOKUP(J83,rates!$A:$M,10,0)*O83,0)</f>
        <v>0</v>
      </c>
      <c r="S83" s="381">
        <f t="shared" si="29"/>
        <v>0</v>
      </c>
      <c r="T83" s="466">
        <f t="shared" si="24"/>
        <v>0</v>
      </c>
      <c r="U83" s="457">
        <f>IFERROR(VLOOKUP(J83,rates!$A:$M,11,0)*K83,0)</f>
        <v>0</v>
      </c>
      <c r="V83" s="381">
        <f>IFERROR(VLOOKUP(J83,rates!$A:$M,12,0)*M83,0)</f>
        <v>0</v>
      </c>
      <c r="W83" s="381">
        <f>IFERROR(VLOOKUP(J83,rates!$A:$M,13,0)*O83,0)</f>
        <v>0</v>
      </c>
      <c r="X83" s="381">
        <f>IFERROR(IF(Information!$C$4="HE",SUM(U83:W83),0),0)</f>
        <v>0</v>
      </c>
      <c r="Y83" s="431">
        <f t="shared" si="25"/>
        <v>0</v>
      </c>
      <c r="Z83" s="458">
        <f t="shared" si="26"/>
        <v>0</v>
      </c>
      <c r="AA83" s="459" t="str">
        <f>IFERROR(VLOOKUP(H83,countrygrouping!A:C,3,0)," ")</f>
        <v xml:space="preserve"> </v>
      </c>
      <c r="AB83" s="460" t="str">
        <f>IFERROR(VLOOKUP(AA83,distancebands!A:C,2,0)," ")</f>
        <v xml:space="preserve"> </v>
      </c>
      <c r="AC83" s="460">
        <f>IFERROR(IF(Information!$C$4="HE",VLOOKUP(AA83,distancebands!$A:$L,6,0),0),0)</f>
        <v>0</v>
      </c>
      <c r="AD83" s="460">
        <f t="shared" si="27"/>
        <v>0</v>
      </c>
      <c r="AE83" s="461">
        <v>0</v>
      </c>
      <c r="AF83" s="462">
        <v>0</v>
      </c>
      <c r="AG83" s="463">
        <f t="shared" si="31"/>
        <v>0</v>
      </c>
      <c r="AH83" s="463">
        <f>IF(Information!$C$4="HE",IF(AND((AF83*AE83)&lt;=400,AE83&lt;=40),AF83*AE83,IF((AE83*AF83)&lt;=400,AF83*40,400)),0)</f>
        <v>0</v>
      </c>
      <c r="AI83" s="467"/>
    </row>
    <row r="84" spans="1:35" ht="24.75" customHeight="1">
      <c r="A84" s="362"/>
      <c r="B84" s="362"/>
      <c r="C84" s="363">
        <f t="shared" si="30"/>
        <v>0</v>
      </c>
      <c r="D84" s="455"/>
      <c r="E84" s="387">
        <f t="shared" si="16"/>
        <v>0</v>
      </c>
      <c r="F84" s="388">
        <f t="shared" si="17"/>
        <v>0</v>
      </c>
      <c r="G84" s="464">
        <f t="shared" si="28"/>
        <v>0</v>
      </c>
      <c r="H84" s="425"/>
      <c r="I84" s="371" t="str">
        <f>IFERROR(VLOOKUP(H84,countrygrouping!A:B,2,0)," ")</f>
        <v xml:space="preserve"> </v>
      </c>
      <c r="J84" s="372" t="str">
        <f t="shared" si="18"/>
        <v xml:space="preserve"> </v>
      </c>
      <c r="K84" s="373">
        <f t="shared" si="19"/>
        <v>0</v>
      </c>
      <c r="L84" s="372">
        <f t="shared" si="20"/>
        <v>0</v>
      </c>
      <c r="M84" s="372">
        <f t="shared" si="21"/>
        <v>0</v>
      </c>
      <c r="N84" s="372">
        <f t="shared" si="22"/>
        <v>0</v>
      </c>
      <c r="O84" s="372">
        <f t="shared" si="23"/>
        <v>0</v>
      </c>
      <c r="P84" s="465">
        <f>IFERROR(VLOOKUP(J84,rates!$A:$M,8,0)*K84,0)</f>
        <v>0</v>
      </c>
      <c r="Q84" s="381">
        <f>IFERROR(VLOOKUP(J84,rates!$A:$M,9,0)*M84,0)</f>
        <v>0</v>
      </c>
      <c r="R84" s="381">
        <f>IFERROR(VLOOKUP(J84,rates!$A:$M,10,0)*O84,0)</f>
        <v>0</v>
      </c>
      <c r="S84" s="381">
        <f t="shared" si="29"/>
        <v>0</v>
      </c>
      <c r="T84" s="466">
        <f t="shared" si="24"/>
        <v>0</v>
      </c>
      <c r="U84" s="457">
        <f>IFERROR(VLOOKUP(J84,rates!$A:$M,11,0)*K84,0)</f>
        <v>0</v>
      </c>
      <c r="V84" s="381">
        <f>IFERROR(VLOOKUP(J84,rates!$A:$M,12,0)*M84,0)</f>
        <v>0</v>
      </c>
      <c r="W84" s="381">
        <f>IFERROR(VLOOKUP(J84,rates!$A:$M,13,0)*O84,0)</f>
        <v>0</v>
      </c>
      <c r="X84" s="381">
        <f>IFERROR(IF(Information!$C$4="HE",SUM(U84:W84),0),0)</f>
        <v>0</v>
      </c>
      <c r="Y84" s="431">
        <f t="shared" si="25"/>
        <v>0</v>
      </c>
      <c r="Z84" s="458">
        <f t="shared" si="26"/>
        <v>0</v>
      </c>
      <c r="AA84" s="459" t="str">
        <f>IFERROR(VLOOKUP(H84,countrygrouping!A:C,3,0)," ")</f>
        <v xml:space="preserve"> </v>
      </c>
      <c r="AB84" s="460" t="str">
        <f>IFERROR(VLOOKUP(AA84,distancebands!A:C,2,0)," ")</f>
        <v xml:space="preserve"> </v>
      </c>
      <c r="AC84" s="460">
        <f>IFERROR(IF(Information!$C$4="HE",VLOOKUP(AA84,distancebands!$A:$L,6,0),0),0)</f>
        <v>0</v>
      </c>
      <c r="AD84" s="460">
        <f t="shared" si="27"/>
        <v>0</v>
      </c>
      <c r="AE84" s="461">
        <v>0</v>
      </c>
      <c r="AF84" s="462">
        <v>0</v>
      </c>
      <c r="AG84" s="463">
        <f t="shared" si="31"/>
        <v>0</v>
      </c>
      <c r="AH84" s="463">
        <f>IF(Information!$C$4="HE",IF(AND((AF84*AE84)&lt;=400,AE84&lt;=40),AF84*AE84,IF((AE84*AF84)&lt;=400,AF84*40,400)),0)</f>
        <v>0</v>
      </c>
      <c r="AI84" s="467"/>
    </row>
    <row r="85" spans="1:35" ht="24.75" customHeight="1">
      <c r="A85" s="362"/>
      <c r="B85" s="362"/>
      <c r="C85" s="363">
        <f t="shared" si="30"/>
        <v>0</v>
      </c>
      <c r="D85" s="455"/>
      <c r="E85" s="387">
        <f t="shared" si="16"/>
        <v>0</v>
      </c>
      <c r="F85" s="388">
        <f t="shared" si="17"/>
        <v>0</v>
      </c>
      <c r="G85" s="464">
        <f t="shared" si="28"/>
        <v>0</v>
      </c>
      <c r="H85" s="425"/>
      <c r="I85" s="371" t="str">
        <f>IFERROR(VLOOKUP(H85,countrygrouping!A:B,2,0)," ")</f>
        <v xml:space="preserve"> </v>
      </c>
      <c r="J85" s="372" t="str">
        <f t="shared" si="18"/>
        <v xml:space="preserve"> </v>
      </c>
      <c r="K85" s="373">
        <f t="shared" si="19"/>
        <v>0</v>
      </c>
      <c r="L85" s="372">
        <f t="shared" si="20"/>
        <v>0</v>
      </c>
      <c r="M85" s="372">
        <f t="shared" si="21"/>
        <v>0</v>
      </c>
      <c r="N85" s="372">
        <f t="shared" si="22"/>
        <v>0</v>
      </c>
      <c r="O85" s="372">
        <f t="shared" si="23"/>
        <v>0</v>
      </c>
      <c r="P85" s="465">
        <f>IFERROR(VLOOKUP(J85,rates!$A:$M,8,0)*K85,0)</f>
        <v>0</v>
      </c>
      <c r="Q85" s="381">
        <f>IFERROR(VLOOKUP(J85,rates!$A:$M,9,0)*M85,0)</f>
        <v>0</v>
      </c>
      <c r="R85" s="381">
        <f>IFERROR(VLOOKUP(J85,rates!$A:$M,10,0)*O85,0)</f>
        <v>0</v>
      </c>
      <c r="S85" s="381">
        <f t="shared" si="29"/>
        <v>0</v>
      </c>
      <c r="T85" s="466">
        <f t="shared" si="24"/>
        <v>0</v>
      </c>
      <c r="U85" s="457">
        <f>IFERROR(VLOOKUP(J85,rates!$A:$M,11,0)*K85,0)</f>
        <v>0</v>
      </c>
      <c r="V85" s="381">
        <f>IFERROR(VLOOKUP(J85,rates!$A:$M,12,0)*M85,0)</f>
        <v>0</v>
      </c>
      <c r="W85" s="381">
        <f>IFERROR(VLOOKUP(J85,rates!$A:$M,13,0)*O85,0)</f>
        <v>0</v>
      </c>
      <c r="X85" s="381">
        <f>IFERROR(IF(Information!$C$4="HE",SUM(U85:W85),0),0)</f>
        <v>0</v>
      </c>
      <c r="Y85" s="431">
        <f t="shared" si="25"/>
        <v>0</v>
      </c>
      <c r="Z85" s="458">
        <f t="shared" si="26"/>
        <v>0</v>
      </c>
      <c r="AA85" s="459" t="str">
        <f>IFERROR(VLOOKUP(H85,countrygrouping!A:C,3,0)," ")</f>
        <v xml:space="preserve"> </v>
      </c>
      <c r="AB85" s="460" t="str">
        <f>IFERROR(VLOOKUP(AA85,distancebands!A:C,2,0)," ")</f>
        <v xml:space="preserve"> </v>
      </c>
      <c r="AC85" s="460">
        <f>IFERROR(IF(Information!$C$4="HE",VLOOKUP(AA85,distancebands!$A:$L,6,0),0),0)</f>
        <v>0</v>
      </c>
      <c r="AD85" s="460">
        <f t="shared" si="27"/>
        <v>0</v>
      </c>
      <c r="AE85" s="461">
        <v>0</v>
      </c>
      <c r="AF85" s="462">
        <v>0</v>
      </c>
      <c r="AG85" s="463">
        <f t="shared" si="31"/>
        <v>0</v>
      </c>
      <c r="AH85" s="463">
        <f>IF(Information!$C$4="HE",IF(AND((AF85*AE85)&lt;=400,AE85&lt;=40),AF85*AE85,IF((AE85*AF85)&lt;=400,AF85*40,400)),0)</f>
        <v>0</v>
      </c>
      <c r="AI85" s="467"/>
    </row>
    <row r="86" spans="1:35" ht="24.75" customHeight="1">
      <c r="A86" s="362"/>
      <c r="B86" s="362"/>
      <c r="C86" s="363">
        <f t="shared" si="30"/>
        <v>0</v>
      </c>
      <c r="D86" s="455"/>
      <c r="E86" s="387">
        <f t="shared" si="16"/>
        <v>0</v>
      </c>
      <c r="F86" s="388">
        <f t="shared" si="17"/>
        <v>0</v>
      </c>
      <c r="G86" s="464">
        <f t="shared" si="28"/>
        <v>0</v>
      </c>
      <c r="H86" s="425"/>
      <c r="I86" s="371" t="str">
        <f>IFERROR(VLOOKUP(H86,countrygrouping!A:B,2,0)," ")</f>
        <v xml:space="preserve"> </v>
      </c>
      <c r="J86" s="372" t="str">
        <f t="shared" si="18"/>
        <v xml:space="preserve"> </v>
      </c>
      <c r="K86" s="373">
        <f t="shared" si="19"/>
        <v>0</v>
      </c>
      <c r="L86" s="372">
        <f t="shared" si="20"/>
        <v>0</v>
      </c>
      <c r="M86" s="372">
        <f t="shared" si="21"/>
        <v>0</v>
      </c>
      <c r="N86" s="372">
        <f t="shared" si="22"/>
        <v>0</v>
      </c>
      <c r="O86" s="372">
        <f t="shared" si="23"/>
        <v>0</v>
      </c>
      <c r="P86" s="465">
        <f>IFERROR(VLOOKUP(J86,rates!$A:$M,8,0)*K86,0)</f>
        <v>0</v>
      </c>
      <c r="Q86" s="381">
        <f>IFERROR(VLOOKUP(J86,rates!$A:$M,9,0)*M86,0)</f>
        <v>0</v>
      </c>
      <c r="R86" s="381">
        <f>IFERROR(VLOOKUP(J86,rates!$A:$M,10,0)*O86,0)</f>
        <v>0</v>
      </c>
      <c r="S86" s="381">
        <f t="shared" si="29"/>
        <v>0</v>
      </c>
      <c r="T86" s="466">
        <f t="shared" si="24"/>
        <v>0</v>
      </c>
      <c r="U86" s="457">
        <f>IFERROR(VLOOKUP(J86,rates!$A:$M,11,0)*K86,0)</f>
        <v>0</v>
      </c>
      <c r="V86" s="381">
        <f>IFERROR(VLOOKUP(J86,rates!$A:$M,12,0)*M86,0)</f>
        <v>0</v>
      </c>
      <c r="W86" s="381">
        <f>IFERROR(VLOOKUP(J86,rates!$A:$M,13,0)*O86,0)</f>
        <v>0</v>
      </c>
      <c r="X86" s="381">
        <f>IFERROR(IF(Information!$C$4="HE",SUM(U86:W86),0),0)</f>
        <v>0</v>
      </c>
      <c r="Y86" s="431">
        <f t="shared" si="25"/>
        <v>0</v>
      </c>
      <c r="Z86" s="458">
        <f t="shared" si="26"/>
        <v>0</v>
      </c>
      <c r="AA86" s="459" t="str">
        <f>IFERROR(VLOOKUP(H86,countrygrouping!A:C,3,0)," ")</f>
        <v xml:space="preserve"> </v>
      </c>
      <c r="AB86" s="460" t="str">
        <f>IFERROR(VLOOKUP(AA86,distancebands!A:C,2,0)," ")</f>
        <v xml:space="preserve"> </v>
      </c>
      <c r="AC86" s="460">
        <f>IFERROR(IF(Information!$C$4="HE",VLOOKUP(AA86,distancebands!$A:$L,6,0),0),0)</f>
        <v>0</v>
      </c>
      <c r="AD86" s="460">
        <f t="shared" si="27"/>
        <v>0</v>
      </c>
      <c r="AE86" s="461">
        <v>0</v>
      </c>
      <c r="AF86" s="462">
        <v>0</v>
      </c>
      <c r="AG86" s="463">
        <f t="shared" si="31"/>
        <v>0</v>
      </c>
      <c r="AH86" s="463">
        <f>IF(Information!$C$4="HE",IF(AND((AF86*AE86)&lt;=400,AE86&lt;=40),AF86*AE86,IF((AE86*AF86)&lt;=400,AF86*40,400)),0)</f>
        <v>0</v>
      </c>
      <c r="AI86" s="467"/>
    </row>
    <row r="87" spans="1:35" ht="24.75" customHeight="1">
      <c r="A87" s="362"/>
      <c r="B87" s="362"/>
      <c r="C87" s="363">
        <f t="shared" si="30"/>
        <v>0</v>
      </c>
      <c r="D87" s="455"/>
      <c r="E87" s="387">
        <f t="shared" si="16"/>
        <v>0</v>
      </c>
      <c r="F87" s="388">
        <f t="shared" si="17"/>
        <v>0</v>
      </c>
      <c r="G87" s="464">
        <f t="shared" si="28"/>
        <v>0</v>
      </c>
      <c r="H87" s="425"/>
      <c r="I87" s="371" t="str">
        <f>IFERROR(VLOOKUP(H87,countrygrouping!A:B,2,0)," ")</f>
        <v xml:space="preserve"> </v>
      </c>
      <c r="J87" s="372" t="str">
        <f t="shared" si="18"/>
        <v xml:space="preserve"> </v>
      </c>
      <c r="K87" s="373">
        <f t="shared" si="19"/>
        <v>0</v>
      </c>
      <c r="L87" s="372">
        <f t="shared" si="20"/>
        <v>0</v>
      </c>
      <c r="M87" s="372">
        <f t="shared" si="21"/>
        <v>0</v>
      </c>
      <c r="N87" s="372">
        <f t="shared" si="22"/>
        <v>0</v>
      </c>
      <c r="O87" s="372">
        <f t="shared" si="23"/>
        <v>0</v>
      </c>
      <c r="P87" s="465">
        <f>IFERROR(VLOOKUP(J87,rates!$A:$M,8,0)*K87,0)</f>
        <v>0</v>
      </c>
      <c r="Q87" s="381">
        <f>IFERROR(VLOOKUP(J87,rates!$A:$M,9,0)*M87,0)</f>
        <v>0</v>
      </c>
      <c r="R87" s="381">
        <f>IFERROR(VLOOKUP(J87,rates!$A:$M,10,0)*O87,0)</f>
        <v>0</v>
      </c>
      <c r="S87" s="381">
        <f t="shared" si="29"/>
        <v>0</v>
      </c>
      <c r="T87" s="466">
        <f t="shared" si="24"/>
        <v>0</v>
      </c>
      <c r="U87" s="457">
        <f>IFERROR(VLOOKUP(J87,rates!$A:$M,11,0)*K87,0)</f>
        <v>0</v>
      </c>
      <c r="V87" s="381">
        <f>IFERROR(VLOOKUP(J87,rates!$A:$M,12,0)*M87,0)</f>
        <v>0</v>
      </c>
      <c r="W87" s="381">
        <f>IFERROR(VLOOKUP(J87,rates!$A:$M,13,0)*O87,0)</f>
        <v>0</v>
      </c>
      <c r="X87" s="381">
        <f>IFERROR(IF(Information!$C$4="HE",SUM(U87:W87),0),0)</f>
        <v>0</v>
      </c>
      <c r="Y87" s="431">
        <f t="shared" si="25"/>
        <v>0</v>
      </c>
      <c r="Z87" s="458">
        <f t="shared" si="26"/>
        <v>0</v>
      </c>
      <c r="AA87" s="459" t="str">
        <f>IFERROR(VLOOKUP(H87,countrygrouping!A:C,3,0)," ")</f>
        <v xml:space="preserve"> </v>
      </c>
      <c r="AB87" s="460" t="str">
        <f>IFERROR(VLOOKUP(AA87,distancebands!A:C,2,0)," ")</f>
        <v xml:space="preserve"> </v>
      </c>
      <c r="AC87" s="460">
        <f>IFERROR(IF(Information!$C$4="HE",VLOOKUP(AA87,distancebands!$A:$L,6,0),0),0)</f>
        <v>0</v>
      </c>
      <c r="AD87" s="460">
        <f t="shared" si="27"/>
        <v>0</v>
      </c>
      <c r="AE87" s="461">
        <v>0</v>
      </c>
      <c r="AF87" s="462">
        <v>0</v>
      </c>
      <c r="AG87" s="463">
        <f t="shared" si="31"/>
        <v>0</v>
      </c>
      <c r="AH87" s="463">
        <f>IF(Information!$C$4="HE",IF(AND((AF87*AE87)&lt;=400,AE87&lt;=40),AF87*AE87,IF((AE87*AF87)&lt;=400,AF87*40,400)),0)</f>
        <v>0</v>
      </c>
      <c r="AI87" s="467"/>
    </row>
    <row r="88" spans="1:35" ht="24.75" customHeight="1">
      <c r="A88" s="362"/>
      <c r="B88" s="362"/>
      <c r="C88" s="363">
        <f t="shared" si="30"/>
        <v>0</v>
      </c>
      <c r="D88" s="455"/>
      <c r="E88" s="387">
        <f t="shared" si="16"/>
        <v>0</v>
      </c>
      <c r="F88" s="388">
        <f t="shared" si="17"/>
        <v>0</v>
      </c>
      <c r="G88" s="464">
        <f t="shared" si="28"/>
        <v>0</v>
      </c>
      <c r="H88" s="425"/>
      <c r="I88" s="371" t="str">
        <f>IFERROR(VLOOKUP(H88,countrygrouping!A:B,2,0)," ")</f>
        <v xml:space="preserve"> </v>
      </c>
      <c r="J88" s="372" t="str">
        <f t="shared" si="18"/>
        <v xml:space="preserve"> </v>
      </c>
      <c r="K88" s="373">
        <f t="shared" si="19"/>
        <v>0</v>
      </c>
      <c r="L88" s="372">
        <f t="shared" si="20"/>
        <v>0</v>
      </c>
      <c r="M88" s="372">
        <f t="shared" si="21"/>
        <v>0</v>
      </c>
      <c r="N88" s="372">
        <f t="shared" si="22"/>
        <v>0</v>
      </c>
      <c r="O88" s="372">
        <f t="shared" si="23"/>
        <v>0</v>
      </c>
      <c r="P88" s="465">
        <f>IFERROR(VLOOKUP(J88,rates!$A:$M,8,0)*K88,0)</f>
        <v>0</v>
      </c>
      <c r="Q88" s="381">
        <f>IFERROR(VLOOKUP(J88,rates!$A:$M,9,0)*M88,0)</f>
        <v>0</v>
      </c>
      <c r="R88" s="381">
        <f>IFERROR(VLOOKUP(J88,rates!$A:$M,10,0)*O88,0)</f>
        <v>0</v>
      </c>
      <c r="S88" s="381">
        <f t="shared" si="29"/>
        <v>0</v>
      </c>
      <c r="T88" s="466">
        <f t="shared" si="24"/>
        <v>0</v>
      </c>
      <c r="U88" s="457">
        <f>IFERROR(VLOOKUP(J88,rates!$A:$M,11,0)*K88,0)</f>
        <v>0</v>
      </c>
      <c r="V88" s="381">
        <f>IFERROR(VLOOKUP(J88,rates!$A:$M,12,0)*M88,0)</f>
        <v>0</v>
      </c>
      <c r="W88" s="381">
        <f>IFERROR(VLOOKUP(J88,rates!$A:$M,13,0)*O88,0)</f>
        <v>0</v>
      </c>
      <c r="X88" s="381">
        <f>IFERROR(IF(Information!$C$4="HE",SUM(U88:W88),0),0)</f>
        <v>0</v>
      </c>
      <c r="Y88" s="431">
        <f t="shared" si="25"/>
        <v>0</v>
      </c>
      <c r="Z88" s="458">
        <f t="shared" si="26"/>
        <v>0</v>
      </c>
      <c r="AA88" s="459" t="str">
        <f>IFERROR(VLOOKUP(H88,countrygrouping!A:C,3,0)," ")</f>
        <v xml:space="preserve"> </v>
      </c>
      <c r="AB88" s="460" t="str">
        <f>IFERROR(VLOOKUP(AA88,distancebands!A:C,2,0)," ")</f>
        <v xml:space="preserve"> </v>
      </c>
      <c r="AC88" s="460">
        <f>IFERROR(IF(Information!$C$4="HE",VLOOKUP(AA88,distancebands!$A:$L,6,0),0),0)</f>
        <v>0</v>
      </c>
      <c r="AD88" s="460">
        <f t="shared" si="27"/>
        <v>0</v>
      </c>
      <c r="AE88" s="461">
        <v>0</v>
      </c>
      <c r="AF88" s="462">
        <v>0</v>
      </c>
      <c r="AG88" s="463">
        <f t="shared" si="31"/>
        <v>0</v>
      </c>
      <c r="AH88" s="463">
        <f>IF(Information!$C$4="HE",IF(AND((AF88*AE88)&lt;=400,AE88&lt;=40),AF88*AE88,IF((AE88*AF88)&lt;=400,AF88*40,400)),0)</f>
        <v>0</v>
      </c>
      <c r="AI88" s="467"/>
    </row>
    <row r="89" spans="1:35" ht="24.75" customHeight="1">
      <c r="A89" s="362"/>
      <c r="B89" s="362"/>
      <c r="C89" s="363">
        <f t="shared" si="30"/>
        <v>0</v>
      </c>
      <c r="D89" s="455"/>
      <c r="E89" s="387">
        <f t="shared" si="16"/>
        <v>0</v>
      </c>
      <c r="F89" s="388">
        <f t="shared" si="17"/>
        <v>0</v>
      </c>
      <c r="G89" s="464">
        <f t="shared" si="28"/>
        <v>0</v>
      </c>
      <c r="H89" s="425"/>
      <c r="I89" s="371" t="str">
        <f>IFERROR(VLOOKUP(H89,countrygrouping!A:B,2,0)," ")</f>
        <v xml:space="preserve"> </v>
      </c>
      <c r="J89" s="372" t="str">
        <f t="shared" si="18"/>
        <v xml:space="preserve"> </v>
      </c>
      <c r="K89" s="373">
        <f t="shared" si="19"/>
        <v>0</v>
      </c>
      <c r="L89" s="372">
        <f t="shared" si="20"/>
        <v>0</v>
      </c>
      <c r="M89" s="372">
        <f t="shared" si="21"/>
        <v>0</v>
      </c>
      <c r="N89" s="372">
        <f t="shared" si="22"/>
        <v>0</v>
      </c>
      <c r="O89" s="372">
        <f t="shared" si="23"/>
        <v>0</v>
      </c>
      <c r="P89" s="465">
        <f>IFERROR(VLOOKUP(J89,rates!$A:$M,8,0)*K89,0)</f>
        <v>0</v>
      </c>
      <c r="Q89" s="381">
        <f>IFERROR(VLOOKUP(J89,rates!$A:$M,9,0)*M89,0)</f>
        <v>0</v>
      </c>
      <c r="R89" s="381">
        <f>IFERROR(VLOOKUP(J89,rates!$A:$M,10,0)*O89,0)</f>
        <v>0</v>
      </c>
      <c r="S89" s="381">
        <f t="shared" si="29"/>
        <v>0</v>
      </c>
      <c r="T89" s="466">
        <f t="shared" si="24"/>
        <v>0</v>
      </c>
      <c r="U89" s="457">
        <f>IFERROR(VLOOKUP(J89,rates!$A:$M,11,0)*K89,0)</f>
        <v>0</v>
      </c>
      <c r="V89" s="381">
        <f>IFERROR(VLOOKUP(J89,rates!$A:$M,12,0)*M89,0)</f>
        <v>0</v>
      </c>
      <c r="W89" s="381">
        <f>IFERROR(VLOOKUP(J89,rates!$A:$M,13,0)*O89,0)</f>
        <v>0</v>
      </c>
      <c r="X89" s="381">
        <f>IFERROR(IF(Information!$C$4="HE",SUM(U89:W89),0),0)</f>
        <v>0</v>
      </c>
      <c r="Y89" s="431">
        <f t="shared" si="25"/>
        <v>0</v>
      </c>
      <c r="Z89" s="458">
        <f t="shared" si="26"/>
        <v>0</v>
      </c>
      <c r="AA89" s="459" t="str">
        <f>IFERROR(VLOOKUP(H89,countrygrouping!A:C,3,0)," ")</f>
        <v xml:space="preserve"> </v>
      </c>
      <c r="AB89" s="460" t="str">
        <f>IFERROR(VLOOKUP(AA89,distancebands!A:C,2,0)," ")</f>
        <v xml:space="preserve"> </v>
      </c>
      <c r="AC89" s="460">
        <f>IFERROR(IF(Information!$C$4="HE",VLOOKUP(AA89,distancebands!$A:$L,6,0),0),0)</f>
        <v>0</v>
      </c>
      <c r="AD89" s="460">
        <f t="shared" si="27"/>
        <v>0</v>
      </c>
      <c r="AE89" s="461">
        <v>0</v>
      </c>
      <c r="AF89" s="462">
        <v>0</v>
      </c>
      <c r="AG89" s="463">
        <f t="shared" si="31"/>
        <v>0</v>
      </c>
      <c r="AH89" s="463">
        <f>IF(Information!$C$4="HE",IF(AND((AF89*AE89)&lt;=400,AE89&lt;=40),AF89*AE89,IF((AE89*AF89)&lt;=400,AF89*40,400)),0)</f>
        <v>0</v>
      </c>
      <c r="AI89" s="467"/>
    </row>
    <row r="90" spans="1:35" ht="24.75" customHeight="1">
      <c r="A90" s="362"/>
      <c r="B90" s="362"/>
      <c r="C90" s="363">
        <f t="shared" si="30"/>
        <v>0</v>
      </c>
      <c r="D90" s="455"/>
      <c r="E90" s="387">
        <f t="shared" si="16"/>
        <v>0</v>
      </c>
      <c r="F90" s="388">
        <f t="shared" si="17"/>
        <v>0</v>
      </c>
      <c r="G90" s="464">
        <f t="shared" si="28"/>
        <v>0</v>
      </c>
      <c r="H90" s="425"/>
      <c r="I90" s="371" t="str">
        <f>IFERROR(VLOOKUP(H90,countrygrouping!A:B,2,0)," ")</f>
        <v xml:space="preserve"> </v>
      </c>
      <c r="J90" s="372" t="str">
        <f t="shared" si="18"/>
        <v xml:space="preserve"> </v>
      </c>
      <c r="K90" s="373">
        <f t="shared" si="19"/>
        <v>0</v>
      </c>
      <c r="L90" s="372">
        <f t="shared" si="20"/>
        <v>0</v>
      </c>
      <c r="M90" s="372">
        <f t="shared" si="21"/>
        <v>0</v>
      </c>
      <c r="N90" s="372">
        <f t="shared" si="22"/>
        <v>0</v>
      </c>
      <c r="O90" s="372">
        <f t="shared" si="23"/>
        <v>0</v>
      </c>
      <c r="P90" s="465">
        <f>IFERROR(VLOOKUP(J90,rates!$A:$M,8,0)*K90,0)</f>
        <v>0</v>
      </c>
      <c r="Q90" s="381">
        <f>IFERROR(VLOOKUP(J90,rates!$A:$M,9,0)*M90,0)</f>
        <v>0</v>
      </c>
      <c r="R90" s="381">
        <f>IFERROR(VLOOKUP(J90,rates!$A:$M,10,0)*O90,0)</f>
        <v>0</v>
      </c>
      <c r="S90" s="381">
        <f t="shared" si="29"/>
        <v>0</v>
      </c>
      <c r="T90" s="466">
        <f t="shared" si="24"/>
        <v>0</v>
      </c>
      <c r="U90" s="457">
        <f>IFERROR(VLOOKUP(J90,rates!$A:$M,11,0)*K90,0)</f>
        <v>0</v>
      </c>
      <c r="V90" s="381">
        <f>IFERROR(VLOOKUP(J90,rates!$A:$M,12,0)*M90,0)</f>
        <v>0</v>
      </c>
      <c r="W90" s="381">
        <f>IFERROR(VLOOKUP(J90,rates!$A:$M,13,0)*O90,0)</f>
        <v>0</v>
      </c>
      <c r="X90" s="381">
        <f>IFERROR(IF(Information!$C$4="HE",SUM(U90:W90),0),0)</f>
        <v>0</v>
      </c>
      <c r="Y90" s="431">
        <f t="shared" si="25"/>
        <v>0</v>
      </c>
      <c r="Z90" s="458">
        <f t="shared" si="26"/>
        <v>0</v>
      </c>
      <c r="AA90" s="459" t="str">
        <f>IFERROR(VLOOKUP(H90,countrygrouping!A:C,3,0)," ")</f>
        <v xml:space="preserve"> </v>
      </c>
      <c r="AB90" s="460" t="str">
        <f>IFERROR(VLOOKUP(AA90,distancebands!A:C,2,0)," ")</f>
        <v xml:space="preserve"> </v>
      </c>
      <c r="AC90" s="460">
        <f>IFERROR(IF(Information!$C$4="HE",VLOOKUP(AA90,distancebands!$A:$L,6,0),0),0)</f>
        <v>0</v>
      </c>
      <c r="AD90" s="460">
        <f t="shared" si="27"/>
        <v>0</v>
      </c>
      <c r="AE90" s="461">
        <v>0</v>
      </c>
      <c r="AF90" s="462">
        <v>0</v>
      </c>
      <c r="AG90" s="463">
        <f t="shared" si="31"/>
        <v>0</v>
      </c>
      <c r="AH90" s="463">
        <f>IF(Information!$C$4="HE",IF(AND((AF90*AE90)&lt;=400,AE90&lt;=40),AF90*AE90,IF((AE90*AF90)&lt;=400,AF90*40,400)),0)</f>
        <v>0</v>
      </c>
      <c r="AI90" s="467"/>
    </row>
    <row r="91" spans="1:35" ht="24.75" customHeight="1">
      <c r="A91" s="362"/>
      <c r="B91" s="362"/>
      <c r="C91" s="363">
        <f t="shared" si="30"/>
        <v>0</v>
      </c>
      <c r="D91" s="455"/>
      <c r="E91" s="387">
        <f t="shared" si="16"/>
        <v>0</v>
      </c>
      <c r="F91" s="388">
        <f t="shared" si="17"/>
        <v>0</v>
      </c>
      <c r="G91" s="464">
        <f t="shared" si="28"/>
        <v>0</v>
      </c>
      <c r="H91" s="425"/>
      <c r="I91" s="371" t="str">
        <f>IFERROR(VLOOKUP(H91,countrygrouping!A:B,2,0)," ")</f>
        <v xml:space="preserve"> </v>
      </c>
      <c r="J91" s="372" t="str">
        <f t="shared" si="18"/>
        <v xml:space="preserve"> </v>
      </c>
      <c r="K91" s="373">
        <f t="shared" si="19"/>
        <v>0</v>
      </c>
      <c r="L91" s="372">
        <f t="shared" si="20"/>
        <v>0</v>
      </c>
      <c r="M91" s="372">
        <f t="shared" si="21"/>
        <v>0</v>
      </c>
      <c r="N91" s="372">
        <f t="shared" si="22"/>
        <v>0</v>
      </c>
      <c r="O91" s="372">
        <f t="shared" si="23"/>
        <v>0</v>
      </c>
      <c r="P91" s="465">
        <f>IFERROR(VLOOKUP(J91,rates!$A:$M,8,0)*K91,0)</f>
        <v>0</v>
      </c>
      <c r="Q91" s="381">
        <f>IFERROR(VLOOKUP(J91,rates!$A:$M,9,0)*M91,0)</f>
        <v>0</v>
      </c>
      <c r="R91" s="381">
        <f>IFERROR(VLOOKUP(J91,rates!$A:$M,10,0)*O91,0)</f>
        <v>0</v>
      </c>
      <c r="S91" s="381">
        <f t="shared" si="29"/>
        <v>0</v>
      </c>
      <c r="T91" s="466">
        <f t="shared" si="24"/>
        <v>0</v>
      </c>
      <c r="U91" s="457">
        <f>IFERROR(VLOOKUP(J91,rates!$A:$M,11,0)*K91,0)</f>
        <v>0</v>
      </c>
      <c r="V91" s="381">
        <f>IFERROR(VLOOKUP(J91,rates!$A:$M,12,0)*M91,0)</f>
        <v>0</v>
      </c>
      <c r="W91" s="381">
        <f>IFERROR(VLOOKUP(J91,rates!$A:$M,13,0)*O91,0)</f>
        <v>0</v>
      </c>
      <c r="X91" s="381">
        <f>IFERROR(IF(Information!$C$4="HE",SUM(U91:W91),0),0)</f>
        <v>0</v>
      </c>
      <c r="Y91" s="431">
        <f t="shared" si="25"/>
        <v>0</v>
      </c>
      <c r="Z91" s="458">
        <f t="shared" si="26"/>
        <v>0</v>
      </c>
      <c r="AA91" s="459" t="str">
        <f>IFERROR(VLOOKUP(H91,countrygrouping!A:C,3,0)," ")</f>
        <v xml:space="preserve"> </v>
      </c>
      <c r="AB91" s="460" t="str">
        <f>IFERROR(VLOOKUP(AA91,distancebands!A:C,2,0)," ")</f>
        <v xml:space="preserve"> </v>
      </c>
      <c r="AC91" s="460">
        <f>IFERROR(IF(Information!$C$4="HE",VLOOKUP(AA91,distancebands!$A:$L,6,0),0),0)</f>
        <v>0</v>
      </c>
      <c r="AD91" s="460">
        <f t="shared" si="27"/>
        <v>0</v>
      </c>
      <c r="AE91" s="461">
        <v>0</v>
      </c>
      <c r="AF91" s="462">
        <v>0</v>
      </c>
      <c r="AG91" s="463">
        <f t="shared" si="31"/>
        <v>0</v>
      </c>
      <c r="AH91" s="463">
        <f>IF(Information!$C$4="HE",IF(AND((AF91*AE91)&lt;=400,AE91&lt;=40),AF91*AE91,IF((AE91*AF91)&lt;=400,AF91*40,400)),0)</f>
        <v>0</v>
      </c>
      <c r="AI91" s="467"/>
    </row>
    <row r="92" spans="1:35" ht="24.75" customHeight="1">
      <c r="A92" s="362"/>
      <c r="B92" s="362"/>
      <c r="C92" s="363">
        <f t="shared" si="30"/>
        <v>0</v>
      </c>
      <c r="D92" s="455"/>
      <c r="E92" s="387">
        <f t="shared" si="16"/>
        <v>0</v>
      </c>
      <c r="F92" s="388">
        <f t="shared" si="17"/>
        <v>0</v>
      </c>
      <c r="G92" s="464">
        <f t="shared" si="28"/>
        <v>0</v>
      </c>
      <c r="H92" s="425"/>
      <c r="I92" s="371" t="str">
        <f>IFERROR(VLOOKUP(H92,countrygrouping!A:B,2,0)," ")</f>
        <v xml:space="preserve"> </v>
      </c>
      <c r="J92" s="372" t="str">
        <f t="shared" si="18"/>
        <v xml:space="preserve"> </v>
      </c>
      <c r="K92" s="373">
        <f t="shared" si="19"/>
        <v>0</v>
      </c>
      <c r="L92" s="372">
        <f t="shared" si="20"/>
        <v>0</v>
      </c>
      <c r="M92" s="372">
        <f t="shared" si="21"/>
        <v>0</v>
      </c>
      <c r="N92" s="372">
        <f t="shared" si="22"/>
        <v>0</v>
      </c>
      <c r="O92" s="372">
        <f t="shared" si="23"/>
        <v>0</v>
      </c>
      <c r="P92" s="465">
        <f>IFERROR(VLOOKUP(J92,rates!$A:$M,8,0)*K92,0)</f>
        <v>0</v>
      </c>
      <c r="Q92" s="381">
        <f>IFERROR(VLOOKUP(J92,rates!$A:$M,9,0)*M92,0)</f>
        <v>0</v>
      </c>
      <c r="R92" s="381">
        <f>IFERROR(VLOOKUP(J92,rates!$A:$M,10,0)*O92,0)</f>
        <v>0</v>
      </c>
      <c r="S92" s="381">
        <f t="shared" si="29"/>
        <v>0</v>
      </c>
      <c r="T92" s="466">
        <f t="shared" si="24"/>
        <v>0</v>
      </c>
      <c r="U92" s="457">
        <f>IFERROR(VLOOKUP(J92,rates!$A:$M,11,0)*K92,0)</f>
        <v>0</v>
      </c>
      <c r="V92" s="381">
        <f>IFERROR(VLOOKUP(J92,rates!$A:$M,12,0)*M92,0)</f>
        <v>0</v>
      </c>
      <c r="W92" s="381">
        <f>IFERROR(VLOOKUP(J92,rates!$A:$M,13,0)*O92,0)</f>
        <v>0</v>
      </c>
      <c r="X92" s="381">
        <f>IFERROR(IF(Information!$C$4="HE",SUM(U92:W92),0),0)</f>
        <v>0</v>
      </c>
      <c r="Y92" s="431">
        <f t="shared" si="25"/>
        <v>0</v>
      </c>
      <c r="Z92" s="458">
        <f t="shared" si="26"/>
        <v>0</v>
      </c>
      <c r="AA92" s="459" t="str">
        <f>IFERROR(VLOOKUP(H92,countrygrouping!A:C,3,0)," ")</f>
        <v xml:space="preserve"> </v>
      </c>
      <c r="AB92" s="460" t="str">
        <f>IFERROR(VLOOKUP(AA92,distancebands!A:C,2,0)," ")</f>
        <v xml:space="preserve"> </v>
      </c>
      <c r="AC92" s="460">
        <f>IFERROR(IF(Information!$C$4="HE",VLOOKUP(AA92,distancebands!$A:$L,6,0),0),0)</f>
        <v>0</v>
      </c>
      <c r="AD92" s="460">
        <f t="shared" si="27"/>
        <v>0</v>
      </c>
      <c r="AE92" s="461">
        <v>0</v>
      </c>
      <c r="AF92" s="462">
        <v>0</v>
      </c>
      <c r="AG92" s="463">
        <f t="shared" si="31"/>
        <v>0</v>
      </c>
      <c r="AH92" s="463">
        <f>IF(Information!$C$4="HE",IF(AND((AF92*AE92)&lt;=400,AE92&lt;=40),AF92*AE92,IF((AE92*AF92)&lt;=400,AF92*40,400)),0)</f>
        <v>0</v>
      </c>
      <c r="AI92" s="467"/>
    </row>
    <row r="93" spans="1:35" ht="24.75" customHeight="1">
      <c r="A93" s="362"/>
      <c r="B93" s="362"/>
      <c r="C93" s="363">
        <f t="shared" si="30"/>
        <v>0</v>
      </c>
      <c r="D93" s="455"/>
      <c r="E93" s="387">
        <f t="shared" si="16"/>
        <v>0</v>
      </c>
      <c r="F93" s="388">
        <f t="shared" si="17"/>
        <v>0</v>
      </c>
      <c r="G93" s="464">
        <f t="shared" si="28"/>
        <v>0</v>
      </c>
      <c r="H93" s="425"/>
      <c r="I93" s="371" t="str">
        <f>IFERROR(VLOOKUP(H93,countrygrouping!A:B,2,0)," ")</f>
        <v xml:space="preserve"> </v>
      </c>
      <c r="J93" s="372" t="str">
        <f t="shared" si="18"/>
        <v xml:space="preserve"> </v>
      </c>
      <c r="K93" s="373">
        <f t="shared" si="19"/>
        <v>0</v>
      </c>
      <c r="L93" s="372">
        <f t="shared" si="20"/>
        <v>0</v>
      </c>
      <c r="M93" s="372">
        <f t="shared" si="21"/>
        <v>0</v>
      </c>
      <c r="N93" s="372">
        <f t="shared" si="22"/>
        <v>0</v>
      </c>
      <c r="O93" s="372">
        <f t="shared" si="23"/>
        <v>0</v>
      </c>
      <c r="P93" s="465">
        <f>IFERROR(VLOOKUP(J93,rates!$A:$M,8,0)*K93,0)</f>
        <v>0</v>
      </c>
      <c r="Q93" s="381">
        <f>IFERROR(VLOOKUP(J93,rates!$A:$M,9,0)*M93,0)</f>
        <v>0</v>
      </c>
      <c r="R93" s="381">
        <f>IFERROR(VLOOKUP(J93,rates!$A:$M,10,0)*O93,0)</f>
        <v>0</v>
      </c>
      <c r="S93" s="381">
        <f t="shared" si="29"/>
        <v>0</v>
      </c>
      <c r="T93" s="466">
        <f t="shared" si="24"/>
        <v>0</v>
      </c>
      <c r="U93" s="457">
        <f>IFERROR(VLOOKUP(J93,rates!$A:$M,11,0)*K93,0)</f>
        <v>0</v>
      </c>
      <c r="V93" s="381">
        <f>IFERROR(VLOOKUP(J93,rates!$A:$M,12,0)*M93,0)</f>
        <v>0</v>
      </c>
      <c r="W93" s="381">
        <f>IFERROR(VLOOKUP(J93,rates!$A:$M,13,0)*O93,0)</f>
        <v>0</v>
      </c>
      <c r="X93" s="381">
        <f>IFERROR(IF(Information!$C$4="HE",SUM(U93:W93),0),0)</f>
        <v>0</v>
      </c>
      <c r="Y93" s="431">
        <f t="shared" si="25"/>
        <v>0</v>
      </c>
      <c r="Z93" s="458">
        <f t="shared" si="26"/>
        <v>0</v>
      </c>
      <c r="AA93" s="459" t="str">
        <f>IFERROR(VLOOKUP(H93,countrygrouping!A:C,3,0)," ")</f>
        <v xml:space="preserve"> </v>
      </c>
      <c r="AB93" s="460" t="str">
        <f>IFERROR(VLOOKUP(AA93,distancebands!A:C,2,0)," ")</f>
        <v xml:space="preserve"> </v>
      </c>
      <c r="AC93" s="460">
        <f>IFERROR(IF(Information!$C$4="HE",VLOOKUP(AA93,distancebands!$A:$L,6,0),0),0)</f>
        <v>0</v>
      </c>
      <c r="AD93" s="460">
        <f t="shared" si="27"/>
        <v>0</v>
      </c>
      <c r="AE93" s="461">
        <v>0</v>
      </c>
      <c r="AF93" s="462">
        <v>0</v>
      </c>
      <c r="AG93" s="463">
        <f t="shared" si="31"/>
        <v>0</v>
      </c>
      <c r="AH93" s="463">
        <f>IF(Information!$C$4="HE",IF(AND((AF93*AE93)&lt;=400,AE93&lt;=40),AF93*AE93,IF((AE93*AF93)&lt;=400,AF93*40,400)),0)</f>
        <v>0</v>
      </c>
      <c r="AI93" s="467"/>
    </row>
    <row r="94" spans="1:35" ht="24.75" customHeight="1">
      <c r="A94" s="362"/>
      <c r="B94" s="362"/>
      <c r="C94" s="363">
        <f t="shared" si="30"/>
        <v>0</v>
      </c>
      <c r="D94" s="455"/>
      <c r="E94" s="387">
        <f t="shared" si="16"/>
        <v>0</v>
      </c>
      <c r="F94" s="388">
        <f t="shared" si="17"/>
        <v>0</v>
      </c>
      <c r="G94" s="464">
        <f t="shared" si="28"/>
        <v>0</v>
      </c>
      <c r="H94" s="425"/>
      <c r="I94" s="371" t="str">
        <f>IFERROR(VLOOKUP(H94,countrygrouping!A:B,2,0)," ")</f>
        <v xml:space="preserve"> </v>
      </c>
      <c r="J94" s="372" t="str">
        <f t="shared" si="18"/>
        <v xml:space="preserve"> </v>
      </c>
      <c r="K94" s="373">
        <f t="shared" si="19"/>
        <v>0</v>
      </c>
      <c r="L94" s="372">
        <f t="shared" si="20"/>
        <v>0</v>
      </c>
      <c r="M94" s="372">
        <f t="shared" si="21"/>
        <v>0</v>
      </c>
      <c r="N94" s="372">
        <f t="shared" si="22"/>
        <v>0</v>
      </c>
      <c r="O94" s="372">
        <f t="shared" si="23"/>
        <v>0</v>
      </c>
      <c r="P94" s="465">
        <f>IFERROR(VLOOKUP(J94,rates!$A:$M,8,0)*K94,0)</f>
        <v>0</v>
      </c>
      <c r="Q94" s="381">
        <f>IFERROR(VLOOKUP(J94,rates!$A:$M,9,0)*M94,0)</f>
        <v>0</v>
      </c>
      <c r="R94" s="381">
        <f>IFERROR(VLOOKUP(J94,rates!$A:$M,10,0)*O94,0)</f>
        <v>0</v>
      </c>
      <c r="S94" s="381">
        <f t="shared" si="29"/>
        <v>0</v>
      </c>
      <c r="T94" s="466">
        <f t="shared" si="24"/>
        <v>0</v>
      </c>
      <c r="U94" s="457">
        <f>IFERROR(VLOOKUP(J94,rates!$A:$M,11,0)*K94,0)</f>
        <v>0</v>
      </c>
      <c r="V94" s="381">
        <f>IFERROR(VLOOKUP(J94,rates!$A:$M,12,0)*M94,0)</f>
        <v>0</v>
      </c>
      <c r="W94" s="381">
        <f>IFERROR(VLOOKUP(J94,rates!$A:$M,13,0)*O94,0)</f>
        <v>0</v>
      </c>
      <c r="X94" s="381">
        <f>IFERROR(IF(Information!$C$4="HE",SUM(U94:W94),0),0)</f>
        <v>0</v>
      </c>
      <c r="Y94" s="431">
        <f t="shared" si="25"/>
        <v>0</v>
      </c>
      <c r="Z94" s="458">
        <f t="shared" si="26"/>
        <v>0</v>
      </c>
      <c r="AA94" s="459" t="str">
        <f>IFERROR(VLOOKUP(H94,countrygrouping!A:C,3,0)," ")</f>
        <v xml:space="preserve"> </v>
      </c>
      <c r="AB94" s="460" t="str">
        <f>IFERROR(VLOOKUP(AA94,distancebands!A:C,2,0)," ")</f>
        <v xml:space="preserve"> </v>
      </c>
      <c r="AC94" s="460">
        <f>IFERROR(IF(Information!$C$4="HE",VLOOKUP(AA94,distancebands!$A:$L,6,0),0),0)</f>
        <v>0</v>
      </c>
      <c r="AD94" s="460">
        <f t="shared" si="27"/>
        <v>0</v>
      </c>
      <c r="AE94" s="461">
        <v>0</v>
      </c>
      <c r="AF94" s="462">
        <v>0</v>
      </c>
      <c r="AG94" s="463">
        <f t="shared" si="31"/>
        <v>0</v>
      </c>
      <c r="AH94" s="463">
        <f>IF(Information!$C$4="HE",IF(AND((AF94*AE94)&lt;=400,AE94&lt;=40),AF94*AE94,IF((AE94*AF94)&lt;=400,AF94*40,400)),0)</f>
        <v>0</v>
      </c>
      <c r="AI94" s="467"/>
    </row>
    <row r="95" spans="1:35" ht="24.75" customHeight="1">
      <c r="A95" s="362"/>
      <c r="B95" s="362"/>
      <c r="C95" s="363">
        <f t="shared" si="30"/>
        <v>0</v>
      </c>
      <c r="D95" s="455"/>
      <c r="E95" s="387">
        <f t="shared" si="16"/>
        <v>0</v>
      </c>
      <c r="F95" s="388">
        <f t="shared" si="17"/>
        <v>0</v>
      </c>
      <c r="G95" s="464">
        <f t="shared" si="28"/>
        <v>0</v>
      </c>
      <c r="H95" s="425"/>
      <c r="I95" s="371" t="str">
        <f>IFERROR(VLOOKUP(H95,countrygrouping!A:B,2,0)," ")</f>
        <v xml:space="preserve"> </v>
      </c>
      <c r="J95" s="372" t="str">
        <f t="shared" si="18"/>
        <v xml:space="preserve"> </v>
      </c>
      <c r="K95" s="373">
        <f t="shared" si="19"/>
        <v>0</v>
      </c>
      <c r="L95" s="372">
        <f t="shared" si="20"/>
        <v>0</v>
      </c>
      <c r="M95" s="372">
        <f t="shared" si="21"/>
        <v>0</v>
      </c>
      <c r="N95" s="372">
        <f t="shared" si="22"/>
        <v>0</v>
      </c>
      <c r="O95" s="372">
        <f t="shared" si="23"/>
        <v>0</v>
      </c>
      <c r="P95" s="465">
        <f>IFERROR(VLOOKUP(J95,rates!$A:$M,8,0)*K95,0)</f>
        <v>0</v>
      </c>
      <c r="Q95" s="381">
        <f>IFERROR(VLOOKUP(J95,rates!$A:$M,9,0)*M95,0)</f>
        <v>0</v>
      </c>
      <c r="R95" s="381">
        <f>IFERROR(VLOOKUP(J95,rates!$A:$M,10,0)*O95,0)</f>
        <v>0</v>
      </c>
      <c r="S95" s="381">
        <f t="shared" si="29"/>
        <v>0</v>
      </c>
      <c r="T95" s="466">
        <f t="shared" si="24"/>
        <v>0</v>
      </c>
      <c r="U95" s="457">
        <f>IFERROR(VLOOKUP(J95,rates!$A:$M,11,0)*K95,0)</f>
        <v>0</v>
      </c>
      <c r="V95" s="381">
        <f>IFERROR(VLOOKUP(J95,rates!$A:$M,12,0)*M95,0)</f>
        <v>0</v>
      </c>
      <c r="W95" s="381">
        <f>IFERROR(VLOOKUP(J95,rates!$A:$M,13,0)*O95,0)</f>
        <v>0</v>
      </c>
      <c r="X95" s="381">
        <f>IFERROR(IF(Information!$C$4="HE",SUM(U95:W95),0),0)</f>
        <v>0</v>
      </c>
      <c r="Y95" s="431">
        <f t="shared" si="25"/>
        <v>0</v>
      </c>
      <c r="Z95" s="458">
        <f t="shared" si="26"/>
        <v>0</v>
      </c>
      <c r="AA95" s="459" t="str">
        <f>IFERROR(VLOOKUP(H95,countrygrouping!A:C,3,0)," ")</f>
        <v xml:space="preserve"> </v>
      </c>
      <c r="AB95" s="460" t="str">
        <f>IFERROR(VLOOKUP(AA95,distancebands!A:C,2,0)," ")</f>
        <v xml:space="preserve"> </v>
      </c>
      <c r="AC95" s="460">
        <f>IFERROR(IF(Information!$C$4="HE",VLOOKUP(AA95,distancebands!$A:$L,6,0),0),0)</f>
        <v>0</v>
      </c>
      <c r="AD95" s="460">
        <f t="shared" si="27"/>
        <v>0</v>
      </c>
      <c r="AE95" s="461">
        <v>0</v>
      </c>
      <c r="AF95" s="462">
        <v>0</v>
      </c>
      <c r="AG95" s="463">
        <f t="shared" si="31"/>
        <v>0</v>
      </c>
      <c r="AH95" s="463">
        <f>IF(Information!$C$4="HE",IF(AND((AF95*AE95)&lt;=400,AE95&lt;=40),AF95*AE95,IF((AE95*AF95)&lt;=400,AF95*40,400)),0)</f>
        <v>0</v>
      </c>
      <c r="AI95" s="467"/>
    </row>
    <row r="96" spans="1:35" ht="24.75" customHeight="1">
      <c r="A96" s="362"/>
      <c r="B96" s="362"/>
      <c r="C96" s="363">
        <f t="shared" si="30"/>
        <v>0</v>
      </c>
      <c r="D96" s="455"/>
      <c r="E96" s="387">
        <f t="shared" si="16"/>
        <v>0</v>
      </c>
      <c r="F96" s="388">
        <f t="shared" si="17"/>
        <v>0</v>
      </c>
      <c r="G96" s="464">
        <f t="shared" si="28"/>
        <v>0</v>
      </c>
      <c r="H96" s="425"/>
      <c r="I96" s="371" t="str">
        <f>IFERROR(VLOOKUP(H96,countrygrouping!A:B,2,0)," ")</f>
        <v xml:space="preserve"> </v>
      </c>
      <c r="J96" s="372" t="str">
        <f t="shared" si="18"/>
        <v xml:space="preserve"> </v>
      </c>
      <c r="K96" s="373">
        <f t="shared" si="19"/>
        <v>0</v>
      </c>
      <c r="L96" s="372">
        <f t="shared" si="20"/>
        <v>0</v>
      </c>
      <c r="M96" s="372">
        <f t="shared" si="21"/>
        <v>0</v>
      </c>
      <c r="N96" s="372">
        <f t="shared" si="22"/>
        <v>0</v>
      </c>
      <c r="O96" s="372">
        <f t="shared" si="23"/>
        <v>0</v>
      </c>
      <c r="P96" s="465">
        <f>IFERROR(VLOOKUP(J96,rates!$A:$M,8,0)*K96,0)</f>
        <v>0</v>
      </c>
      <c r="Q96" s="381">
        <f>IFERROR(VLOOKUP(J96,rates!$A:$M,9,0)*M96,0)</f>
        <v>0</v>
      </c>
      <c r="R96" s="381">
        <f>IFERROR(VLOOKUP(J96,rates!$A:$M,10,0)*O96,0)</f>
        <v>0</v>
      </c>
      <c r="S96" s="381">
        <f t="shared" si="29"/>
        <v>0</v>
      </c>
      <c r="T96" s="466">
        <f t="shared" si="24"/>
        <v>0</v>
      </c>
      <c r="U96" s="457">
        <f>IFERROR(VLOOKUP(J96,rates!$A:$M,11,0)*K96,0)</f>
        <v>0</v>
      </c>
      <c r="V96" s="381">
        <f>IFERROR(VLOOKUP(J96,rates!$A:$M,12,0)*M96,0)</f>
        <v>0</v>
      </c>
      <c r="W96" s="381">
        <f>IFERROR(VLOOKUP(J96,rates!$A:$M,13,0)*O96,0)</f>
        <v>0</v>
      </c>
      <c r="X96" s="381">
        <f>IFERROR(IF(Information!$C$4="HE",SUM(U96:W96),0),0)</f>
        <v>0</v>
      </c>
      <c r="Y96" s="431">
        <f t="shared" si="25"/>
        <v>0</v>
      </c>
      <c r="Z96" s="458">
        <f t="shared" si="26"/>
        <v>0</v>
      </c>
      <c r="AA96" s="459" t="str">
        <f>IFERROR(VLOOKUP(H96,countrygrouping!A:C,3,0)," ")</f>
        <v xml:space="preserve"> </v>
      </c>
      <c r="AB96" s="460" t="str">
        <f>IFERROR(VLOOKUP(AA96,distancebands!A:C,2,0)," ")</f>
        <v xml:space="preserve"> </v>
      </c>
      <c r="AC96" s="460">
        <f>IFERROR(IF(Information!$C$4="HE",VLOOKUP(AA96,distancebands!$A:$L,6,0),0),0)</f>
        <v>0</v>
      </c>
      <c r="AD96" s="460">
        <f t="shared" si="27"/>
        <v>0</v>
      </c>
      <c r="AE96" s="461">
        <v>0</v>
      </c>
      <c r="AF96" s="462">
        <v>0</v>
      </c>
      <c r="AG96" s="463">
        <f t="shared" si="31"/>
        <v>0</v>
      </c>
      <c r="AH96" s="463">
        <f>IF(Information!$C$4="HE",IF(AND((AF96*AE96)&lt;=400,AE96&lt;=40),AF96*AE96,IF((AE96*AF96)&lt;=400,AF96*40,400)),0)</f>
        <v>0</v>
      </c>
      <c r="AI96" s="467"/>
    </row>
    <row r="97" spans="1:35" ht="24.75" customHeight="1">
      <c r="A97" s="362"/>
      <c r="B97" s="362"/>
      <c r="C97" s="363">
        <f t="shared" si="30"/>
        <v>0</v>
      </c>
      <c r="D97" s="455"/>
      <c r="E97" s="387">
        <f t="shared" si="16"/>
        <v>0</v>
      </c>
      <c r="F97" s="388">
        <f t="shared" si="17"/>
        <v>0</v>
      </c>
      <c r="G97" s="464">
        <f t="shared" si="28"/>
        <v>0</v>
      </c>
      <c r="H97" s="425"/>
      <c r="I97" s="371" t="str">
        <f>IFERROR(VLOOKUP(H97,countrygrouping!A:B,2,0)," ")</f>
        <v xml:space="preserve"> </v>
      </c>
      <c r="J97" s="372" t="str">
        <f t="shared" si="18"/>
        <v xml:space="preserve"> </v>
      </c>
      <c r="K97" s="373">
        <f t="shared" si="19"/>
        <v>0</v>
      </c>
      <c r="L97" s="372">
        <f t="shared" si="20"/>
        <v>0</v>
      </c>
      <c r="M97" s="372">
        <f t="shared" si="21"/>
        <v>0</v>
      </c>
      <c r="N97" s="372">
        <f t="shared" si="22"/>
        <v>0</v>
      </c>
      <c r="O97" s="372">
        <f t="shared" si="23"/>
        <v>0</v>
      </c>
      <c r="P97" s="465">
        <f>IFERROR(VLOOKUP(J97,rates!$A:$M,8,0)*K97,0)</f>
        <v>0</v>
      </c>
      <c r="Q97" s="381">
        <f>IFERROR(VLOOKUP(J97,rates!$A:$M,9,0)*M97,0)</f>
        <v>0</v>
      </c>
      <c r="R97" s="381">
        <f>IFERROR(VLOOKUP(J97,rates!$A:$M,10,0)*O97,0)</f>
        <v>0</v>
      </c>
      <c r="S97" s="381">
        <f t="shared" si="29"/>
        <v>0</v>
      </c>
      <c r="T97" s="466">
        <f t="shared" si="24"/>
        <v>0</v>
      </c>
      <c r="U97" s="457">
        <f>IFERROR(VLOOKUP(J97,rates!$A:$M,11,0)*K97,0)</f>
        <v>0</v>
      </c>
      <c r="V97" s="381">
        <f>IFERROR(VLOOKUP(J97,rates!$A:$M,12,0)*M97,0)</f>
        <v>0</v>
      </c>
      <c r="W97" s="381">
        <f>IFERROR(VLOOKUP(J97,rates!$A:$M,13,0)*O97,0)</f>
        <v>0</v>
      </c>
      <c r="X97" s="381">
        <f>IFERROR(IF(Information!$C$4="HE",SUM(U97:W97),0),0)</f>
        <v>0</v>
      </c>
      <c r="Y97" s="431">
        <f t="shared" si="25"/>
        <v>0</v>
      </c>
      <c r="Z97" s="458">
        <f t="shared" si="26"/>
        <v>0</v>
      </c>
      <c r="AA97" s="459" t="str">
        <f>IFERROR(VLOOKUP(H97,countrygrouping!A:C,3,0)," ")</f>
        <v xml:space="preserve"> </v>
      </c>
      <c r="AB97" s="460" t="str">
        <f>IFERROR(VLOOKUP(AA97,distancebands!A:C,2,0)," ")</f>
        <v xml:space="preserve"> </v>
      </c>
      <c r="AC97" s="460">
        <f>IFERROR(IF(Information!$C$4="HE",VLOOKUP(AA97,distancebands!$A:$L,6,0),0),0)</f>
        <v>0</v>
      </c>
      <c r="AD97" s="460">
        <f t="shared" si="27"/>
        <v>0</v>
      </c>
      <c r="AE97" s="461">
        <v>0</v>
      </c>
      <c r="AF97" s="462">
        <v>0</v>
      </c>
      <c r="AG97" s="463">
        <f t="shared" si="31"/>
        <v>0</v>
      </c>
      <c r="AH97" s="463">
        <f>IF(Information!$C$4="HE",IF(AND((AF97*AE97)&lt;=400,AE97&lt;=40),AF97*AE97,IF((AE97*AF97)&lt;=400,AF97*40,400)),0)</f>
        <v>0</v>
      </c>
      <c r="AI97" s="467"/>
    </row>
    <row r="98" spans="1:35" ht="24.75" customHeight="1">
      <c r="A98" s="362"/>
      <c r="B98" s="362"/>
      <c r="C98" s="363">
        <f t="shared" si="30"/>
        <v>0</v>
      </c>
      <c r="D98" s="455"/>
      <c r="E98" s="387">
        <f t="shared" si="16"/>
        <v>0</v>
      </c>
      <c r="F98" s="388">
        <f t="shared" si="17"/>
        <v>0</v>
      </c>
      <c r="G98" s="464">
        <f t="shared" si="28"/>
        <v>0</v>
      </c>
      <c r="H98" s="425"/>
      <c r="I98" s="371" t="str">
        <f>IFERROR(VLOOKUP(H98,countrygrouping!A:B,2,0)," ")</f>
        <v xml:space="preserve"> </v>
      </c>
      <c r="J98" s="372" t="str">
        <f t="shared" si="18"/>
        <v xml:space="preserve"> </v>
      </c>
      <c r="K98" s="373">
        <f t="shared" si="19"/>
        <v>0</v>
      </c>
      <c r="L98" s="372">
        <f t="shared" si="20"/>
        <v>0</v>
      </c>
      <c r="M98" s="372">
        <f t="shared" si="21"/>
        <v>0</v>
      </c>
      <c r="N98" s="372">
        <f t="shared" si="22"/>
        <v>0</v>
      </c>
      <c r="O98" s="372">
        <f t="shared" si="23"/>
        <v>0</v>
      </c>
      <c r="P98" s="465">
        <f>IFERROR(VLOOKUP(J98,rates!$A:$M,8,0)*K98,0)</f>
        <v>0</v>
      </c>
      <c r="Q98" s="381">
        <f>IFERROR(VLOOKUP(J98,rates!$A:$M,9,0)*M98,0)</f>
        <v>0</v>
      </c>
      <c r="R98" s="381">
        <f>IFERROR(VLOOKUP(J98,rates!$A:$M,10,0)*O98,0)</f>
        <v>0</v>
      </c>
      <c r="S98" s="381">
        <f t="shared" si="29"/>
        <v>0</v>
      </c>
      <c r="T98" s="466">
        <f t="shared" si="24"/>
        <v>0</v>
      </c>
      <c r="U98" s="457">
        <f>IFERROR(VLOOKUP(J98,rates!$A:$M,11,0)*K98,0)</f>
        <v>0</v>
      </c>
      <c r="V98" s="381">
        <f>IFERROR(VLOOKUP(J98,rates!$A:$M,12,0)*M98,0)</f>
        <v>0</v>
      </c>
      <c r="W98" s="381">
        <f>IFERROR(VLOOKUP(J98,rates!$A:$M,13,0)*O98,0)</f>
        <v>0</v>
      </c>
      <c r="X98" s="381">
        <f>IFERROR(IF(Information!$C$4="HE",SUM(U98:W98),0),0)</f>
        <v>0</v>
      </c>
      <c r="Y98" s="431">
        <f t="shared" si="25"/>
        <v>0</v>
      </c>
      <c r="Z98" s="458">
        <f t="shared" si="26"/>
        <v>0</v>
      </c>
      <c r="AA98" s="459" t="str">
        <f>IFERROR(VLOOKUP(H98,countrygrouping!A:C,3,0)," ")</f>
        <v xml:space="preserve"> </v>
      </c>
      <c r="AB98" s="460" t="str">
        <f>IFERROR(VLOOKUP(AA98,distancebands!A:C,2,0)," ")</f>
        <v xml:space="preserve"> </v>
      </c>
      <c r="AC98" s="460">
        <f>IFERROR(IF(Information!$C$4="HE",VLOOKUP(AA98,distancebands!$A:$L,6,0),0),0)</f>
        <v>0</v>
      </c>
      <c r="AD98" s="460">
        <f t="shared" si="27"/>
        <v>0</v>
      </c>
      <c r="AE98" s="461">
        <v>0</v>
      </c>
      <c r="AF98" s="462">
        <v>0</v>
      </c>
      <c r="AG98" s="463">
        <f t="shared" si="31"/>
        <v>0</v>
      </c>
      <c r="AH98" s="463">
        <f>IF(Information!$C$4="HE",IF(AND((AF98*AE98)&lt;=400,AE98&lt;=40),AF98*AE98,IF((AE98*AF98)&lt;=400,AF98*40,400)),0)</f>
        <v>0</v>
      </c>
      <c r="AI98" s="467"/>
    </row>
    <row r="99" spans="1:35" ht="24.75" customHeight="1">
      <c r="A99" s="362"/>
      <c r="B99" s="362"/>
      <c r="C99" s="363">
        <f t="shared" si="30"/>
        <v>0</v>
      </c>
      <c r="D99" s="455"/>
      <c r="E99" s="387">
        <f t="shared" si="16"/>
        <v>0</v>
      </c>
      <c r="F99" s="388">
        <f t="shared" si="17"/>
        <v>0</v>
      </c>
      <c r="G99" s="464">
        <f t="shared" si="28"/>
        <v>0</v>
      </c>
      <c r="H99" s="425"/>
      <c r="I99" s="371" t="str">
        <f>IFERROR(VLOOKUP(H99,countrygrouping!A:B,2,0)," ")</f>
        <v xml:space="preserve"> </v>
      </c>
      <c r="J99" s="372" t="str">
        <f t="shared" si="18"/>
        <v xml:space="preserve"> </v>
      </c>
      <c r="K99" s="373">
        <f t="shared" si="19"/>
        <v>0</v>
      </c>
      <c r="L99" s="372">
        <f t="shared" si="20"/>
        <v>0</v>
      </c>
      <c r="M99" s="372">
        <f t="shared" si="21"/>
        <v>0</v>
      </c>
      <c r="N99" s="372">
        <f t="shared" si="22"/>
        <v>0</v>
      </c>
      <c r="O99" s="372">
        <f t="shared" si="23"/>
        <v>0</v>
      </c>
      <c r="P99" s="465">
        <f>IFERROR(VLOOKUP(J99,rates!$A:$M,8,0)*K99,0)</f>
        <v>0</v>
      </c>
      <c r="Q99" s="381">
        <f>IFERROR(VLOOKUP(J99,rates!$A:$M,9,0)*M99,0)</f>
        <v>0</v>
      </c>
      <c r="R99" s="381">
        <f>IFERROR(VLOOKUP(J99,rates!$A:$M,10,0)*O99,0)</f>
        <v>0</v>
      </c>
      <c r="S99" s="381">
        <f t="shared" si="29"/>
        <v>0</v>
      </c>
      <c r="T99" s="466">
        <f t="shared" si="24"/>
        <v>0</v>
      </c>
      <c r="U99" s="457">
        <f>IFERROR(VLOOKUP(J99,rates!$A:$M,11,0)*K99,0)</f>
        <v>0</v>
      </c>
      <c r="V99" s="381">
        <f>IFERROR(VLOOKUP(J99,rates!$A:$M,12,0)*M99,0)</f>
        <v>0</v>
      </c>
      <c r="W99" s="381">
        <f>IFERROR(VLOOKUP(J99,rates!$A:$M,13,0)*O99,0)</f>
        <v>0</v>
      </c>
      <c r="X99" s="381">
        <f>IFERROR(IF(Information!$C$4="HE",SUM(U99:W99),0),0)</f>
        <v>0</v>
      </c>
      <c r="Y99" s="431">
        <f t="shared" si="25"/>
        <v>0</v>
      </c>
      <c r="Z99" s="458">
        <f t="shared" si="26"/>
        <v>0</v>
      </c>
      <c r="AA99" s="459" t="str">
        <f>IFERROR(VLOOKUP(H99,countrygrouping!A:C,3,0)," ")</f>
        <v xml:space="preserve"> </v>
      </c>
      <c r="AB99" s="460" t="str">
        <f>IFERROR(VLOOKUP(AA99,distancebands!A:C,2,0)," ")</f>
        <v xml:space="preserve"> </v>
      </c>
      <c r="AC99" s="460">
        <f>IFERROR(IF(Information!$C$4="HE",VLOOKUP(AA99,distancebands!$A:$L,6,0),0),0)</f>
        <v>0</v>
      </c>
      <c r="AD99" s="460">
        <f t="shared" si="27"/>
        <v>0</v>
      </c>
      <c r="AE99" s="461">
        <v>0</v>
      </c>
      <c r="AF99" s="462">
        <v>0</v>
      </c>
      <c r="AG99" s="463">
        <f t="shared" si="31"/>
        <v>0</v>
      </c>
      <c r="AH99" s="463">
        <f>IF(Information!$C$4="HE",IF(AND((AF99*AE99)&lt;=400,AE99&lt;=40),AF99*AE99,IF((AE99*AF99)&lt;=400,AF99*40,400)),0)</f>
        <v>0</v>
      </c>
      <c r="AI99" s="467"/>
    </row>
    <row r="100" spans="1:35" ht="24.75" customHeight="1">
      <c r="A100" s="362"/>
      <c r="B100" s="362"/>
      <c r="C100" s="363">
        <f t="shared" si="30"/>
        <v>0</v>
      </c>
      <c r="D100" s="455"/>
      <c r="E100" s="387">
        <f t="shared" si="16"/>
        <v>0</v>
      </c>
      <c r="F100" s="388">
        <f t="shared" si="17"/>
        <v>0</v>
      </c>
      <c r="G100" s="464">
        <f t="shared" si="28"/>
        <v>0</v>
      </c>
      <c r="H100" s="425"/>
      <c r="I100" s="371" t="str">
        <f>IFERROR(VLOOKUP(H100,countrygrouping!A:B,2,0)," ")</f>
        <v xml:space="preserve"> </v>
      </c>
      <c r="J100" s="372" t="str">
        <f t="shared" si="18"/>
        <v xml:space="preserve"> </v>
      </c>
      <c r="K100" s="373">
        <f t="shared" si="19"/>
        <v>0</v>
      </c>
      <c r="L100" s="372">
        <f t="shared" si="20"/>
        <v>0</v>
      </c>
      <c r="M100" s="372">
        <f t="shared" si="21"/>
        <v>0</v>
      </c>
      <c r="N100" s="372">
        <f t="shared" si="22"/>
        <v>0</v>
      </c>
      <c r="O100" s="372">
        <f t="shared" si="23"/>
        <v>0</v>
      </c>
      <c r="P100" s="465">
        <f>IFERROR(VLOOKUP(J100,rates!$A:$M,8,0)*K100,0)</f>
        <v>0</v>
      </c>
      <c r="Q100" s="381">
        <f>IFERROR(VLOOKUP(J100,rates!$A:$M,9,0)*M100,0)</f>
        <v>0</v>
      </c>
      <c r="R100" s="381">
        <f>IFERROR(VLOOKUP(J100,rates!$A:$M,10,0)*O100,0)</f>
        <v>0</v>
      </c>
      <c r="S100" s="381">
        <f t="shared" si="29"/>
        <v>0</v>
      </c>
      <c r="T100" s="466">
        <f t="shared" si="24"/>
        <v>0</v>
      </c>
      <c r="U100" s="457">
        <f>IFERROR(VLOOKUP(J100,rates!$A:$M,11,0)*K100,0)</f>
        <v>0</v>
      </c>
      <c r="V100" s="381">
        <f>IFERROR(VLOOKUP(J100,rates!$A:$M,12,0)*M100,0)</f>
        <v>0</v>
      </c>
      <c r="W100" s="381">
        <f>IFERROR(VLOOKUP(J100,rates!$A:$M,13,0)*O100,0)</f>
        <v>0</v>
      </c>
      <c r="X100" s="381">
        <f>IFERROR(IF(Information!$C$4="HE",SUM(U100:W100),0),0)</f>
        <v>0</v>
      </c>
      <c r="Y100" s="431">
        <f t="shared" si="25"/>
        <v>0</v>
      </c>
      <c r="Z100" s="458">
        <f t="shared" si="26"/>
        <v>0</v>
      </c>
      <c r="AA100" s="459" t="str">
        <f>IFERROR(VLOOKUP(H100,countrygrouping!A:C,3,0)," ")</f>
        <v xml:space="preserve"> </v>
      </c>
      <c r="AB100" s="460" t="str">
        <f>IFERROR(VLOOKUP(AA100,distancebands!A:C,2,0)," ")</f>
        <v xml:space="preserve"> </v>
      </c>
      <c r="AC100" s="460">
        <f>IFERROR(IF(Information!$C$4="HE",VLOOKUP(AA100,distancebands!$A:$L,6,0),0),0)</f>
        <v>0</v>
      </c>
      <c r="AD100" s="460">
        <f t="shared" si="27"/>
        <v>0</v>
      </c>
      <c r="AE100" s="461">
        <v>0</v>
      </c>
      <c r="AF100" s="462">
        <v>0</v>
      </c>
      <c r="AG100" s="463">
        <f t="shared" si="31"/>
        <v>0</v>
      </c>
      <c r="AH100" s="463">
        <f>IF(Information!$C$4="HE",IF(AND((AF100*AE100)&lt;=400,AE100&lt;=40),AF100*AE100,IF((AE100*AF100)&lt;=400,AF100*40,400)),0)</f>
        <v>0</v>
      </c>
      <c r="AI100" s="467"/>
    </row>
    <row r="101" spans="1:35" ht="24.75" customHeight="1">
      <c r="A101" s="362"/>
      <c r="B101" s="362"/>
      <c r="C101" s="363">
        <f t="shared" si="30"/>
        <v>0</v>
      </c>
      <c r="D101" s="455"/>
      <c r="E101" s="387">
        <f t="shared" si="16"/>
        <v>0</v>
      </c>
      <c r="F101" s="388">
        <f t="shared" si="17"/>
        <v>0</v>
      </c>
      <c r="G101" s="464">
        <f t="shared" si="28"/>
        <v>0</v>
      </c>
      <c r="H101" s="425"/>
      <c r="I101" s="371" t="str">
        <f>IFERROR(VLOOKUP(H101,countrygrouping!A:B,2,0)," ")</f>
        <v xml:space="preserve"> </v>
      </c>
      <c r="J101" s="372" t="str">
        <f t="shared" si="18"/>
        <v xml:space="preserve"> </v>
      </c>
      <c r="K101" s="373">
        <f t="shared" si="19"/>
        <v>0</v>
      </c>
      <c r="L101" s="372">
        <f t="shared" si="20"/>
        <v>0</v>
      </c>
      <c r="M101" s="372">
        <f t="shared" si="21"/>
        <v>0</v>
      </c>
      <c r="N101" s="372">
        <f t="shared" si="22"/>
        <v>0</v>
      </c>
      <c r="O101" s="372">
        <f t="shared" si="23"/>
        <v>0</v>
      </c>
      <c r="P101" s="465">
        <f>IFERROR(VLOOKUP(J101,rates!$A:$M,8,0)*K101,0)</f>
        <v>0</v>
      </c>
      <c r="Q101" s="381">
        <f>IFERROR(VLOOKUP(J101,rates!$A:$M,9,0)*M101,0)</f>
        <v>0</v>
      </c>
      <c r="R101" s="381">
        <f>IFERROR(VLOOKUP(J101,rates!$A:$M,10,0)*O101,0)</f>
        <v>0</v>
      </c>
      <c r="S101" s="381">
        <f t="shared" si="29"/>
        <v>0</v>
      </c>
      <c r="T101" s="466">
        <f t="shared" si="24"/>
        <v>0</v>
      </c>
      <c r="U101" s="457">
        <f>IFERROR(VLOOKUP(J101,rates!$A:$M,11,0)*K101,0)</f>
        <v>0</v>
      </c>
      <c r="V101" s="381">
        <f>IFERROR(VLOOKUP(J101,rates!$A:$M,12,0)*M101,0)</f>
        <v>0</v>
      </c>
      <c r="W101" s="381">
        <f>IFERROR(VLOOKUP(J101,rates!$A:$M,13,0)*O101,0)</f>
        <v>0</v>
      </c>
      <c r="X101" s="381">
        <f>IFERROR(IF(Information!$C$4="HE",SUM(U101:W101),0),0)</f>
        <v>0</v>
      </c>
      <c r="Y101" s="431">
        <f t="shared" si="25"/>
        <v>0</v>
      </c>
      <c r="Z101" s="458">
        <f t="shared" si="26"/>
        <v>0</v>
      </c>
      <c r="AA101" s="459" t="str">
        <f>IFERROR(VLOOKUP(H101,countrygrouping!A:C,3,0)," ")</f>
        <v xml:space="preserve"> </v>
      </c>
      <c r="AB101" s="460" t="str">
        <f>IFERROR(VLOOKUP(AA101,distancebands!A:C,2,0)," ")</f>
        <v xml:space="preserve"> </v>
      </c>
      <c r="AC101" s="460">
        <f>IFERROR(IF(Information!$C$4="HE",VLOOKUP(AA101,distancebands!$A:$L,6,0),0),0)</f>
        <v>0</v>
      </c>
      <c r="AD101" s="460">
        <f t="shared" si="27"/>
        <v>0</v>
      </c>
      <c r="AE101" s="461">
        <v>0</v>
      </c>
      <c r="AF101" s="462">
        <v>0</v>
      </c>
      <c r="AG101" s="463">
        <f t="shared" si="31"/>
        <v>0</v>
      </c>
      <c r="AH101" s="463">
        <f>IF(Information!$C$4="HE",IF(AND((AF101*AE101)&lt;=400,AE101&lt;=40),AF101*AE101,IF((AE101*AF101)&lt;=400,AF101*40,400)),0)</f>
        <v>0</v>
      </c>
      <c r="AI101" s="467"/>
    </row>
    <row r="102" spans="1:35" ht="24.75" customHeight="1">
      <c r="A102" s="362"/>
      <c r="B102" s="362"/>
      <c r="C102" s="363">
        <f t="shared" si="30"/>
        <v>0</v>
      </c>
      <c r="D102" s="455"/>
      <c r="E102" s="387">
        <f t="shared" si="16"/>
        <v>0</v>
      </c>
      <c r="F102" s="388">
        <f t="shared" si="17"/>
        <v>0</v>
      </c>
      <c r="G102" s="464">
        <f t="shared" si="28"/>
        <v>0</v>
      </c>
      <c r="H102" s="425"/>
      <c r="I102" s="371" t="str">
        <f>IFERROR(VLOOKUP(H102,countrygrouping!A:B,2,0)," ")</f>
        <v xml:space="preserve"> </v>
      </c>
      <c r="J102" s="372" t="str">
        <f t="shared" si="18"/>
        <v xml:space="preserve"> </v>
      </c>
      <c r="K102" s="373">
        <f t="shared" si="19"/>
        <v>0</v>
      </c>
      <c r="L102" s="372">
        <f t="shared" si="20"/>
        <v>0</v>
      </c>
      <c r="M102" s="372">
        <f t="shared" si="21"/>
        <v>0</v>
      </c>
      <c r="N102" s="372">
        <f t="shared" si="22"/>
        <v>0</v>
      </c>
      <c r="O102" s="372">
        <f t="shared" si="23"/>
        <v>0</v>
      </c>
      <c r="P102" s="465">
        <f>IFERROR(VLOOKUP(J102,rates!$A:$M,8,0)*K102,0)</f>
        <v>0</v>
      </c>
      <c r="Q102" s="381">
        <f>IFERROR(VLOOKUP(J102,rates!$A:$M,9,0)*M102,0)</f>
        <v>0</v>
      </c>
      <c r="R102" s="381">
        <f>IFERROR(VLOOKUP(J102,rates!$A:$M,10,0)*O102,0)</f>
        <v>0</v>
      </c>
      <c r="S102" s="381">
        <f t="shared" si="29"/>
        <v>0</v>
      </c>
      <c r="T102" s="466">
        <f t="shared" si="24"/>
        <v>0</v>
      </c>
      <c r="U102" s="457">
        <f>IFERROR(VLOOKUP(J102,rates!$A:$M,11,0)*K102,0)</f>
        <v>0</v>
      </c>
      <c r="V102" s="381">
        <f>IFERROR(VLOOKUP(J102,rates!$A:$M,12,0)*M102,0)</f>
        <v>0</v>
      </c>
      <c r="W102" s="381">
        <f>IFERROR(VLOOKUP(J102,rates!$A:$M,13,0)*O102,0)</f>
        <v>0</v>
      </c>
      <c r="X102" s="381">
        <f>IFERROR(IF(Information!$C$4="HE",SUM(U102:W102),0),0)</f>
        <v>0</v>
      </c>
      <c r="Y102" s="431">
        <f t="shared" si="25"/>
        <v>0</v>
      </c>
      <c r="Z102" s="458">
        <f t="shared" si="26"/>
        <v>0</v>
      </c>
      <c r="AA102" s="459" t="str">
        <f>IFERROR(VLOOKUP(H102,countrygrouping!A:C,3,0)," ")</f>
        <v xml:space="preserve"> </v>
      </c>
      <c r="AB102" s="460" t="str">
        <f>IFERROR(VLOOKUP(AA102,distancebands!A:C,2,0)," ")</f>
        <v xml:space="preserve"> </v>
      </c>
      <c r="AC102" s="460">
        <f>IFERROR(IF(Information!$C$4="HE",VLOOKUP(AA102,distancebands!$A:$L,6,0),0),0)</f>
        <v>0</v>
      </c>
      <c r="AD102" s="460">
        <f t="shared" si="27"/>
        <v>0</v>
      </c>
      <c r="AE102" s="461">
        <v>0</v>
      </c>
      <c r="AF102" s="462">
        <v>0</v>
      </c>
      <c r="AG102" s="463">
        <f t="shared" si="31"/>
        <v>0</v>
      </c>
      <c r="AH102" s="463">
        <f>IF(Information!$C$4="HE",IF(AND((AF102*AE102)&lt;=400,AE102&lt;=40),AF102*AE102,IF((AE102*AF102)&lt;=400,AF102*40,400)),0)</f>
        <v>0</v>
      </c>
      <c r="AI102" s="467"/>
    </row>
    <row r="103" spans="1:35" ht="24.75" customHeight="1">
      <c r="A103" s="362"/>
      <c r="B103" s="362"/>
      <c r="C103" s="363">
        <f t="shared" si="30"/>
        <v>0</v>
      </c>
      <c r="D103" s="468"/>
      <c r="E103" s="396">
        <f t="shared" si="16"/>
        <v>0</v>
      </c>
      <c r="F103" s="397">
        <f t="shared" si="17"/>
        <v>0</v>
      </c>
      <c r="G103" s="469">
        <f t="shared" si="28"/>
        <v>0</v>
      </c>
      <c r="H103" s="425"/>
      <c r="I103" s="371" t="str">
        <f>IFERROR(VLOOKUP(H103,countrygrouping!A:B,2,0)," ")</f>
        <v xml:space="preserve"> </v>
      </c>
      <c r="J103" s="372" t="str">
        <f t="shared" si="18"/>
        <v xml:space="preserve"> </v>
      </c>
      <c r="K103" s="373">
        <f t="shared" si="19"/>
        <v>0</v>
      </c>
      <c r="L103" s="372">
        <f t="shared" si="20"/>
        <v>0</v>
      </c>
      <c r="M103" s="372">
        <f t="shared" si="21"/>
        <v>0</v>
      </c>
      <c r="N103" s="372">
        <f t="shared" si="22"/>
        <v>0</v>
      </c>
      <c r="O103" s="372">
        <f t="shared" si="23"/>
        <v>0</v>
      </c>
      <c r="P103" s="465">
        <f>IFERROR(VLOOKUP(J103,rates!$A:$M,8,0)*K103,0)</f>
        <v>0</v>
      </c>
      <c r="Q103" s="381">
        <f>IFERROR(VLOOKUP(J103,rates!$A:$M,9,0)*M103,0)</f>
        <v>0</v>
      </c>
      <c r="R103" s="381">
        <f>IFERROR(VLOOKUP(J103,rates!$A:$M,10,0)*O103,0)</f>
        <v>0</v>
      </c>
      <c r="S103" s="381">
        <f t="shared" si="29"/>
        <v>0</v>
      </c>
      <c r="T103" s="470">
        <f t="shared" si="24"/>
        <v>0</v>
      </c>
      <c r="U103" s="457">
        <f>IFERROR(VLOOKUP(J103,rates!$A:$M,11,0)*K103,0)</f>
        <v>0</v>
      </c>
      <c r="V103" s="381">
        <f>IFERROR(VLOOKUP(J103,rates!$A:$M,12,0)*M103,0)</f>
        <v>0</v>
      </c>
      <c r="W103" s="381">
        <f>IFERROR(VLOOKUP(J103,rates!$A:$M,13,0)*O103,0)</f>
        <v>0</v>
      </c>
      <c r="X103" s="381">
        <f>IFERROR(IF(Information!$C$4="HE",SUM(U103:W103),0),0)</f>
        <v>0</v>
      </c>
      <c r="Y103" s="431">
        <f t="shared" si="25"/>
        <v>0</v>
      </c>
      <c r="Z103" s="458">
        <f t="shared" si="26"/>
        <v>0</v>
      </c>
      <c r="AA103" s="459" t="str">
        <f>IFERROR(VLOOKUP(H103,countrygrouping!A:C,3,0)," ")</f>
        <v xml:space="preserve"> </v>
      </c>
      <c r="AB103" s="460" t="str">
        <f>IFERROR(VLOOKUP(AA103,distancebands!A:C,2,0)," ")</f>
        <v xml:space="preserve"> </v>
      </c>
      <c r="AC103" s="460">
        <f>IFERROR(IF(Information!$C$4="HE",VLOOKUP(AA103,distancebands!$A:$L,6,0),0),0)</f>
        <v>0</v>
      </c>
      <c r="AD103" s="460">
        <f t="shared" si="27"/>
        <v>0</v>
      </c>
      <c r="AE103" s="461">
        <v>0</v>
      </c>
      <c r="AF103" s="462">
        <v>0</v>
      </c>
      <c r="AG103" s="463">
        <f t="shared" si="31"/>
        <v>0</v>
      </c>
      <c r="AH103" s="463">
        <f>IF(Information!$C$4="HE",IF(AND((AF103*AE103)&lt;=400,AE103&lt;=40),AF103*AE103,IF((AE103*AF103)&lt;=400,AF103*40,400)),0)</f>
        <v>0</v>
      </c>
      <c r="AI103" s="467"/>
    </row>
    <row r="104" spans="1:35" ht="24.75" customHeight="1">
      <c r="A104" s="362"/>
      <c r="B104" s="362"/>
      <c r="C104" s="363">
        <f t="shared" si="30"/>
        <v>0</v>
      </c>
      <c r="D104" s="362"/>
      <c r="E104" s="367">
        <f>FLOOR(D104/7,1)</f>
        <v>0</v>
      </c>
      <c r="F104" s="368">
        <f>FLOOR(D104/28,1)</f>
        <v>0</v>
      </c>
      <c r="G104" s="424">
        <f>D104/28</f>
        <v>0</v>
      </c>
      <c r="H104" s="425"/>
      <c r="I104" s="371" t="str">
        <f>IFERROR(VLOOKUP(H104,countrygrouping!A:B,2,0)," ")</f>
        <v xml:space="preserve"> </v>
      </c>
      <c r="J104" s="372" t="str">
        <f>I104</f>
        <v xml:space="preserve"> </v>
      </c>
      <c r="K104" s="373">
        <f>IF(D104&gt;0,D104-L104,0)</f>
        <v>0</v>
      </c>
      <c r="L104" s="372">
        <f>IF(D104&lt;14,0,(D104-14))</f>
        <v>0</v>
      </c>
      <c r="M104" s="372">
        <f>IF(D104&gt;56,56-K104,L104)</f>
        <v>0</v>
      </c>
      <c r="N104" s="372">
        <f>K104+M104</f>
        <v>0</v>
      </c>
      <c r="O104" s="372">
        <f>D104-M104-K104</f>
        <v>0</v>
      </c>
      <c r="P104" s="465">
        <f>IFERROR(VLOOKUP(J104,rates!$A:$M,8,0)*K104,0)</f>
        <v>0</v>
      </c>
      <c r="Q104" s="381">
        <f>IFERROR(VLOOKUP(J104,rates!$A:$M,9,0)*M104,0)</f>
        <v>0</v>
      </c>
      <c r="R104" s="381">
        <f>IFERROR(VLOOKUP(J104,rates!$A:$M,10,0)*O104,0)</f>
        <v>0</v>
      </c>
      <c r="S104" s="381">
        <f t="shared" si="29"/>
        <v>0</v>
      </c>
      <c r="T104" s="431">
        <f>IFERROR(S104*A104,0)</f>
        <v>0</v>
      </c>
      <c r="U104" s="457">
        <f>IFERROR(VLOOKUP(J104,rates!$A:$M,11,0)*K104,0)</f>
        <v>0</v>
      </c>
      <c r="V104" s="381">
        <f>IFERROR(VLOOKUP(J104,rates!$A:$M,12,0)*M104,0)</f>
        <v>0</v>
      </c>
      <c r="W104" s="381">
        <f>IFERROR(VLOOKUP(J104,rates!$A:$M,13,0)*O104,0)</f>
        <v>0</v>
      </c>
      <c r="X104" s="381">
        <f>IFERROR(IF(Information!$C$4="HE",SUM(U104:W104),0),0)</f>
        <v>0</v>
      </c>
      <c r="Y104" s="431">
        <f>IFERROR(X104*C104,0)</f>
        <v>0</v>
      </c>
      <c r="Z104" s="458">
        <f>IFERROR(T104+Y104,0)</f>
        <v>0</v>
      </c>
      <c r="AA104" s="459" t="str">
        <f>IFERROR(VLOOKUP(H104,countrygrouping!A:C,3,0)," ")</f>
        <v xml:space="preserve"> </v>
      </c>
      <c r="AB104" s="460" t="str">
        <f>IFERROR(VLOOKUP(AA104,distancebands!A:C,2,0)," ")</f>
        <v xml:space="preserve"> </v>
      </c>
      <c r="AC104" s="460">
        <f>IFERROR(IF(Information!$C$4="HE",VLOOKUP(AA104,distancebands!$A:$L,6,0),0),0)</f>
        <v>0</v>
      </c>
      <c r="AD104" s="460">
        <f>IFERROR(A104*AB104,0)+IFERROR(C104*AC104,0)</f>
        <v>0</v>
      </c>
      <c r="AE104" s="461">
        <v>0</v>
      </c>
      <c r="AF104" s="462">
        <v>0</v>
      </c>
      <c r="AG104" s="463">
        <f t="shared" si="31"/>
        <v>0</v>
      </c>
      <c r="AH104" s="463">
        <f>IF(Information!$C$4="HE",IF(AND((AF104*AE104)&lt;=400,AE104&lt;=40),AF104*AE104,IF((AE104*AF104)&lt;=400,AF104*40,400)),0)</f>
        <v>0</v>
      </c>
      <c r="AI104" s="467"/>
    </row>
    <row r="105" spans="1:35" ht="24.75" customHeight="1">
      <c r="A105" s="362"/>
      <c r="B105" s="362"/>
      <c r="C105" s="363">
        <f t="shared" si="30"/>
        <v>0</v>
      </c>
      <c r="D105" s="455"/>
      <c r="E105" s="387">
        <f t="shared" ref="E105:E153" si="32">FLOOR(D105/7,1)</f>
        <v>0</v>
      </c>
      <c r="F105" s="388">
        <f t="shared" ref="F105:F153" si="33">FLOOR(D105/28,1)</f>
        <v>0</v>
      </c>
      <c r="G105" s="464">
        <f>D105/28</f>
        <v>0</v>
      </c>
      <c r="H105" s="425"/>
      <c r="I105" s="371" t="str">
        <f>IFERROR(VLOOKUP(H105,countrygrouping!A:B,2,0)," ")</f>
        <v xml:space="preserve"> </v>
      </c>
      <c r="J105" s="372" t="str">
        <f t="shared" ref="J105:J153" si="34">I105</f>
        <v xml:space="preserve"> </v>
      </c>
      <c r="K105" s="373">
        <f t="shared" ref="K105:K153" si="35">IF(D105&gt;0,D105-L105,0)</f>
        <v>0</v>
      </c>
      <c r="L105" s="372">
        <f t="shared" ref="L105:L153" si="36">IF(D105&lt;14,0,(D105-14))</f>
        <v>0</v>
      </c>
      <c r="M105" s="372">
        <f t="shared" ref="M105:M153" si="37">IF(D105&gt;56,56-K105,L105)</f>
        <v>0</v>
      </c>
      <c r="N105" s="372">
        <f t="shared" ref="N105:N153" si="38">K105+M105</f>
        <v>0</v>
      </c>
      <c r="O105" s="372">
        <f t="shared" ref="O105:O153" si="39">D105-M105-K105</f>
        <v>0</v>
      </c>
      <c r="P105" s="465">
        <f>IFERROR(VLOOKUP(J105,rates!$A:$M,8,0)*K105,0)</f>
        <v>0</v>
      </c>
      <c r="Q105" s="381">
        <f>IFERROR(VLOOKUP(J105,rates!$A:$M,9,0)*M105,0)</f>
        <v>0</v>
      </c>
      <c r="R105" s="381">
        <f>IFERROR(VLOOKUP(J105,rates!$A:$M,10,0)*O105,0)</f>
        <v>0</v>
      </c>
      <c r="S105" s="381">
        <f t="shared" si="29"/>
        <v>0</v>
      </c>
      <c r="T105" s="466">
        <f t="shared" ref="T105:T153" si="40">IFERROR(S105*A105,0)</f>
        <v>0</v>
      </c>
      <c r="U105" s="457">
        <f>IFERROR(VLOOKUP(J105,rates!$A:$M,11,0)*K105,0)</f>
        <v>0</v>
      </c>
      <c r="V105" s="381">
        <f>IFERROR(VLOOKUP(J105,rates!$A:$M,12,0)*M105,0)</f>
        <v>0</v>
      </c>
      <c r="W105" s="381">
        <f>IFERROR(VLOOKUP(J105,rates!$A:$M,13,0)*O105,0)</f>
        <v>0</v>
      </c>
      <c r="X105" s="381">
        <f>IFERROR(IF(Information!$C$4="HE",SUM(U105:W105),0),0)</f>
        <v>0</v>
      </c>
      <c r="Y105" s="431">
        <f t="shared" ref="Y105:Y153" si="41">IFERROR(X105*C105,0)</f>
        <v>0</v>
      </c>
      <c r="Z105" s="458">
        <f t="shared" ref="Z105:Z153" si="42">IFERROR(T105+Y105,0)</f>
        <v>0</v>
      </c>
      <c r="AA105" s="459" t="str">
        <f>IFERROR(VLOOKUP(H105,countrygrouping!A:C,3,0)," ")</f>
        <v xml:space="preserve"> </v>
      </c>
      <c r="AB105" s="460" t="str">
        <f>IFERROR(VLOOKUP(AA105,distancebands!A:C,2,0)," ")</f>
        <v xml:space="preserve"> </v>
      </c>
      <c r="AC105" s="460">
        <f>IFERROR(IF(Information!$C$4="HE",VLOOKUP(AA105,distancebands!$A:$L,6,0),0),0)</f>
        <v>0</v>
      </c>
      <c r="AD105" s="460">
        <f t="shared" ref="AD105:AD153" si="43">IFERROR(A105*AB105,0)+IFERROR(C105*AC105,0)</f>
        <v>0</v>
      </c>
      <c r="AE105" s="461">
        <v>0</v>
      </c>
      <c r="AF105" s="462">
        <v>0</v>
      </c>
      <c r="AG105" s="463">
        <f t="shared" si="31"/>
        <v>0</v>
      </c>
      <c r="AH105" s="463">
        <f>IF(Information!$C$4="HE",IF(AND((AF105*AE105)&lt;=400,AE105&lt;=40),AF105*AE105,IF((AE105*AF105)&lt;=400,AF105*40,400)),0)</f>
        <v>0</v>
      </c>
      <c r="AI105" s="467"/>
    </row>
    <row r="106" spans="1:35" ht="24.75" customHeight="1">
      <c r="A106" s="362"/>
      <c r="B106" s="362"/>
      <c r="C106" s="363">
        <f t="shared" si="30"/>
        <v>0</v>
      </c>
      <c r="D106" s="455"/>
      <c r="E106" s="387">
        <f t="shared" si="32"/>
        <v>0</v>
      </c>
      <c r="F106" s="388">
        <f t="shared" si="33"/>
        <v>0</v>
      </c>
      <c r="G106" s="464">
        <f t="shared" ref="G106:G153" si="44">D106/28</f>
        <v>0</v>
      </c>
      <c r="H106" s="425"/>
      <c r="I106" s="371" t="str">
        <f>IFERROR(VLOOKUP(H106,countrygrouping!A:B,2,0)," ")</f>
        <v xml:space="preserve"> </v>
      </c>
      <c r="J106" s="372" t="str">
        <f t="shared" si="34"/>
        <v xml:space="preserve"> </v>
      </c>
      <c r="K106" s="373">
        <f t="shared" si="35"/>
        <v>0</v>
      </c>
      <c r="L106" s="372">
        <f t="shared" si="36"/>
        <v>0</v>
      </c>
      <c r="M106" s="372">
        <f t="shared" si="37"/>
        <v>0</v>
      </c>
      <c r="N106" s="372">
        <f t="shared" si="38"/>
        <v>0</v>
      </c>
      <c r="O106" s="372">
        <f t="shared" si="39"/>
        <v>0</v>
      </c>
      <c r="P106" s="465">
        <f>IFERROR(VLOOKUP(J106,rates!$A:$M,8,0)*K106,0)</f>
        <v>0</v>
      </c>
      <c r="Q106" s="381">
        <f>IFERROR(VLOOKUP(J106,rates!$A:$M,9,0)*M106,0)</f>
        <v>0</v>
      </c>
      <c r="R106" s="381">
        <f>IFERROR(VLOOKUP(J106,rates!$A:$M,10,0)*O106,0)</f>
        <v>0</v>
      </c>
      <c r="S106" s="381">
        <f t="shared" si="29"/>
        <v>0</v>
      </c>
      <c r="T106" s="466">
        <f t="shared" si="40"/>
        <v>0</v>
      </c>
      <c r="U106" s="457">
        <f>IFERROR(VLOOKUP(J106,rates!$A:$M,11,0)*K106,0)</f>
        <v>0</v>
      </c>
      <c r="V106" s="381">
        <f>IFERROR(VLOOKUP(J106,rates!$A:$M,12,0)*M106,0)</f>
        <v>0</v>
      </c>
      <c r="W106" s="381">
        <f>IFERROR(VLOOKUP(J106,rates!$A:$M,13,0)*O106,0)</f>
        <v>0</v>
      </c>
      <c r="X106" s="381">
        <f>IFERROR(IF(Information!$C$4="HE",SUM(U106:W106),0),0)</f>
        <v>0</v>
      </c>
      <c r="Y106" s="431">
        <f t="shared" si="41"/>
        <v>0</v>
      </c>
      <c r="Z106" s="458">
        <f t="shared" si="42"/>
        <v>0</v>
      </c>
      <c r="AA106" s="459" t="str">
        <f>IFERROR(VLOOKUP(H106,countrygrouping!A:C,3,0)," ")</f>
        <v xml:space="preserve"> </v>
      </c>
      <c r="AB106" s="460" t="str">
        <f>IFERROR(VLOOKUP(AA106,distancebands!A:C,2,0)," ")</f>
        <v xml:space="preserve"> </v>
      </c>
      <c r="AC106" s="460">
        <f>IFERROR(IF(Information!$C$4="HE",VLOOKUP(AA106,distancebands!$A:$L,6,0),0),0)</f>
        <v>0</v>
      </c>
      <c r="AD106" s="460">
        <f t="shared" si="43"/>
        <v>0</v>
      </c>
      <c r="AE106" s="461">
        <v>0</v>
      </c>
      <c r="AF106" s="462">
        <v>0</v>
      </c>
      <c r="AG106" s="463">
        <f t="shared" si="31"/>
        <v>0</v>
      </c>
      <c r="AH106" s="463">
        <f>IF(Information!$C$4="HE",IF(AND((AF106*AE106)&lt;=400,AE106&lt;=40),AF106*AE106,IF((AE106*AF106)&lt;=400,AF106*40,400)),0)</f>
        <v>0</v>
      </c>
      <c r="AI106" s="467"/>
    </row>
    <row r="107" spans="1:35" ht="24.75" customHeight="1">
      <c r="A107" s="362"/>
      <c r="B107" s="362"/>
      <c r="C107" s="363">
        <f t="shared" si="30"/>
        <v>0</v>
      </c>
      <c r="D107" s="455"/>
      <c r="E107" s="387">
        <f t="shared" si="32"/>
        <v>0</v>
      </c>
      <c r="F107" s="388">
        <f t="shared" si="33"/>
        <v>0</v>
      </c>
      <c r="G107" s="464">
        <f t="shared" si="44"/>
        <v>0</v>
      </c>
      <c r="H107" s="425"/>
      <c r="I107" s="371" t="str">
        <f>IFERROR(VLOOKUP(H107,countrygrouping!A:B,2,0)," ")</f>
        <v xml:space="preserve"> </v>
      </c>
      <c r="J107" s="372" t="str">
        <f t="shared" si="34"/>
        <v xml:space="preserve"> </v>
      </c>
      <c r="K107" s="373">
        <f t="shared" si="35"/>
        <v>0</v>
      </c>
      <c r="L107" s="372">
        <f t="shared" si="36"/>
        <v>0</v>
      </c>
      <c r="M107" s="372">
        <f t="shared" si="37"/>
        <v>0</v>
      </c>
      <c r="N107" s="372">
        <f t="shared" si="38"/>
        <v>0</v>
      </c>
      <c r="O107" s="372">
        <f t="shared" si="39"/>
        <v>0</v>
      </c>
      <c r="P107" s="465">
        <f>IFERROR(VLOOKUP(J107,rates!$A:$M,8,0)*K107,0)</f>
        <v>0</v>
      </c>
      <c r="Q107" s="381">
        <f>IFERROR(VLOOKUP(J107,rates!$A:$M,9,0)*M107,0)</f>
        <v>0</v>
      </c>
      <c r="R107" s="381">
        <f>IFERROR(VLOOKUP(J107,rates!$A:$M,10,0)*O107,0)</f>
        <v>0</v>
      </c>
      <c r="S107" s="381">
        <f t="shared" si="29"/>
        <v>0</v>
      </c>
      <c r="T107" s="466">
        <f t="shared" si="40"/>
        <v>0</v>
      </c>
      <c r="U107" s="457">
        <f>IFERROR(VLOOKUP(J107,rates!$A:$M,11,0)*K107,0)</f>
        <v>0</v>
      </c>
      <c r="V107" s="381">
        <f>IFERROR(VLOOKUP(J107,rates!$A:$M,12,0)*M107,0)</f>
        <v>0</v>
      </c>
      <c r="W107" s="381">
        <f>IFERROR(VLOOKUP(J107,rates!$A:$M,13,0)*O107,0)</f>
        <v>0</v>
      </c>
      <c r="X107" s="381">
        <f>IFERROR(IF(Information!$C$4="HE",SUM(U107:W107),0),0)</f>
        <v>0</v>
      </c>
      <c r="Y107" s="431">
        <f t="shared" si="41"/>
        <v>0</v>
      </c>
      <c r="Z107" s="458">
        <f t="shared" si="42"/>
        <v>0</v>
      </c>
      <c r="AA107" s="459" t="str">
        <f>IFERROR(VLOOKUP(H107,countrygrouping!A:C,3,0)," ")</f>
        <v xml:space="preserve"> </v>
      </c>
      <c r="AB107" s="460" t="str">
        <f>IFERROR(VLOOKUP(AA107,distancebands!A:C,2,0)," ")</f>
        <v xml:space="preserve"> </v>
      </c>
      <c r="AC107" s="460">
        <f>IFERROR(IF(Information!$C$4="HE",VLOOKUP(AA107,distancebands!$A:$L,6,0),0),0)</f>
        <v>0</v>
      </c>
      <c r="AD107" s="460">
        <f t="shared" si="43"/>
        <v>0</v>
      </c>
      <c r="AE107" s="461">
        <v>0</v>
      </c>
      <c r="AF107" s="462">
        <v>0</v>
      </c>
      <c r="AG107" s="463">
        <f t="shared" si="31"/>
        <v>0</v>
      </c>
      <c r="AH107" s="463">
        <f>IF(Information!$C$4="HE",IF(AND((AF107*AE107)&lt;=400,AE107&lt;=40),AF107*AE107,IF((AE107*AF107)&lt;=400,AF107*40,400)),0)</f>
        <v>0</v>
      </c>
      <c r="AI107" s="467"/>
    </row>
    <row r="108" spans="1:35" ht="24.75" customHeight="1">
      <c r="A108" s="362"/>
      <c r="B108" s="362"/>
      <c r="C108" s="363">
        <f t="shared" si="30"/>
        <v>0</v>
      </c>
      <c r="D108" s="455"/>
      <c r="E108" s="387">
        <f t="shared" si="32"/>
        <v>0</v>
      </c>
      <c r="F108" s="388">
        <f t="shared" si="33"/>
        <v>0</v>
      </c>
      <c r="G108" s="464">
        <f t="shared" si="44"/>
        <v>0</v>
      </c>
      <c r="H108" s="425"/>
      <c r="I108" s="371" t="str">
        <f>IFERROR(VLOOKUP(H108,countrygrouping!A:B,2,0)," ")</f>
        <v xml:space="preserve"> </v>
      </c>
      <c r="J108" s="372" t="str">
        <f t="shared" si="34"/>
        <v xml:space="preserve"> </v>
      </c>
      <c r="K108" s="373">
        <f t="shared" si="35"/>
        <v>0</v>
      </c>
      <c r="L108" s="372">
        <f t="shared" si="36"/>
        <v>0</v>
      </c>
      <c r="M108" s="372">
        <f t="shared" si="37"/>
        <v>0</v>
      </c>
      <c r="N108" s="372">
        <f t="shared" si="38"/>
        <v>0</v>
      </c>
      <c r="O108" s="372">
        <f t="shared" si="39"/>
        <v>0</v>
      </c>
      <c r="P108" s="465">
        <f>IFERROR(VLOOKUP(J108,rates!$A:$M,8,0)*K108,0)</f>
        <v>0</v>
      </c>
      <c r="Q108" s="381">
        <f>IFERROR(VLOOKUP(J108,rates!$A:$M,9,0)*M108,0)</f>
        <v>0</v>
      </c>
      <c r="R108" s="381">
        <f>IFERROR(VLOOKUP(J108,rates!$A:$M,10,0)*O108,0)</f>
        <v>0</v>
      </c>
      <c r="S108" s="381">
        <f t="shared" si="29"/>
        <v>0</v>
      </c>
      <c r="T108" s="466">
        <f t="shared" si="40"/>
        <v>0</v>
      </c>
      <c r="U108" s="457">
        <f>IFERROR(VLOOKUP(J108,rates!$A:$M,11,0)*K108,0)</f>
        <v>0</v>
      </c>
      <c r="V108" s="381">
        <f>IFERROR(VLOOKUP(J108,rates!$A:$M,12,0)*M108,0)</f>
        <v>0</v>
      </c>
      <c r="W108" s="381">
        <f>IFERROR(VLOOKUP(J108,rates!$A:$M,13,0)*O108,0)</f>
        <v>0</v>
      </c>
      <c r="X108" s="381">
        <f>IFERROR(IF(Information!$C$4="HE",SUM(U108:W108),0),0)</f>
        <v>0</v>
      </c>
      <c r="Y108" s="431">
        <f t="shared" si="41"/>
        <v>0</v>
      </c>
      <c r="Z108" s="458">
        <f t="shared" si="42"/>
        <v>0</v>
      </c>
      <c r="AA108" s="459" t="str">
        <f>IFERROR(VLOOKUP(H108,countrygrouping!A:C,3,0)," ")</f>
        <v xml:space="preserve"> </v>
      </c>
      <c r="AB108" s="460" t="str">
        <f>IFERROR(VLOOKUP(AA108,distancebands!A:C,2,0)," ")</f>
        <v xml:space="preserve"> </v>
      </c>
      <c r="AC108" s="460">
        <f>IFERROR(IF(Information!$C$4="HE",VLOOKUP(AA108,distancebands!$A:$L,6,0),0),0)</f>
        <v>0</v>
      </c>
      <c r="AD108" s="460">
        <f t="shared" si="43"/>
        <v>0</v>
      </c>
      <c r="AE108" s="461">
        <v>0</v>
      </c>
      <c r="AF108" s="462">
        <v>0</v>
      </c>
      <c r="AG108" s="463">
        <f t="shared" si="31"/>
        <v>0</v>
      </c>
      <c r="AH108" s="463">
        <f>IF(Information!$C$4="HE",IF(AND((AF108*AE108)&lt;=400,AE108&lt;=40),AF108*AE108,IF((AE108*AF108)&lt;=400,AF108*40,400)),0)</f>
        <v>0</v>
      </c>
      <c r="AI108" s="467"/>
    </row>
    <row r="109" spans="1:35" ht="24.75" customHeight="1">
      <c r="A109" s="362"/>
      <c r="B109" s="362"/>
      <c r="C109" s="363">
        <f t="shared" si="30"/>
        <v>0</v>
      </c>
      <c r="D109" s="455"/>
      <c r="E109" s="387">
        <f t="shared" si="32"/>
        <v>0</v>
      </c>
      <c r="F109" s="388">
        <f t="shared" si="33"/>
        <v>0</v>
      </c>
      <c r="G109" s="464">
        <f t="shared" si="44"/>
        <v>0</v>
      </c>
      <c r="H109" s="425"/>
      <c r="I109" s="371" t="str">
        <f>IFERROR(VLOOKUP(H109,countrygrouping!A:B,2,0)," ")</f>
        <v xml:space="preserve"> </v>
      </c>
      <c r="J109" s="372" t="str">
        <f t="shared" si="34"/>
        <v xml:space="preserve"> </v>
      </c>
      <c r="K109" s="373">
        <f t="shared" si="35"/>
        <v>0</v>
      </c>
      <c r="L109" s="372">
        <f t="shared" si="36"/>
        <v>0</v>
      </c>
      <c r="M109" s="372">
        <f t="shared" si="37"/>
        <v>0</v>
      </c>
      <c r="N109" s="372">
        <f t="shared" si="38"/>
        <v>0</v>
      </c>
      <c r="O109" s="372">
        <f t="shared" si="39"/>
        <v>0</v>
      </c>
      <c r="P109" s="465">
        <f>IFERROR(VLOOKUP(J109,rates!$A:$M,8,0)*K109,0)</f>
        <v>0</v>
      </c>
      <c r="Q109" s="381">
        <f>IFERROR(VLOOKUP(J109,rates!$A:$M,9,0)*M109,0)</f>
        <v>0</v>
      </c>
      <c r="R109" s="381">
        <f>IFERROR(VLOOKUP(J109,rates!$A:$M,10,0)*O109,0)</f>
        <v>0</v>
      </c>
      <c r="S109" s="381">
        <f t="shared" si="29"/>
        <v>0</v>
      </c>
      <c r="T109" s="466">
        <f t="shared" si="40"/>
        <v>0</v>
      </c>
      <c r="U109" s="457">
        <f>IFERROR(VLOOKUP(J109,rates!$A:$M,11,0)*K109,0)</f>
        <v>0</v>
      </c>
      <c r="V109" s="381">
        <f>IFERROR(VLOOKUP(J109,rates!$A:$M,12,0)*M109,0)</f>
        <v>0</v>
      </c>
      <c r="W109" s="381">
        <f>IFERROR(VLOOKUP(J109,rates!$A:$M,13,0)*O109,0)</f>
        <v>0</v>
      </c>
      <c r="X109" s="381">
        <f>IFERROR(IF(Information!$C$4="HE",SUM(U109:W109),0),0)</f>
        <v>0</v>
      </c>
      <c r="Y109" s="431">
        <f t="shared" si="41"/>
        <v>0</v>
      </c>
      <c r="Z109" s="458">
        <f t="shared" si="42"/>
        <v>0</v>
      </c>
      <c r="AA109" s="459" t="str">
        <f>IFERROR(VLOOKUP(H109,countrygrouping!A:C,3,0)," ")</f>
        <v xml:space="preserve"> </v>
      </c>
      <c r="AB109" s="460" t="str">
        <f>IFERROR(VLOOKUP(AA109,distancebands!A:C,2,0)," ")</f>
        <v xml:space="preserve"> </v>
      </c>
      <c r="AC109" s="460">
        <f>IFERROR(IF(Information!$C$4="HE",VLOOKUP(AA109,distancebands!$A:$L,6,0),0),0)</f>
        <v>0</v>
      </c>
      <c r="AD109" s="460">
        <f t="shared" si="43"/>
        <v>0</v>
      </c>
      <c r="AE109" s="461">
        <v>0</v>
      </c>
      <c r="AF109" s="462">
        <v>0</v>
      </c>
      <c r="AG109" s="463">
        <f t="shared" si="31"/>
        <v>0</v>
      </c>
      <c r="AH109" s="463">
        <f>IF(Information!$C$4="HE",IF(AND((AF109*AE109)&lt;=400,AE109&lt;=40),AF109*AE109,IF((AE109*AF109)&lt;=400,AF109*40,400)),0)</f>
        <v>0</v>
      </c>
      <c r="AI109" s="467"/>
    </row>
    <row r="110" spans="1:35" ht="24.75" customHeight="1">
      <c r="A110" s="362"/>
      <c r="B110" s="362"/>
      <c r="C110" s="363">
        <f t="shared" si="30"/>
        <v>0</v>
      </c>
      <c r="D110" s="455"/>
      <c r="E110" s="387">
        <f t="shared" si="32"/>
        <v>0</v>
      </c>
      <c r="F110" s="388">
        <f t="shared" si="33"/>
        <v>0</v>
      </c>
      <c r="G110" s="464">
        <f t="shared" si="44"/>
        <v>0</v>
      </c>
      <c r="H110" s="425"/>
      <c r="I110" s="371" t="str">
        <f>IFERROR(VLOOKUP(H110,countrygrouping!A:B,2,0)," ")</f>
        <v xml:space="preserve"> </v>
      </c>
      <c r="J110" s="372" t="str">
        <f t="shared" si="34"/>
        <v xml:space="preserve"> </v>
      </c>
      <c r="K110" s="373">
        <f t="shared" si="35"/>
        <v>0</v>
      </c>
      <c r="L110" s="372">
        <f t="shared" si="36"/>
        <v>0</v>
      </c>
      <c r="M110" s="372">
        <f t="shared" si="37"/>
        <v>0</v>
      </c>
      <c r="N110" s="372">
        <f t="shared" si="38"/>
        <v>0</v>
      </c>
      <c r="O110" s="372">
        <f t="shared" si="39"/>
        <v>0</v>
      </c>
      <c r="P110" s="465">
        <f>IFERROR(VLOOKUP(J110,rates!$A:$M,8,0)*K110,0)</f>
        <v>0</v>
      </c>
      <c r="Q110" s="381">
        <f>IFERROR(VLOOKUP(J110,rates!$A:$M,9,0)*M110,0)</f>
        <v>0</v>
      </c>
      <c r="R110" s="381">
        <f>IFERROR(VLOOKUP(J110,rates!$A:$M,10,0)*O110,0)</f>
        <v>0</v>
      </c>
      <c r="S110" s="381">
        <f t="shared" si="29"/>
        <v>0</v>
      </c>
      <c r="T110" s="466">
        <f t="shared" si="40"/>
        <v>0</v>
      </c>
      <c r="U110" s="457">
        <f>IFERROR(VLOOKUP(J110,rates!$A:$M,11,0)*K110,0)</f>
        <v>0</v>
      </c>
      <c r="V110" s="381">
        <f>IFERROR(VLOOKUP(J110,rates!$A:$M,12,0)*M110,0)</f>
        <v>0</v>
      </c>
      <c r="W110" s="381">
        <f>IFERROR(VLOOKUP(J110,rates!$A:$M,13,0)*O110,0)</f>
        <v>0</v>
      </c>
      <c r="X110" s="381">
        <f>IFERROR(IF(Information!$C$4="HE",SUM(U110:W110),0),0)</f>
        <v>0</v>
      </c>
      <c r="Y110" s="431">
        <f t="shared" si="41"/>
        <v>0</v>
      </c>
      <c r="Z110" s="458">
        <f t="shared" si="42"/>
        <v>0</v>
      </c>
      <c r="AA110" s="459" t="str">
        <f>IFERROR(VLOOKUP(H110,countrygrouping!A:C,3,0)," ")</f>
        <v xml:space="preserve"> </v>
      </c>
      <c r="AB110" s="460" t="str">
        <f>IFERROR(VLOOKUP(AA110,distancebands!A:C,2,0)," ")</f>
        <v xml:space="preserve"> </v>
      </c>
      <c r="AC110" s="460">
        <f>IFERROR(IF(Information!$C$4="HE",VLOOKUP(AA110,distancebands!$A:$L,6,0),0),0)</f>
        <v>0</v>
      </c>
      <c r="AD110" s="460">
        <f t="shared" si="43"/>
        <v>0</v>
      </c>
      <c r="AE110" s="461">
        <v>0</v>
      </c>
      <c r="AF110" s="462">
        <v>0</v>
      </c>
      <c r="AG110" s="463">
        <f t="shared" si="31"/>
        <v>0</v>
      </c>
      <c r="AH110" s="463">
        <f>IF(Information!$C$4="HE",IF(AND((AF110*AE110)&lt;=400,AE110&lt;=40),AF110*AE110,IF((AE110*AF110)&lt;=400,AF110*40,400)),0)</f>
        <v>0</v>
      </c>
      <c r="AI110" s="467"/>
    </row>
    <row r="111" spans="1:35" ht="24.75" customHeight="1">
      <c r="A111" s="362"/>
      <c r="B111" s="362"/>
      <c r="C111" s="363">
        <f t="shared" si="30"/>
        <v>0</v>
      </c>
      <c r="D111" s="455"/>
      <c r="E111" s="387">
        <f t="shared" si="32"/>
        <v>0</v>
      </c>
      <c r="F111" s="388">
        <f t="shared" si="33"/>
        <v>0</v>
      </c>
      <c r="G111" s="464">
        <f t="shared" si="44"/>
        <v>0</v>
      </c>
      <c r="H111" s="425"/>
      <c r="I111" s="371" t="str">
        <f>IFERROR(VLOOKUP(H111,countrygrouping!A:B,2,0)," ")</f>
        <v xml:space="preserve"> </v>
      </c>
      <c r="J111" s="372" t="str">
        <f t="shared" si="34"/>
        <v xml:space="preserve"> </v>
      </c>
      <c r="K111" s="373">
        <f t="shared" si="35"/>
        <v>0</v>
      </c>
      <c r="L111" s="372">
        <f t="shared" si="36"/>
        <v>0</v>
      </c>
      <c r="M111" s="372">
        <f t="shared" si="37"/>
        <v>0</v>
      </c>
      <c r="N111" s="372">
        <f t="shared" si="38"/>
        <v>0</v>
      </c>
      <c r="O111" s="372">
        <f t="shared" si="39"/>
        <v>0</v>
      </c>
      <c r="P111" s="465">
        <f>IFERROR(VLOOKUP(J111,rates!$A:$M,8,0)*K111,0)</f>
        <v>0</v>
      </c>
      <c r="Q111" s="381">
        <f>IFERROR(VLOOKUP(J111,rates!$A:$M,9,0)*M111,0)</f>
        <v>0</v>
      </c>
      <c r="R111" s="381">
        <f>IFERROR(VLOOKUP(J111,rates!$A:$M,10,0)*O111,0)</f>
        <v>0</v>
      </c>
      <c r="S111" s="381">
        <f t="shared" si="29"/>
        <v>0</v>
      </c>
      <c r="T111" s="466">
        <f t="shared" si="40"/>
        <v>0</v>
      </c>
      <c r="U111" s="457">
        <f>IFERROR(VLOOKUP(J111,rates!$A:$M,11,0)*K111,0)</f>
        <v>0</v>
      </c>
      <c r="V111" s="381">
        <f>IFERROR(VLOOKUP(J111,rates!$A:$M,12,0)*M111,0)</f>
        <v>0</v>
      </c>
      <c r="W111" s="381">
        <f>IFERROR(VLOOKUP(J111,rates!$A:$M,13,0)*O111,0)</f>
        <v>0</v>
      </c>
      <c r="X111" s="381">
        <f>IFERROR(IF(Information!$C$4="HE",SUM(U111:W111),0),0)</f>
        <v>0</v>
      </c>
      <c r="Y111" s="431">
        <f t="shared" si="41"/>
        <v>0</v>
      </c>
      <c r="Z111" s="458">
        <f t="shared" si="42"/>
        <v>0</v>
      </c>
      <c r="AA111" s="459" t="str">
        <f>IFERROR(VLOOKUP(H111,countrygrouping!A:C,3,0)," ")</f>
        <v xml:space="preserve"> </v>
      </c>
      <c r="AB111" s="460" t="str">
        <f>IFERROR(VLOOKUP(AA111,distancebands!A:C,2,0)," ")</f>
        <v xml:space="preserve"> </v>
      </c>
      <c r="AC111" s="460">
        <f>IFERROR(IF(Information!$C$4="HE",VLOOKUP(AA111,distancebands!$A:$L,6,0),0),0)</f>
        <v>0</v>
      </c>
      <c r="AD111" s="460">
        <f t="shared" si="43"/>
        <v>0</v>
      </c>
      <c r="AE111" s="461">
        <v>0</v>
      </c>
      <c r="AF111" s="462">
        <v>0</v>
      </c>
      <c r="AG111" s="463">
        <f t="shared" si="31"/>
        <v>0</v>
      </c>
      <c r="AH111" s="463">
        <f>IF(Information!$C$4="HE",IF(AND((AF111*AE111)&lt;=400,AE111&lt;=40),AF111*AE111,IF((AE111*AF111)&lt;=400,AF111*40,400)),0)</f>
        <v>0</v>
      </c>
      <c r="AI111" s="467"/>
    </row>
    <row r="112" spans="1:35" ht="24.75" customHeight="1">
      <c r="A112" s="362"/>
      <c r="B112" s="362"/>
      <c r="C112" s="363">
        <f t="shared" si="30"/>
        <v>0</v>
      </c>
      <c r="D112" s="455"/>
      <c r="E112" s="387">
        <f t="shared" si="32"/>
        <v>0</v>
      </c>
      <c r="F112" s="388">
        <f t="shared" si="33"/>
        <v>0</v>
      </c>
      <c r="G112" s="464">
        <f t="shared" si="44"/>
        <v>0</v>
      </c>
      <c r="H112" s="425"/>
      <c r="I112" s="371" t="str">
        <f>IFERROR(VLOOKUP(H112,countrygrouping!A:B,2,0)," ")</f>
        <v xml:space="preserve"> </v>
      </c>
      <c r="J112" s="372" t="str">
        <f t="shared" si="34"/>
        <v xml:space="preserve"> </v>
      </c>
      <c r="K112" s="373">
        <f t="shared" si="35"/>
        <v>0</v>
      </c>
      <c r="L112" s="372">
        <f t="shared" si="36"/>
        <v>0</v>
      </c>
      <c r="M112" s="372">
        <f t="shared" si="37"/>
        <v>0</v>
      </c>
      <c r="N112" s="372">
        <f t="shared" si="38"/>
        <v>0</v>
      </c>
      <c r="O112" s="372">
        <f t="shared" si="39"/>
        <v>0</v>
      </c>
      <c r="P112" s="465">
        <f>IFERROR(VLOOKUP(J112,rates!$A:$M,8,0)*K112,0)</f>
        <v>0</v>
      </c>
      <c r="Q112" s="381">
        <f>IFERROR(VLOOKUP(J112,rates!$A:$M,9,0)*M112,0)</f>
        <v>0</v>
      </c>
      <c r="R112" s="381">
        <f>IFERROR(VLOOKUP(J112,rates!$A:$M,10,0)*O112,0)</f>
        <v>0</v>
      </c>
      <c r="S112" s="381">
        <f t="shared" si="29"/>
        <v>0</v>
      </c>
      <c r="T112" s="466">
        <f t="shared" si="40"/>
        <v>0</v>
      </c>
      <c r="U112" s="457">
        <f>IFERROR(VLOOKUP(J112,rates!$A:$M,11,0)*K112,0)</f>
        <v>0</v>
      </c>
      <c r="V112" s="381">
        <f>IFERROR(VLOOKUP(J112,rates!$A:$M,12,0)*M112,0)</f>
        <v>0</v>
      </c>
      <c r="W112" s="381">
        <f>IFERROR(VLOOKUP(J112,rates!$A:$M,13,0)*O112,0)</f>
        <v>0</v>
      </c>
      <c r="X112" s="381">
        <f>IFERROR(IF(Information!$C$4="HE",SUM(U112:W112),0),0)</f>
        <v>0</v>
      </c>
      <c r="Y112" s="431">
        <f t="shared" si="41"/>
        <v>0</v>
      </c>
      <c r="Z112" s="458">
        <f t="shared" si="42"/>
        <v>0</v>
      </c>
      <c r="AA112" s="459" t="str">
        <f>IFERROR(VLOOKUP(H112,countrygrouping!A:C,3,0)," ")</f>
        <v xml:space="preserve"> </v>
      </c>
      <c r="AB112" s="460" t="str">
        <f>IFERROR(VLOOKUP(AA112,distancebands!A:C,2,0)," ")</f>
        <v xml:space="preserve"> </v>
      </c>
      <c r="AC112" s="460">
        <f>IFERROR(IF(Information!$C$4="HE",VLOOKUP(AA112,distancebands!$A:$L,6,0),0),0)</f>
        <v>0</v>
      </c>
      <c r="AD112" s="460">
        <f t="shared" si="43"/>
        <v>0</v>
      </c>
      <c r="AE112" s="461">
        <v>0</v>
      </c>
      <c r="AF112" s="462">
        <v>0</v>
      </c>
      <c r="AG112" s="463">
        <f t="shared" si="31"/>
        <v>0</v>
      </c>
      <c r="AH112" s="463">
        <f>IF(Information!$C$4="HE",IF(AND((AF112*AE112)&lt;=400,AE112&lt;=40),AF112*AE112,IF((AE112*AF112)&lt;=400,AF112*40,400)),0)</f>
        <v>0</v>
      </c>
      <c r="AI112" s="467"/>
    </row>
    <row r="113" spans="1:35" ht="24.75" customHeight="1">
      <c r="A113" s="362"/>
      <c r="B113" s="362"/>
      <c r="C113" s="363">
        <f t="shared" si="30"/>
        <v>0</v>
      </c>
      <c r="D113" s="455"/>
      <c r="E113" s="387">
        <f t="shared" si="32"/>
        <v>0</v>
      </c>
      <c r="F113" s="388">
        <f t="shared" si="33"/>
        <v>0</v>
      </c>
      <c r="G113" s="464">
        <f t="shared" si="44"/>
        <v>0</v>
      </c>
      <c r="H113" s="425"/>
      <c r="I113" s="371" t="str">
        <f>IFERROR(VLOOKUP(H113,countrygrouping!A:B,2,0)," ")</f>
        <v xml:space="preserve"> </v>
      </c>
      <c r="J113" s="372" t="str">
        <f t="shared" si="34"/>
        <v xml:space="preserve"> </v>
      </c>
      <c r="K113" s="373">
        <f t="shared" si="35"/>
        <v>0</v>
      </c>
      <c r="L113" s="372">
        <f t="shared" si="36"/>
        <v>0</v>
      </c>
      <c r="M113" s="372">
        <f t="shared" si="37"/>
        <v>0</v>
      </c>
      <c r="N113" s="372">
        <f t="shared" si="38"/>
        <v>0</v>
      </c>
      <c r="O113" s="372">
        <f t="shared" si="39"/>
        <v>0</v>
      </c>
      <c r="P113" s="465">
        <f>IFERROR(VLOOKUP(J113,rates!$A:$M,8,0)*K113,0)</f>
        <v>0</v>
      </c>
      <c r="Q113" s="381">
        <f>IFERROR(VLOOKUP(J113,rates!$A:$M,9,0)*M113,0)</f>
        <v>0</v>
      </c>
      <c r="R113" s="381">
        <f>IFERROR(VLOOKUP(J113,rates!$A:$M,10,0)*O113,0)</f>
        <v>0</v>
      </c>
      <c r="S113" s="381">
        <f t="shared" si="29"/>
        <v>0</v>
      </c>
      <c r="T113" s="466">
        <f t="shared" si="40"/>
        <v>0</v>
      </c>
      <c r="U113" s="457">
        <f>IFERROR(VLOOKUP(J113,rates!$A:$M,11,0)*K113,0)</f>
        <v>0</v>
      </c>
      <c r="V113" s="381">
        <f>IFERROR(VLOOKUP(J113,rates!$A:$M,12,0)*M113,0)</f>
        <v>0</v>
      </c>
      <c r="W113" s="381">
        <f>IFERROR(VLOOKUP(J113,rates!$A:$M,13,0)*O113,0)</f>
        <v>0</v>
      </c>
      <c r="X113" s="381">
        <f>IFERROR(IF(Information!$C$4="HE",SUM(U113:W113),0),0)</f>
        <v>0</v>
      </c>
      <c r="Y113" s="431">
        <f t="shared" si="41"/>
        <v>0</v>
      </c>
      <c r="Z113" s="458">
        <f t="shared" si="42"/>
        <v>0</v>
      </c>
      <c r="AA113" s="459" t="str">
        <f>IFERROR(VLOOKUP(H113,countrygrouping!A:C,3,0)," ")</f>
        <v xml:space="preserve"> </v>
      </c>
      <c r="AB113" s="460" t="str">
        <f>IFERROR(VLOOKUP(AA113,distancebands!A:C,2,0)," ")</f>
        <v xml:space="preserve"> </v>
      </c>
      <c r="AC113" s="460">
        <f>IFERROR(IF(Information!$C$4="HE",VLOOKUP(AA113,distancebands!$A:$L,6,0),0),0)</f>
        <v>0</v>
      </c>
      <c r="AD113" s="460">
        <f t="shared" si="43"/>
        <v>0</v>
      </c>
      <c r="AE113" s="461">
        <v>0</v>
      </c>
      <c r="AF113" s="462">
        <v>0</v>
      </c>
      <c r="AG113" s="463">
        <f t="shared" si="31"/>
        <v>0</v>
      </c>
      <c r="AH113" s="463">
        <f>IF(Information!$C$4="HE",IF(AND((AF113*AE113)&lt;=400,AE113&lt;=40),AF113*AE113,IF((AE113*AF113)&lt;=400,AF113*40,400)),0)</f>
        <v>0</v>
      </c>
      <c r="AI113" s="467"/>
    </row>
    <row r="114" spans="1:35" ht="24.75" customHeight="1">
      <c r="A114" s="362"/>
      <c r="B114" s="362"/>
      <c r="C114" s="363">
        <f t="shared" si="30"/>
        <v>0</v>
      </c>
      <c r="D114" s="455"/>
      <c r="E114" s="387">
        <f t="shared" si="32"/>
        <v>0</v>
      </c>
      <c r="F114" s="388">
        <f t="shared" si="33"/>
        <v>0</v>
      </c>
      <c r="G114" s="464">
        <f t="shared" si="44"/>
        <v>0</v>
      </c>
      <c r="H114" s="425"/>
      <c r="I114" s="371" t="str">
        <f>IFERROR(VLOOKUP(H114,countrygrouping!A:B,2,0)," ")</f>
        <v xml:space="preserve"> </v>
      </c>
      <c r="J114" s="372" t="str">
        <f t="shared" si="34"/>
        <v xml:space="preserve"> </v>
      </c>
      <c r="K114" s="373">
        <f t="shared" si="35"/>
        <v>0</v>
      </c>
      <c r="L114" s="372">
        <f t="shared" si="36"/>
        <v>0</v>
      </c>
      <c r="M114" s="372">
        <f t="shared" si="37"/>
        <v>0</v>
      </c>
      <c r="N114" s="372">
        <f t="shared" si="38"/>
        <v>0</v>
      </c>
      <c r="O114" s="372">
        <f t="shared" si="39"/>
        <v>0</v>
      </c>
      <c r="P114" s="465">
        <f>IFERROR(VLOOKUP(J114,rates!$A:$M,8,0)*K114,0)</f>
        <v>0</v>
      </c>
      <c r="Q114" s="381">
        <f>IFERROR(VLOOKUP(J114,rates!$A:$M,9,0)*M114,0)</f>
        <v>0</v>
      </c>
      <c r="R114" s="381">
        <f>IFERROR(VLOOKUP(J114,rates!$A:$M,10,0)*O114,0)</f>
        <v>0</v>
      </c>
      <c r="S114" s="381">
        <f t="shared" si="29"/>
        <v>0</v>
      </c>
      <c r="T114" s="466">
        <f t="shared" si="40"/>
        <v>0</v>
      </c>
      <c r="U114" s="457">
        <f>IFERROR(VLOOKUP(J114,rates!$A:$M,11,0)*K114,0)</f>
        <v>0</v>
      </c>
      <c r="V114" s="381">
        <f>IFERROR(VLOOKUP(J114,rates!$A:$M,12,0)*M114,0)</f>
        <v>0</v>
      </c>
      <c r="W114" s="381">
        <f>IFERROR(VLOOKUP(J114,rates!$A:$M,13,0)*O114,0)</f>
        <v>0</v>
      </c>
      <c r="X114" s="381">
        <f>IFERROR(IF(Information!$C$4="HE",SUM(U114:W114),0),0)</f>
        <v>0</v>
      </c>
      <c r="Y114" s="431">
        <f t="shared" si="41"/>
        <v>0</v>
      </c>
      <c r="Z114" s="458">
        <f t="shared" si="42"/>
        <v>0</v>
      </c>
      <c r="AA114" s="459" t="str">
        <f>IFERROR(VLOOKUP(H114,countrygrouping!A:C,3,0)," ")</f>
        <v xml:space="preserve"> </v>
      </c>
      <c r="AB114" s="460" t="str">
        <f>IFERROR(VLOOKUP(AA114,distancebands!A:C,2,0)," ")</f>
        <v xml:space="preserve"> </v>
      </c>
      <c r="AC114" s="460">
        <f>IFERROR(IF(Information!$C$4="HE",VLOOKUP(AA114,distancebands!$A:$L,6,0),0),0)</f>
        <v>0</v>
      </c>
      <c r="AD114" s="460">
        <f t="shared" si="43"/>
        <v>0</v>
      </c>
      <c r="AE114" s="461">
        <v>0</v>
      </c>
      <c r="AF114" s="462">
        <v>0</v>
      </c>
      <c r="AG114" s="463">
        <f t="shared" si="31"/>
        <v>0</v>
      </c>
      <c r="AH114" s="463">
        <f>IF(Information!$C$4="HE",IF(AND((AF114*AE114)&lt;=400,AE114&lt;=40),AF114*AE114,IF((AE114*AF114)&lt;=400,AF114*40,400)),0)</f>
        <v>0</v>
      </c>
      <c r="AI114" s="467"/>
    </row>
    <row r="115" spans="1:35" ht="24.75" customHeight="1">
      <c r="A115" s="362"/>
      <c r="B115" s="362"/>
      <c r="C115" s="363">
        <f t="shared" si="30"/>
        <v>0</v>
      </c>
      <c r="D115" s="455"/>
      <c r="E115" s="387">
        <f t="shared" si="32"/>
        <v>0</v>
      </c>
      <c r="F115" s="388">
        <f t="shared" si="33"/>
        <v>0</v>
      </c>
      <c r="G115" s="464">
        <f t="shared" si="44"/>
        <v>0</v>
      </c>
      <c r="H115" s="425"/>
      <c r="I115" s="371" t="str">
        <f>IFERROR(VLOOKUP(H115,countrygrouping!A:B,2,0)," ")</f>
        <v xml:space="preserve"> </v>
      </c>
      <c r="J115" s="372" t="str">
        <f t="shared" si="34"/>
        <v xml:space="preserve"> </v>
      </c>
      <c r="K115" s="373">
        <f t="shared" si="35"/>
        <v>0</v>
      </c>
      <c r="L115" s="372">
        <f t="shared" si="36"/>
        <v>0</v>
      </c>
      <c r="M115" s="372">
        <f t="shared" si="37"/>
        <v>0</v>
      </c>
      <c r="N115" s="372">
        <f t="shared" si="38"/>
        <v>0</v>
      </c>
      <c r="O115" s="372">
        <f t="shared" si="39"/>
        <v>0</v>
      </c>
      <c r="P115" s="465">
        <f>IFERROR(VLOOKUP(J115,rates!$A:$M,8,0)*K115,0)</f>
        <v>0</v>
      </c>
      <c r="Q115" s="381">
        <f>IFERROR(VLOOKUP(J115,rates!$A:$M,9,0)*M115,0)</f>
        <v>0</v>
      </c>
      <c r="R115" s="381">
        <f>IFERROR(VLOOKUP(J115,rates!$A:$M,10,0)*O115,0)</f>
        <v>0</v>
      </c>
      <c r="S115" s="381">
        <f t="shared" si="29"/>
        <v>0</v>
      </c>
      <c r="T115" s="466">
        <f t="shared" si="40"/>
        <v>0</v>
      </c>
      <c r="U115" s="457">
        <f>IFERROR(VLOOKUP(J115,rates!$A:$M,11,0)*K115,0)</f>
        <v>0</v>
      </c>
      <c r="V115" s="381">
        <f>IFERROR(VLOOKUP(J115,rates!$A:$M,12,0)*M115,0)</f>
        <v>0</v>
      </c>
      <c r="W115" s="381">
        <f>IFERROR(VLOOKUP(J115,rates!$A:$M,13,0)*O115,0)</f>
        <v>0</v>
      </c>
      <c r="X115" s="381">
        <f>IFERROR(IF(Information!$C$4="HE",SUM(U115:W115),0),0)</f>
        <v>0</v>
      </c>
      <c r="Y115" s="431">
        <f t="shared" si="41"/>
        <v>0</v>
      </c>
      <c r="Z115" s="458">
        <f t="shared" si="42"/>
        <v>0</v>
      </c>
      <c r="AA115" s="459" t="str">
        <f>IFERROR(VLOOKUP(H115,countrygrouping!A:C,3,0)," ")</f>
        <v xml:space="preserve"> </v>
      </c>
      <c r="AB115" s="460" t="str">
        <f>IFERROR(VLOOKUP(AA115,distancebands!A:C,2,0)," ")</f>
        <v xml:space="preserve"> </v>
      </c>
      <c r="AC115" s="460">
        <f>IFERROR(IF(Information!$C$4="HE",VLOOKUP(AA115,distancebands!$A:$L,6,0),0),0)</f>
        <v>0</v>
      </c>
      <c r="AD115" s="460">
        <f t="shared" si="43"/>
        <v>0</v>
      </c>
      <c r="AE115" s="461">
        <v>0</v>
      </c>
      <c r="AF115" s="462">
        <v>0</v>
      </c>
      <c r="AG115" s="463">
        <f t="shared" si="31"/>
        <v>0</v>
      </c>
      <c r="AH115" s="463">
        <f>IF(Information!$C$4="HE",IF(AND((AF115*AE115)&lt;=400,AE115&lt;=40),AF115*AE115,IF((AE115*AF115)&lt;=400,AF115*40,400)),0)</f>
        <v>0</v>
      </c>
      <c r="AI115" s="467"/>
    </row>
    <row r="116" spans="1:35" ht="24.75" customHeight="1">
      <c r="A116" s="362"/>
      <c r="B116" s="362"/>
      <c r="C116" s="363">
        <f t="shared" si="30"/>
        <v>0</v>
      </c>
      <c r="D116" s="455"/>
      <c r="E116" s="387">
        <f t="shared" si="32"/>
        <v>0</v>
      </c>
      <c r="F116" s="388">
        <f t="shared" si="33"/>
        <v>0</v>
      </c>
      <c r="G116" s="464">
        <f t="shared" si="44"/>
        <v>0</v>
      </c>
      <c r="H116" s="425"/>
      <c r="I116" s="371" t="str">
        <f>IFERROR(VLOOKUP(H116,countrygrouping!A:B,2,0)," ")</f>
        <v xml:space="preserve"> </v>
      </c>
      <c r="J116" s="372" t="str">
        <f t="shared" si="34"/>
        <v xml:space="preserve"> </v>
      </c>
      <c r="K116" s="373">
        <f t="shared" si="35"/>
        <v>0</v>
      </c>
      <c r="L116" s="372">
        <f t="shared" si="36"/>
        <v>0</v>
      </c>
      <c r="M116" s="372">
        <f t="shared" si="37"/>
        <v>0</v>
      </c>
      <c r="N116" s="372">
        <f t="shared" si="38"/>
        <v>0</v>
      </c>
      <c r="O116" s="372">
        <f t="shared" si="39"/>
        <v>0</v>
      </c>
      <c r="P116" s="465">
        <f>IFERROR(VLOOKUP(J116,rates!$A:$M,8,0)*K116,0)</f>
        <v>0</v>
      </c>
      <c r="Q116" s="381">
        <f>IFERROR(VLOOKUP(J116,rates!$A:$M,9,0)*M116,0)</f>
        <v>0</v>
      </c>
      <c r="R116" s="381">
        <f>IFERROR(VLOOKUP(J116,rates!$A:$M,10,0)*O116,0)</f>
        <v>0</v>
      </c>
      <c r="S116" s="381">
        <f t="shared" si="29"/>
        <v>0</v>
      </c>
      <c r="T116" s="466">
        <f t="shared" si="40"/>
        <v>0</v>
      </c>
      <c r="U116" s="457">
        <f>IFERROR(VLOOKUP(J116,rates!$A:$M,11,0)*K116,0)</f>
        <v>0</v>
      </c>
      <c r="V116" s="381">
        <f>IFERROR(VLOOKUP(J116,rates!$A:$M,12,0)*M116,0)</f>
        <v>0</v>
      </c>
      <c r="W116" s="381">
        <f>IFERROR(VLOOKUP(J116,rates!$A:$M,13,0)*O116,0)</f>
        <v>0</v>
      </c>
      <c r="X116" s="381">
        <f>IFERROR(IF(Information!$C$4="HE",SUM(U116:W116),0),0)</f>
        <v>0</v>
      </c>
      <c r="Y116" s="431">
        <f t="shared" si="41"/>
        <v>0</v>
      </c>
      <c r="Z116" s="458">
        <f t="shared" si="42"/>
        <v>0</v>
      </c>
      <c r="AA116" s="459" t="str">
        <f>IFERROR(VLOOKUP(H116,countrygrouping!A:C,3,0)," ")</f>
        <v xml:space="preserve"> </v>
      </c>
      <c r="AB116" s="460" t="str">
        <f>IFERROR(VLOOKUP(AA116,distancebands!A:C,2,0)," ")</f>
        <v xml:space="preserve"> </v>
      </c>
      <c r="AC116" s="460">
        <f>IFERROR(IF(Information!$C$4="HE",VLOOKUP(AA116,distancebands!$A:$L,6,0),0),0)</f>
        <v>0</v>
      </c>
      <c r="AD116" s="460">
        <f t="shared" si="43"/>
        <v>0</v>
      </c>
      <c r="AE116" s="461">
        <v>0</v>
      </c>
      <c r="AF116" s="462">
        <v>0</v>
      </c>
      <c r="AG116" s="463">
        <f t="shared" si="31"/>
        <v>0</v>
      </c>
      <c r="AH116" s="463">
        <f>IF(Information!$C$4="HE",IF(AND((AF116*AE116)&lt;=400,AE116&lt;=40),AF116*AE116,IF((AE116*AF116)&lt;=400,AF116*40,400)),0)</f>
        <v>0</v>
      </c>
      <c r="AI116" s="467"/>
    </row>
    <row r="117" spans="1:35" ht="24.75" customHeight="1">
      <c r="A117" s="362"/>
      <c r="B117" s="362"/>
      <c r="C117" s="363">
        <f t="shared" si="30"/>
        <v>0</v>
      </c>
      <c r="D117" s="455"/>
      <c r="E117" s="387">
        <f t="shared" si="32"/>
        <v>0</v>
      </c>
      <c r="F117" s="388">
        <f t="shared" si="33"/>
        <v>0</v>
      </c>
      <c r="G117" s="464">
        <f t="shared" si="44"/>
        <v>0</v>
      </c>
      <c r="H117" s="425"/>
      <c r="I117" s="371" t="str">
        <f>IFERROR(VLOOKUP(H117,countrygrouping!A:B,2,0)," ")</f>
        <v xml:space="preserve"> </v>
      </c>
      <c r="J117" s="372" t="str">
        <f t="shared" si="34"/>
        <v xml:space="preserve"> </v>
      </c>
      <c r="K117" s="373">
        <f t="shared" si="35"/>
        <v>0</v>
      </c>
      <c r="L117" s="372">
        <f t="shared" si="36"/>
        <v>0</v>
      </c>
      <c r="M117" s="372">
        <f t="shared" si="37"/>
        <v>0</v>
      </c>
      <c r="N117" s="372">
        <f t="shared" si="38"/>
        <v>0</v>
      </c>
      <c r="O117" s="372">
        <f t="shared" si="39"/>
        <v>0</v>
      </c>
      <c r="P117" s="465">
        <f>IFERROR(VLOOKUP(J117,rates!$A:$M,8,0)*K117,0)</f>
        <v>0</v>
      </c>
      <c r="Q117" s="381">
        <f>IFERROR(VLOOKUP(J117,rates!$A:$M,9,0)*M117,0)</f>
        <v>0</v>
      </c>
      <c r="R117" s="381">
        <f>IFERROR(VLOOKUP(J117,rates!$A:$M,10,0)*O117,0)</f>
        <v>0</v>
      </c>
      <c r="S117" s="381">
        <f t="shared" si="29"/>
        <v>0</v>
      </c>
      <c r="T117" s="466">
        <f t="shared" si="40"/>
        <v>0</v>
      </c>
      <c r="U117" s="457">
        <f>IFERROR(VLOOKUP(J117,rates!$A:$M,11,0)*K117,0)</f>
        <v>0</v>
      </c>
      <c r="V117" s="381">
        <f>IFERROR(VLOOKUP(J117,rates!$A:$M,12,0)*M117,0)</f>
        <v>0</v>
      </c>
      <c r="W117" s="381">
        <f>IFERROR(VLOOKUP(J117,rates!$A:$M,13,0)*O117,0)</f>
        <v>0</v>
      </c>
      <c r="X117" s="381">
        <f>IFERROR(IF(Information!$C$4="HE",SUM(U117:W117),0),0)</f>
        <v>0</v>
      </c>
      <c r="Y117" s="431">
        <f t="shared" si="41"/>
        <v>0</v>
      </c>
      <c r="Z117" s="458">
        <f t="shared" si="42"/>
        <v>0</v>
      </c>
      <c r="AA117" s="459" t="str">
        <f>IFERROR(VLOOKUP(H117,countrygrouping!A:C,3,0)," ")</f>
        <v xml:space="preserve"> </v>
      </c>
      <c r="AB117" s="460" t="str">
        <f>IFERROR(VLOOKUP(AA117,distancebands!A:C,2,0)," ")</f>
        <v xml:space="preserve"> </v>
      </c>
      <c r="AC117" s="460">
        <f>IFERROR(IF(Information!$C$4="HE",VLOOKUP(AA117,distancebands!$A:$L,6,0),0),0)</f>
        <v>0</v>
      </c>
      <c r="AD117" s="460">
        <f t="shared" si="43"/>
        <v>0</v>
      </c>
      <c r="AE117" s="461">
        <v>0</v>
      </c>
      <c r="AF117" s="462">
        <v>0</v>
      </c>
      <c r="AG117" s="463">
        <f t="shared" si="31"/>
        <v>0</v>
      </c>
      <c r="AH117" s="463">
        <f>IF(Information!$C$4="HE",IF(AND((AF117*AE117)&lt;=400,AE117&lt;=40),AF117*AE117,IF((AE117*AF117)&lt;=400,AF117*40,400)),0)</f>
        <v>0</v>
      </c>
      <c r="AI117" s="467"/>
    </row>
    <row r="118" spans="1:35" ht="24.75" customHeight="1">
      <c r="A118" s="362"/>
      <c r="B118" s="362"/>
      <c r="C118" s="363">
        <f t="shared" si="30"/>
        <v>0</v>
      </c>
      <c r="D118" s="455"/>
      <c r="E118" s="387">
        <f t="shared" si="32"/>
        <v>0</v>
      </c>
      <c r="F118" s="388">
        <f t="shared" si="33"/>
        <v>0</v>
      </c>
      <c r="G118" s="464">
        <f t="shared" si="44"/>
        <v>0</v>
      </c>
      <c r="H118" s="425"/>
      <c r="I118" s="371" t="str">
        <f>IFERROR(VLOOKUP(H118,countrygrouping!A:B,2,0)," ")</f>
        <v xml:space="preserve"> </v>
      </c>
      <c r="J118" s="372" t="str">
        <f t="shared" si="34"/>
        <v xml:space="preserve"> </v>
      </c>
      <c r="K118" s="373">
        <f t="shared" si="35"/>
        <v>0</v>
      </c>
      <c r="L118" s="372">
        <f t="shared" si="36"/>
        <v>0</v>
      </c>
      <c r="M118" s="372">
        <f t="shared" si="37"/>
        <v>0</v>
      </c>
      <c r="N118" s="372">
        <f t="shared" si="38"/>
        <v>0</v>
      </c>
      <c r="O118" s="372">
        <f t="shared" si="39"/>
        <v>0</v>
      </c>
      <c r="P118" s="465">
        <f>IFERROR(VLOOKUP(J118,rates!$A:$M,8,0)*K118,0)</f>
        <v>0</v>
      </c>
      <c r="Q118" s="381">
        <f>IFERROR(VLOOKUP(J118,rates!$A:$M,9,0)*M118,0)</f>
        <v>0</v>
      </c>
      <c r="R118" s="381">
        <f>IFERROR(VLOOKUP(J118,rates!$A:$M,10,0)*O118,0)</f>
        <v>0</v>
      </c>
      <c r="S118" s="381">
        <f t="shared" si="29"/>
        <v>0</v>
      </c>
      <c r="T118" s="466">
        <f t="shared" si="40"/>
        <v>0</v>
      </c>
      <c r="U118" s="457">
        <f>IFERROR(VLOOKUP(J118,rates!$A:$M,11,0)*K118,0)</f>
        <v>0</v>
      </c>
      <c r="V118" s="381">
        <f>IFERROR(VLOOKUP(J118,rates!$A:$M,12,0)*M118,0)</f>
        <v>0</v>
      </c>
      <c r="W118" s="381">
        <f>IFERROR(VLOOKUP(J118,rates!$A:$M,13,0)*O118,0)</f>
        <v>0</v>
      </c>
      <c r="X118" s="381">
        <f>IFERROR(IF(Information!$C$4="HE",SUM(U118:W118),0),0)</f>
        <v>0</v>
      </c>
      <c r="Y118" s="431">
        <f t="shared" si="41"/>
        <v>0</v>
      </c>
      <c r="Z118" s="458">
        <f t="shared" si="42"/>
        <v>0</v>
      </c>
      <c r="AA118" s="459" t="str">
        <f>IFERROR(VLOOKUP(H118,countrygrouping!A:C,3,0)," ")</f>
        <v xml:space="preserve"> </v>
      </c>
      <c r="AB118" s="460" t="str">
        <f>IFERROR(VLOOKUP(AA118,distancebands!A:C,2,0)," ")</f>
        <v xml:space="preserve"> </v>
      </c>
      <c r="AC118" s="460">
        <f>IFERROR(IF(Information!$C$4="HE",VLOOKUP(AA118,distancebands!$A:$L,6,0),0),0)</f>
        <v>0</v>
      </c>
      <c r="AD118" s="460">
        <f t="shared" si="43"/>
        <v>0</v>
      </c>
      <c r="AE118" s="461">
        <v>0</v>
      </c>
      <c r="AF118" s="462">
        <v>0</v>
      </c>
      <c r="AG118" s="463">
        <f t="shared" si="31"/>
        <v>0</v>
      </c>
      <c r="AH118" s="463">
        <f>IF(Information!$C$4="HE",IF(AND((AF118*AE118)&lt;=400,AE118&lt;=40),AF118*AE118,IF((AE118*AF118)&lt;=400,AF118*40,400)),0)</f>
        <v>0</v>
      </c>
      <c r="AI118" s="467"/>
    </row>
    <row r="119" spans="1:35" ht="24.75" customHeight="1">
      <c r="A119" s="362"/>
      <c r="B119" s="362"/>
      <c r="C119" s="363">
        <f t="shared" si="30"/>
        <v>0</v>
      </c>
      <c r="D119" s="455"/>
      <c r="E119" s="387">
        <f t="shared" si="32"/>
        <v>0</v>
      </c>
      <c r="F119" s="388">
        <f t="shared" si="33"/>
        <v>0</v>
      </c>
      <c r="G119" s="464">
        <f t="shared" si="44"/>
        <v>0</v>
      </c>
      <c r="H119" s="425"/>
      <c r="I119" s="371" t="str">
        <f>IFERROR(VLOOKUP(H119,countrygrouping!A:B,2,0)," ")</f>
        <v xml:space="preserve"> </v>
      </c>
      <c r="J119" s="372" t="str">
        <f t="shared" si="34"/>
        <v xml:space="preserve"> </v>
      </c>
      <c r="K119" s="373">
        <f t="shared" si="35"/>
        <v>0</v>
      </c>
      <c r="L119" s="372">
        <f t="shared" si="36"/>
        <v>0</v>
      </c>
      <c r="M119" s="372">
        <f t="shared" si="37"/>
        <v>0</v>
      </c>
      <c r="N119" s="372">
        <f t="shared" si="38"/>
        <v>0</v>
      </c>
      <c r="O119" s="372">
        <f t="shared" si="39"/>
        <v>0</v>
      </c>
      <c r="P119" s="465">
        <f>IFERROR(VLOOKUP(J119,rates!$A:$M,8,0)*K119,0)</f>
        <v>0</v>
      </c>
      <c r="Q119" s="381">
        <f>IFERROR(VLOOKUP(J119,rates!$A:$M,9,0)*M119,0)</f>
        <v>0</v>
      </c>
      <c r="R119" s="381">
        <f>IFERROR(VLOOKUP(J119,rates!$A:$M,10,0)*O119,0)</f>
        <v>0</v>
      </c>
      <c r="S119" s="381">
        <f t="shared" si="29"/>
        <v>0</v>
      </c>
      <c r="T119" s="466">
        <f t="shared" si="40"/>
        <v>0</v>
      </c>
      <c r="U119" s="457">
        <f>IFERROR(VLOOKUP(J119,rates!$A:$M,11,0)*K119,0)</f>
        <v>0</v>
      </c>
      <c r="V119" s="381">
        <f>IFERROR(VLOOKUP(J119,rates!$A:$M,12,0)*M119,0)</f>
        <v>0</v>
      </c>
      <c r="W119" s="381">
        <f>IFERROR(VLOOKUP(J119,rates!$A:$M,13,0)*O119,0)</f>
        <v>0</v>
      </c>
      <c r="X119" s="381">
        <f>IFERROR(IF(Information!$C$4="HE",SUM(U119:W119),0),0)</f>
        <v>0</v>
      </c>
      <c r="Y119" s="431">
        <f t="shared" si="41"/>
        <v>0</v>
      </c>
      <c r="Z119" s="458">
        <f t="shared" si="42"/>
        <v>0</v>
      </c>
      <c r="AA119" s="459" t="str">
        <f>IFERROR(VLOOKUP(H119,countrygrouping!A:C,3,0)," ")</f>
        <v xml:space="preserve"> </v>
      </c>
      <c r="AB119" s="460" t="str">
        <f>IFERROR(VLOOKUP(AA119,distancebands!A:C,2,0)," ")</f>
        <v xml:space="preserve"> </v>
      </c>
      <c r="AC119" s="460">
        <f>IFERROR(IF(Information!$C$4="HE",VLOOKUP(AA119,distancebands!$A:$L,6,0),0),0)</f>
        <v>0</v>
      </c>
      <c r="AD119" s="460">
        <f t="shared" si="43"/>
        <v>0</v>
      </c>
      <c r="AE119" s="461">
        <v>0</v>
      </c>
      <c r="AF119" s="462">
        <v>0</v>
      </c>
      <c r="AG119" s="463">
        <f t="shared" si="31"/>
        <v>0</v>
      </c>
      <c r="AH119" s="463">
        <f>IF(Information!$C$4="HE",IF(AND((AF119*AE119)&lt;=400,AE119&lt;=40),AF119*AE119,IF((AE119*AF119)&lt;=400,AF119*40,400)),0)</f>
        <v>0</v>
      </c>
      <c r="AI119" s="467"/>
    </row>
    <row r="120" spans="1:35" ht="24.75" customHeight="1">
      <c r="A120" s="362"/>
      <c r="B120" s="362"/>
      <c r="C120" s="363">
        <f t="shared" si="30"/>
        <v>0</v>
      </c>
      <c r="D120" s="455"/>
      <c r="E120" s="387">
        <f t="shared" si="32"/>
        <v>0</v>
      </c>
      <c r="F120" s="388">
        <f t="shared" si="33"/>
        <v>0</v>
      </c>
      <c r="G120" s="464">
        <f t="shared" si="44"/>
        <v>0</v>
      </c>
      <c r="H120" s="425"/>
      <c r="I120" s="371" t="str">
        <f>IFERROR(VLOOKUP(H120,countrygrouping!A:B,2,0)," ")</f>
        <v xml:space="preserve"> </v>
      </c>
      <c r="J120" s="372" t="str">
        <f t="shared" si="34"/>
        <v xml:space="preserve"> </v>
      </c>
      <c r="K120" s="373">
        <f t="shared" si="35"/>
        <v>0</v>
      </c>
      <c r="L120" s="372">
        <f t="shared" si="36"/>
        <v>0</v>
      </c>
      <c r="M120" s="372">
        <f t="shared" si="37"/>
        <v>0</v>
      </c>
      <c r="N120" s="372">
        <f t="shared" si="38"/>
        <v>0</v>
      </c>
      <c r="O120" s="372">
        <f t="shared" si="39"/>
        <v>0</v>
      </c>
      <c r="P120" s="465">
        <f>IFERROR(VLOOKUP(J120,rates!$A:$M,8,0)*K120,0)</f>
        <v>0</v>
      </c>
      <c r="Q120" s="381">
        <f>IFERROR(VLOOKUP(J120,rates!$A:$M,9,0)*M120,0)</f>
        <v>0</v>
      </c>
      <c r="R120" s="381">
        <f>IFERROR(VLOOKUP(J120,rates!$A:$M,10,0)*O120,0)</f>
        <v>0</v>
      </c>
      <c r="S120" s="381">
        <f t="shared" si="29"/>
        <v>0</v>
      </c>
      <c r="T120" s="466">
        <f t="shared" si="40"/>
        <v>0</v>
      </c>
      <c r="U120" s="457">
        <f>IFERROR(VLOOKUP(J120,rates!$A:$M,11,0)*K120,0)</f>
        <v>0</v>
      </c>
      <c r="V120" s="381">
        <f>IFERROR(VLOOKUP(J120,rates!$A:$M,12,0)*M120,0)</f>
        <v>0</v>
      </c>
      <c r="W120" s="381">
        <f>IFERROR(VLOOKUP(J120,rates!$A:$M,13,0)*O120,0)</f>
        <v>0</v>
      </c>
      <c r="X120" s="381">
        <f>IFERROR(IF(Information!$C$4="HE",SUM(U120:W120),0),0)</f>
        <v>0</v>
      </c>
      <c r="Y120" s="431">
        <f t="shared" si="41"/>
        <v>0</v>
      </c>
      <c r="Z120" s="458">
        <f t="shared" si="42"/>
        <v>0</v>
      </c>
      <c r="AA120" s="459" t="str">
        <f>IFERROR(VLOOKUP(H120,countrygrouping!A:C,3,0)," ")</f>
        <v xml:space="preserve"> </v>
      </c>
      <c r="AB120" s="460" t="str">
        <f>IFERROR(VLOOKUP(AA120,distancebands!A:C,2,0)," ")</f>
        <v xml:space="preserve"> </v>
      </c>
      <c r="AC120" s="460">
        <f>IFERROR(IF(Information!$C$4="HE",VLOOKUP(AA120,distancebands!$A:$L,6,0),0),0)</f>
        <v>0</v>
      </c>
      <c r="AD120" s="460">
        <f t="shared" si="43"/>
        <v>0</v>
      </c>
      <c r="AE120" s="461">
        <v>0</v>
      </c>
      <c r="AF120" s="462">
        <v>0</v>
      </c>
      <c r="AG120" s="463">
        <f t="shared" si="31"/>
        <v>0</v>
      </c>
      <c r="AH120" s="463">
        <f>IF(Information!$C$4="HE",IF(AND((AF120*AE120)&lt;=400,AE120&lt;=40),AF120*AE120,IF((AE120*AF120)&lt;=400,AF120*40,400)),0)</f>
        <v>0</v>
      </c>
      <c r="AI120" s="467"/>
    </row>
    <row r="121" spans="1:35" ht="24.75" customHeight="1">
      <c r="A121" s="362"/>
      <c r="B121" s="362"/>
      <c r="C121" s="363">
        <f t="shared" si="30"/>
        <v>0</v>
      </c>
      <c r="D121" s="455"/>
      <c r="E121" s="387">
        <f t="shared" si="32"/>
        <v>0</v>
      </c>
      <c r="F121" s="388">
        <f t="shared" si="33"/>
        <v>0</v>
      </c>
      <c r="G121" s="464">
        <f t="shared" si="44"/>
        <v>0</v>
      </c>
      <c r="H121" s="425"/>
      <c r="I121" s="371" t="str">
        <f>IFERROR(VLOOKUP(H121,countrygrouping!A:B,2,0)," ")</f>
        <v xml:space="preserve"> </v>
      </c>
      <c r="J121" s="372" t="str">
        <f t="shared" si="34"/>
        <v xml:space="preserve"> </v>
      </c>
      <c r="K121" s="373">
        <f t="shared" si="35"/>
        <v>0</v>
      </c>
      <c r="L121" s="372">
        <f t="shared" si="36"/>
        <v>0</v>
      </c>
      <c r="M121" s="372">
        <f t="shared" si="37"/>
        <v>0</v>
      </c>
      <c r="N121" s="372">
        <f t="shared" si="38"/>
        <v>0</v>
      </c>
      <c r="O121" s="372">
        <f t="shared" si="39"/>
        <v>0</v>
      </c>
      <c r="P121" s="465">
        <f>IFERROR(VLOOKUP(J121,rates!$A:$M,8,0)*K121,0)</f>
        <v>0</v>
      </c>
      <c r="Q121" s="381">
        <f>IFERROR(VLOOKUP(J121,rates!$A:$M,9,0)*M121,0)</f>
        <v>0</v>
      </c>
      <c r="R121" s="381">
        <f>IFERROR(VLOOKUP(J121,rates!$A:$M,10,0)*O121,0)</f>
        <v>0</v>
      </c>
      <c r="S121" s="381">
        <f t="shared" si="29"/>
        <v>0</v>
      </c>
      <c r="T121" s="466">
        <f t="shared" si="40"/>
        <v>0</v>
      </c>
      <c r="U121" s="457">
        <f>IFERROR(VLOOKUP(J121,rates!$A:$M,11,0)*K121,0)</f>
        <v>0</v>
      </c>
      <c r="V121" s="381">
        <f>IFERROR(VLOOKUP(J121,rates!$A:$M,12,0)*M121,0)</f>
        <v>0</v>
      </c>
      <c r="W121" s="381">
        <f>IFERROR(VLOOKUP(J121,rates!$A:$M,13,0)*O121,0)</f>
        <v>0</v>
      </c>
      <c r="X121" s="381">
        <f>IFERROR(IF(Information!$C$4="HE",SUM(U121:W121),0),0)</f>
        <v>0</v>
      </c>
      <c r="Y121" s="431">
        <f t="shared" si="41"/>
        <v>0</v>
      </c>
      <c r="Z121" s="458">
        <f t="shared" si="42"/>
        <v>0</v>
      </c>
      <c r="AA121" s="459" t="str">
        <f>IFERROR(VLOOKUP(H121,countrygrouping!A:C,3,0)," ")</f>
        <v xml:space="preserve"> </v>
      </c>
      <c r="AB121" s="460" t="str">
        <f>IFERROR(VLOOKUP(AA121,distancebands!A:C,2,0)," ")</f>
        <v xml:space="preserve"> </v>
      </c>
      <c r="AC121" s="460">
        <f>IFERROR(IF(Information!$C$4="HE",VLOOKUP(AA121,distancebands!$A:$L,6,0),0),0)</f>
        <v>0</v>
      </c>
      <c r="AD121" s="460">
        <f t="shared" si="43"/>
        <v>0</v>
      </c>
      <c r="AE121" s="461">
        <v>0</v>
      </c>
      <c r="AF121" s="462">
        <v>0</v>
      </c>
      <c r="AG121" s="463">
        <f t="shared" si="31"/>
        <v>0</v>
      </c>
      <c r="AH121" s="463">
        <f>IF(Information!$C$4="HE",IF(AND((AF121*AE121)&lt;=400,AE121&lt;=40),AF121*AE121,IF((AE121*AF121)&lt;=400,AF121*40,400)),0)</f>
        <v>0</v>
      </c>
      <c r="AI121" s="467"/>
    </row>
    <row r="122" spans="1:35" ht="24.75" customHeight="1">
      <c r="A122" s="362"/>
      <c r="B122" s="362"/>
      <c r="C122" s="363">
        <f t="shared" si="30"/>
        <v>0</v>
      </c>
      <c r="D122" s="455"/>
      <c r="E122" s="387">
        <f t="shared" si="32"/>
        <v>0</v>
      </c>
      <c r="F122" s="388">
        <f t="shared" si="33"/>
        <v>0</v>
      </c>
      <c r="G122" s="464">
        <f t="shared" si="44"/>
        <v>0</v>
      </c>
      <c r="H122" s="425"/>
      <c r="I122" s="371" t="str">
        <f>IFERROR(VLOOKUP(H122,countrygrouping!A:B,2,0)," ")</f>
        <v xml:space="preserve"> </v>
      </c>
      <c r="J122" s="372" t="str">
        <f t="shared" si="34"/>
        <v xml:space="preserve"> </v>
      </c>
      <c r="K122" s="373">
        <f t="shared" si="35"/>
        <v>0</v>
      </c>
      <c r="L122" s="372">
        <f t="shared" si="36"/>
        <v>0</v>
      </c>
      <c r="M122" s="372">
        <f t="shared" si="37"/>
        <v>0</v>
      </c>
      <c r="N122" s="372">
        <f t="shared" si="38"/>
        <v>0</v>
      </c>
      <c r="O122" s="372">
        <f t="shared" si="39"/>
        <v>0</v>
      </c>
      <c r="P122" s="465">
        <f>IFERROR(VLOOKUP(J122,rates!$A:$M,8,0)*K122,0)</f>
        <v>0</v>
      </c>
      <c r="Q122" s="381">
        <f>IFERROR(VLOOKUP(J122,rates!$A:$M,9,0)*M122,0)</f>
        <v>0</v>
      </c>
      <c r="R122" s="381">
        <f>IFERROR(VLOOKUP(J122,rates!$A:$M,10,0)*O122,0)</f>
        <v>0</v>
      </c>
      <c r="S122" s="381">
        <f t="shared" si="29"/>
        <v>0</v>
      </c>
      <c r="T122" s="466">
        <f t="shared" si="40"/>
        <v>0</v>
      </c>
      <c r="U122" s="457">
        <f>IFERROR(VLOOKUP(J122,rates!$A:$M,11,0)*K122,0)</f>
        <v>0</v>
      </c>
      <c r="V122" s="381">
        <f>IFERROR(VLOOKUP(J122,rates!$A:$M,12,0)*M122,0)</f>
        <v>0</v>
      </c>
      <c r="W122" s="381">
        <f>IFERROR(VLOOKUP(J122,rates!$A:$M,13,0)*O122,0)</f>
        <v>0</v>
      </c>
      <c r="X122" s="381">
        <f>IFERROR(IF(Information!$C$4="HE",SUM(U122:W122),0),0)</f>
        <v>0</v>
      </c>
      <c r="Y122" s="431">
        <f t="shared" si="41"/>
        <v>0</v>
      </c>
      <c r="Z122" s="458">
        <f t="shared" si="42"/>
        <v>0</v>
      </c>
      <c r="AA122" s="459" t="str">
        <f>IFERROR(VLOOKUP(H122,countrygrouping!A:C,3,0)," ")</f>
        <v xml:space="preserve"> </v>
      </c>
      <c r="AB122" s="460" t="str">
        <f>IFERROR(VLOOKUP(AA122,distancebands!A:C,2,0)," ")</f>
        <v xml:space="preserve"> </v>
      </c>
      <c r="AC122" s="460">
        <f>IFERROR(IF(Information!$C$4="HE",VLOOKUP(AA122,distancebands!$A:$L,6,0),0),0)</f>
        <v>0</v>
      </c>
      <c r="AD122" s="460">
        <f t="shared" si="43"/>
        <v>0</v>
      </c>
      <c r="AE122" s="461">
        <v>0</v>
      </c>
      <c r="AF122" s="462">
        <v>0</v>
      </c>
      <c r="AG122" s="463">
        <f t="shared" si="31"/>
        <v>0</v>
      </c>
      <c r="AH122" s="463">
        <f>IF(Information!$C$4="HE",IF(AND((AF122*AE122)&lt;=400,AE122&lt;=40),AF122*AE122,IF((AE122*AF122)&lt;=400,AF122*40,400)),0)</f>
        <v>0</v>
      </c>
      <c r="AI122" s="467"/>
    </row>
    <row r="123" spans="1:35" ht="24.75" customHeight="1">
      <c r="A123" s="362"/>
      <c r="B123" s="362"/>
      <c r="C123" s="363">
        <f t="shared" si="30"/>
        <v>0</v>
      </c>
      <c r="D123" s="455"/>
      <c r="E123" s="387">
        <f t="shared" si="32"/>
        <v>0</v>
      </c>
      <c r="F123" s="388">
        <f t="shared" si="33"/>
        <v>0</v>
      </c>
      <c r="G123" s="464">
        <f t="shared" si="44"/>
        <v>0</v>
      </c>
      <c r="H123" s="425"/>
      <c r="I123" s="371" t="str">
        <f>IFERROR(VLOOKUP(H123,countrygrouping!A:B,2,0)," ")</f>
        <v xml:space="preserve"> </v>
      </c>
      <c r="J123" s="372" t="str">
        <f t="shared" si="34"/>
        <v xml:space="preserve"> </v>
      </c>
      <c r="K123" s="373">
        <f t="shared" si="35"/>
        <v>0</v>
      </c>
      <c r="L123" s="372">
        <f t="shared" si="36"/>
        <v>0</v>
      </c>
      <c r="M123" s="372">
        <f t="shared" si="37"/>
        <v>0</v>
      </c>
      <c r="N123" s="372">
        <f t="shared" si="38"/>
        <v>0</v>
      </c>
      <c r="O123" s="372">
        <f t="shared" si="39"/>
        <v>0</v>
      </c>
      <c r="P123" s="465">
        <f>IFERROR(VLOOKUP(J123,rates!$A:$M,8,0)*K123,0)</f>
        <v>0</v>
      </c>
      <c r="Q123" s="381">
        <f>IFERROR(VLOOKUP(J123,rates!$A:$M,9,0)*M123,0)</f>
        <v>0</v>
      </c>
      <c r="R123" s="381">
        <f>IFERROR(VLOOKUP(J123,rates!$A:$M,10,0)*O123,0)</f>
        <v>0</v>
      </c>
      <c r="S123" s="381">
        <f t="shared" si="29"/>
        <v>0</v>
      </c>
      <c r="T123" s="466">
        <f t="shared" si="40"/>
        <v>0</v>
      </c>
      <c r="U123" s="457">
        <f>IFERROR(VLOOKUP(J123,rates!$A:$M,11,0)*K123,0)</f>
        <v>0</v>
      </c>
      <c r="V123" s="381">
        <f>IFERROR(VLOOKUP(J123,rates!$A:$M,12,0)*M123,0)</f>
        <v>0</v>
      </c>
      <c r="W123" s="381">
        <f>IFERROR(VLOOKUP(J123,rates!$A:$M,13,0)*O123,0)</f>
        <v>0</v>
      </c>
      <c r="X123" s="381">
        <f>IFERROR(IF(Information!$C$4="HE",SUM(U123:W123),0),0)</f>
        <v>0</v>
      </c>
      <c r="Y123" s="431">
        <f t="shared" si="41"/>
        <v>0</v>
      </c>
      <c r="Z123" s="458">
        <f t="shared" si="42"/>
        <v>0</v>
      </c>
      <c r="AA123" s="459" t="str">
        <f>IFERROR(VLOOKUP(H123,countrygrouping!A:C,3,0)," ")</f>
        <v xml:space="preserve"> </v>
      </c>
      <c r="AB123" s="460" t="str">
        <f>IFERROR(VLOOKUP(AA123,distancebands!A:C,2,0)," ")</f>
        <v xml:space="preserve"> </v>
      </c>
      <c r="AC123" s="460">
        <f>IFERROR(IF(Information!$C$4="HE",VLOOKUP(AA123,distancebands!$A:$L,6,0),0),0)</f>
        <v>0</v>
      </c>
      <c r="AD123" s="460">
        <f t="shared" si="43"/>
        <v>0</v>
      </c>
      <c r="AE123" s="461">
        <v>0</v>
      </c>
      <c r="AF123" s="462">
        <v>0</v>
      </c>
      <c r="AG123" s="463">
        <f t="shared" si="31"/>
        <v>0</v>
      </c>
      <c r="AH123" s="463">
        <f>IF(Information!$C$4="HE",IF(AND((AF123*AE123)&lt;=400,AE123&lt;=40),AF123*AE123,IF((AE123*AF123)&lt;=400,AF123*40,400)),0)</f>
        <v>0</v>
      </c>
      <c r="AI123" s="467"/>
    </row>
    <row r="124" spans="1:35" ht="24.75" customHeight="1">
      <c r="A124" s="362"/>
      <c r="B124" s="362"/>
      <c r="C124" s="363">
        <f t="shared" si="30"/>
        <v>0</v>
      </c>
      <c r="D124" s="455"/>
      <c r="E124" s="387">
        <f t="shared" si="32"/>
        <v>0</v>
      </c>
      <c r="F124" s="388">
        <f t="shared" si="33"/>
        <v>0</v>
      </c>
      <c r="G124" s="464">
        <f t="shared" si="44"/>
        <v>0</v>
      </c>
      <c r="H124" s="425"/>
      <c r="I124" s="371" t="str">
        <f>IFERROR(VLOOKUP(H124,countrygrouping!A:B,2,0)," ")</f>
        <v xml:space="preserve"> </v>
      </c>
      <c r="J124" s="372" t="str">
        <f t="shared" si="34"/>
        <v xml:space="preserve"> </v>
      </c>
      <c r="K124" s="373">
        <f t="shared" si="35"/>
        <v>0</v>
      </c>
      <c r="L124" s="372">
        <f t="shared" si="36"/>
        <v>0</v>
      </c>
      <c r="M124" s="372">
        <f t="shared" si="37"/>
        <v>0</v>
      </c>
      <c r="N124" s="372">
        <f t="shared" si="38"/>
        <v>0</v>
      </c>
      <c r="O124" s="372">
        <f t="shared" si="39"/>
        <v>0</v>
      </c>
      <c r="P124" s="465">
        <f>IFERROR(VLOOKUP(J124,rates!$A:$M,8,0)*K124,0)</f>
        <v>0</v>
      </c>
      <c r="Q124" s="381">
        <f>IFERROR(VLOOKUP(J124,rates!$A:$M,9,0)*M124,0)</f>
        <v>0</v>
      </c>
      <c r="R124" s="381">
        <f>IFERROR(VLOOKUP(J124,rates!$A:$M,10,0)*O124,0)</f>
        <v>0</v>
      </c>
      <c r="S124" s="381">
        <f t="shared" si="29"/>
        <v>0</v>
      </c>
      <c r="T124" s="466">
        <f t="shared" si="40"/>
        <v>0</v>
      </c>
      <c r="U124" s="457">
        <f>IFERROR(VLOOKUP(J124,rates!$A:$M,11,0)*K124,0)</f>
        <v>0</v>
      </c>
      <c r="V124" s="381">
        <f>IFERROR(VLOOKUP(J124,rates!$A:$M,12,0)*M124,0)</f>
        <v>0</v>
      </c>
      <c r="W124" s="381">
        <f>IFERROR(VLOOKUP(J124,rates!$A:$M,13,0)*O124,0)</f>
        <v>0</v>
      </c>
      <c r="X124" s="381">
        <f>IFERROR(IF(Information!$C$4="HE",SUM(U124:W124),0),0)</f>
        <v>0</v>
      </c>
      <c r="Y124" s="431">
        <f t="shared" si="41"/>
        <v>0</v>
      </c>
      <c r="Z124" s="458">
        <f t="shared" si="42"/>
        <v>0</v>
      </c>
      <c r="AA124" s="459" t="str">
        <f>IFERROR(VLOOKUP(H124,countrygrouping!A:C,3,0)," ")</f>
        <v xml:space="preserve"> </v>
      </c>
      <c r="AB124" s="460" t="str">
        <f>IFERROR(VLOOKUP(AA124,distancebands!A:C,2,0)," ")</f>
        <v xml:space="preserve"> </v>
      </c>
      <c r="AC124" s="460">
        <f>IFERROR(IF(Information!$C$4="HE",VLOOKUP(AA124,distancebands!$A:$L,6,0),0),0)</f>
        <v>0</v>
      </c>
      <c r="AD124" s="460">
        <f t="shared" si="43"/>
        <v>0</v>
      </c>
      <c r="AE124" s="461">
        <v>0</v>
      </c>
      <c r="AF124" s="462">
        <v>0</v>
      </c>
      <c r="AG124" s="463">
        <f t="shared" si="31"/>
        <v>0</v>
      </c>
      <c r="AH124" s="463">
        <f>IF(Information!$C$4="HE",IF(AND((AF124*AE124)&lt;=400,AE124&lt;=40),AF124*AE124,IF((AE124*AF124)&lt;=400,AF124*40,400)),0)</f>
        <v>0</v>
      </c>
      <c r="AI124" s="467"/>
    </row>
    <row r="125" spans="1:35" ht="24.75" customHeight="1">
      <c r="A125" s="362"/>
      <c r="B125" s="362"/>
      <c r="C125" s="363">
        <f t="shared" si="30"/>
        <v>0</v>
      </c>
      <c r="D125" s="455"/>
      <c r="E125" s="387">
        <f t="shared" si="32"/>
        <v>0</v>
      </c>
      <c r="F125" s="388">
        <f t="shared" si="33"/>
        <v>0</v>
      </c>
      <c r="G125" s="464">
        <f t="shared" si="44"/>
        <v>0</v>
      </c>
      <c r="H125" s="425"/>
      <c r="I125" s="371" t="str">
        <f>IFERROR(VLOOKUP(H125,countrygrouping!A:B,2,0)," ")</f>
        <v xml:space="preserve"> </v>
      </c>
      <c r="J125" s="372" t="str">
        <f t="shared" si="34"/>
        <v xml:space="preserve"> </v>
      </c>
      <c r="K125" s="373">
        <f t="shared" si="35"/>
        <v>0</v>
      </c>
      <c r="L125" s="372">
        <f t="shared" si="36"/>
        <v>0</v>
      </c>
      <c r="M125" s="372">
        <f t="shared" si="37"/>
        <v>0</v>
      </c>
      <c r="N125" s="372">
        <f t="shared" si="38"/>
        <v>0</v>
      </c>
      <c r="O125" s="372">
        <f t="shared" si="39"/>
        <v>0</v>
      </c>
      <c r="P125" s="465">
        <f>IFERROR(VLOOKUP(J125,rates!$A:$M,8,0)*K125,0)</f>
        <v>0</v>
      </c>
      <c r="Q125" s="381">
        <f>IFERROR(VLOOKUP(J125,rates!$A:$M,9,0)*M125,0)</f>
        <v>0</v>
      </c>
      <c r="R125" s="381">
        <f>IFERROR(VLOOKUP(J125,rates!$A:$M,10,0)*O125,0)</f>
        <v>0</v>
      </c>
      <c r="S125" s="381">
        <f t="shared" si="29"/>
        <v>0</v>
      </c>
      <c r="T125" s="466">
        <f t="shared" si="40"/>
        <v>0</v>
      </c>
      <c r="U125" s="457">
        <f>IFERROR(VLOOKUP(J125,rates!$A:$M,11,0)*K125,0)</f>
        <v>0</v>
      </c>
      <c r="V125" s="381">
        <f>IFERROR(VLOOKUP(J125,rates!$A:$M,12,0)*M125,0)</f>
        <v>0</v>
      </c>
      <c r="W125" s="381">
        <f>IFERROR(VLOOKUP(J125,rates!$A:$M,13,0)*O125,0)</f>
        <v>0</v>
      </c>
      <c r="X125" s="381">
        <f>IFERROR(IF(Information!$C$4="HE",SUM(U125:W125),0),0)</f>
        <v>0</v>
      </c>
      <c r="Y125" s="431">
        <f t="shared" si="41"/>
        <v>0</v>
      </c>
      <c r="Z125" s="458">
        <f t="shared" si="42"/>
        <v>0</v>
      </c>
      <c r="AA125" s="459" t="str">
        <f>IFERROR(VLOOKUP(H125,countrygrouping!A:C,3,0)," ")</f>
        <v xml:space="preserve"> </v>
      </c>
      <c r="AB125" s="460" t="str">
        <f>IFERROR(VLOOKUP(AA125,distancebands!A:C,2,0)," ")</f>
        <v xml:space="preserve"> </v>
      </c>
      <c r="AC125" s="460">
        <f>IFERROR(IF(Information!$C$4="HE",VLOOKUP(AA125,distancebands!$A:$L,6,0),0),0)</f>
        <v>0</v>
      </c>
      <c r="AD125" s="460">
        <f t="shared" si="43"/>
        <v>0</v>
      </c>
      <c r="AE125" s="461">
        <v>0</v>
      </c>
      <c r="AF125" s="462">
        <v>0</v>
      </c>
      <c r="AG125" s="463">
        <f t="shared" si="31"/>
        <v>0</v>
      </c>
      <c r="AH125" s="463">
        <f>IF(Information!$C$4="HE",IF(AND((AF125*AE125)&lt;=400,AE125&lt;=40),AF125*AE125,IF((AE125*AF125)&lt;=400,AF125*40,400)),0)</f>
        <v>0</v>
      </c>
      <c r="AI125" s="467"/>
    </row>
    <row r="126" spans="1:35" ht="24.75" customHeight="1">
      <c r="A126" s="362"/>
      <c r="B126" s="362"/>
      <c r="C126" s="363">
        <f t="shared" si="30"/>
        <v>0</v>
      </c>
      <c r="D126" s="455"/>
      <c r="E126" s="387">
        <f t="shared" si="32"/>
        <v>0</v>
      </c>
      <c r="F126" s="388">
        <f t="shared" si="33"/>
        <v>0</v>
      </c>
      <c r="G126" s="464">
        <f t="shared" si="44"/>
        <v>0</v>
      </c>
      <c r="H126" s="425"/>
      <c r="I126" s="371" t="str">
        <f>IFERROR(VLOOKUP(H126,countrygrouping!A:B,2,0)," ")</f>
        <v xml:space="preserve"> </v>
      </c>
      <c r="J126" s="372" t="str">
        <f t="shared" si="34"/>
        <v xml:space="preserve"> </v>
      </c>
      <c r="K126" s="373">
        <f t="shared" si="35"/>
        <v>0</v>
      </c>
      <c r="L126" s="372">
        <f t="shared" si="36"/>
        <v>0</v>
      </c>
      <c r="M126" s="372">
        <f t="shared" si="37"/>
        <v>0</v>
      </c>
      <c r="N126" s="372">
        <f t="shared" si="38"/>
        <v>0</v>
      </c>
      <c r="O126" s="372">
        <f t="shared" si="39"/>
        <v>0</v>
      </c>
      <c r="P126" s="465">
        <f>IFERROR(VLOOKUP(J126,rates!$A:$M,8,0)*K126,0)</f>
        <v>0</v>
      </c>
      <c r="Q126" s="381">
        <f>IFERROR(VLOOKUP(J126,rates!$A:$M,9,0)*M126,0)</f>
        <v>0</v>
      </c>
      <c r="R126" s="381">
        <f>IFERROR(VLOOKUP(J126,rates!$A:$M,10,0)*O126,0)</f>
        <v>0</v>
      </c>
      <c r="S126" s="381">
        <f t="shared" si="29"/>
        <v>0</v>
      </c>
      <c r="T126" s="466">
        <f t="shared" si="40"/>
        <v>0</v>
      </c>
      <c r="U126" s="457">
        <f>IFERROR(VLOOKUP(J126,rates!$A:$M,11,0)*K126,0)</f>
        <v>0</v>
      </c>
      <c r="V126" s="381">
        <f>IFERROR(VLOOKUP(J126,rates!$A:$M,12,0)*M126,0)</f>
        <v>0</v>
      </c>
      <c r="W126" s="381">
        <f>IFERROR(VLOOKUP(J126,rates!$A:$M,13,0)*O126,0)</f>
        <v>0</v>
      </c>
      <c r="X126" s="381">
        <f>IFERROR(IF(Information!$C$4="HE",SUM(U126:W126),0),0)</f>
        <v>0</v>
      </c>
      <c r="Y126" s="431">
        <f t="shared" si="41"/>
        <v>0</v>
      </c>
      <c r="Z126" s="458">
        <f t="shared" si="42"/>
        <v>0</v>
      </c>
      <c r="AA126" s="459" t="str">
        <f>IFERROR(VLOOKUP(H126,countrygrouping!A:C,3,0)," ")</f>
        <v xml:space="preserve"> </v>
      </c>
      <c r="AB126" s="460" t="str">
        <f>IFERROR(VLOOKUP(AA126,distancebands!A:C,2,0)," ")</f>
        <v xml:space="preserve"> </v>
      </c>
      <c r="AC126" s="460">
        <f>IFERROR(IF(Information!$C$4="HE",VLOOKUP(AA126,distancebands!$A:$L,6,0),0),0)</f>
        <v>0</v>
      </c>
      <c r="AD126" s="460">
        <f t="shared" si="43"/>
        <v>0</v>
      </c>
      <c r="AE126" s="461">
        <v>0</v>
      </c>
      <c r="AF126" s="462">
        <v>0</v>
      </c>
      <c r="AG126" s="463">
        <f t="shared" si="31"/>
        <v>0</v>
      </c>
      <c r="AH126" s="463">
        <f>IF(Information!$C$4="HE",IF(AND((AF126*AE126)&lt;=400,AE126&lt;=40),AF126*AE126,IF((AE126*AF126)&lt;=400,AF126*40,400)),0)</f>
        <v>0</v>
      </c>
      <c r="AI126" s="467"/>
    </row>
    <row r="127" spans="1:35" ht="24.75" customHeight="1">
      <c r="A127" s="362"/>
      <c r="B127" s="362"/>
      <c r="C127" s="363">
        <f t="shared" si="30"/>
        <v>0</v>
      </c>
      <c r="D127" s="455"/>
      <c r="E127" s="387">
        <f t="shared" si="32"/>
        <v>0</v>
      </c>
      <c r="F127" s="388">
        <f t="shared" si="33"/>
        <v>0</v>
      </c>
      <c r="G127" s="464">
        <f t="shared" si="44"/>
        <v>0</v>
      </c>
      <c r="H127" s="425"/>
      <c r="I127" s="371" t="str">
        <f>IFERROR(VLOOKUP(H127,countrygrouping!A:B,2,0)," ")</f>
        <v xml:space="preserve"> </v>
      </c>
      <c r="J127" s="372" t="str">
        <f t="shared" si="34"/>
        <v xml:space="preserve"> </v>
      </c>
      <c r="K127" s="373">
        <f t="shared" si="35"/>
        <v>0</v>
      </c>
      <c r="L127" s="372">
        <f t="shared" si="36"/>
        <v>0</v>
      </c>
      <c r="M127" s="372">
        <f t="shared" si="37"/>
        <v>0</v>
      </c>
      <c r="N127" s="372">
        <f t="shared" si="38"/>
        <v>0</v>
      </c>
      <c r="O127" s="372">
        <f t="shared" si="39"/>
        <v>0</v>
      </c>
      <c r="P127" s="465">
        <f>IFERROR(VLOOKUP(J127,rates!$A:$M,8,0)*K127,0)</f>
        <v>0</v>
      </c>
      <c r="Q127" s="381">
        <f>IFERROR(VLOOKUP(J127,rates!$A:$M,9,0)*M127,0)</f>
        <v>0</v>
      </c>
      <c r="R127" s="381">
        <f>IFERROR(VLOOKUP(J127,rates!$A:$M,10,0)*O127,0)</f>
        <v>0</v>
      </c>
      <c r="S127" s="381">
        <f t="shared" si="29"/>
        <v>0</v>
      </c>
      <c r="T127" s="466">
        <f t="shared" si="40"/>
        <v>0</v>
      </c>
      <c r="U127" s="457">
        <f>IFERROR(VLOOKUP(J127,rates!$A:$M,11,0)*K127,0)</f>
        <v>0</v>
      </c>
      <c r="V127" s="381">
        <f>IFERROR(VLOOKUP(J127,rates!$A:$M,12,0)*M127,0)</f>
        <v>0</v>
      </c>
      <c r="W127" s="381">
        <f>IFERROR(VLOOKUP(J127,rates!$A:$M,13,0)*O127,0)</f>
        <v>0</v>
      </c>
      <c r="X127" s="381">
        <f>IFERROR(IF(Information!$C$4="HE",SUM(U127:W127),0),0)</f>
        <v>0</v>
      </c>
      <c r="Y127" s="431">
        <f t="shared" si="41"/>
        <v>0</v>
      </c>
      <c r="Z127" s="458">
        <f t="shared" si="42"/>
        <v>0</v>
      </c>
      <c r="AA127" s="459" t="str">
        <f>IFERROR(VLOOKUP(H127,countrygrouping!A:C,3,0)," ")</f>
        <v xml:space="preserve"> </v>
      </c>
      <c r="AB127" s="460" t="str">
        <f>IFERROR(VLOOKUP(AA127,distancebands!A:C,2,0)," ")</f>
        <v xml:space="preserve"> </v>
      </c>
      <c r="AC127" s="460">
        <f>IFERROR(IF(Information!$C$4="HE",VLOOKUP(AA127,distancebands!$A:$L,6,0),0),0)</f>
        <v>0</v>
      </c>
      <c r="AD127" s="460">
        <f t="shared" si="43"/>
        <v>0</v>
      </c>
      <c r="AE127" s="461">
        <v>0</v>
      </c>
      <c r="AF127" s="462">
        <v>0</v>
      </c>
      <c r="AG127" s="463">
        <f t="shared" si="31"/>
        <v>0</v>
      </c>
      <c r="AH127" s="463">
        <f>IF(Information!$C$4="HE",IF(AND((AF127*AE127)&lt;=400,AE127&lt;=40),AF127*AE127,IF((AE127*AF127)&lt;=400,AF127*40,400)),0)</f>
        <v>0</v>
      </c>
      <c r="AI127" s="467"/>
    </row>
    <row r="128" spans="1:35" ht="24.75" customHeight="1">
      <c r="A128" s="362"/>
      <c r="B128" s="362"/>
      <c r="C128" s="363">
        <f t="shared" si="30"/>
        <v>0</v>
      </c>
      <c r="D128" s="455"/>
      <c r="E128" s="387">
        <f t="shared" si="32"/>
        <v>0</v>
      </c>
      <c r="F128" s="388">
        <f t="shared" si="33"/>
        <v>0</v>
      </c>
      <c r="G128" s="464">
        <f t="shared" si="44"/>
        <v>0</v>
      </c>
      <c r="H128" s="425"/>
      <c r="I128" s="371" t="str">
        <f>IFERROR(VLOOKUP(H128,countrygrouping!A:B,2,0)," ")</f>
        <v xml:space="preserve"> </v>
      </c>
      <c r="J128" s="372" t="str">
        <f t="shared" si="34"/>
        <v xml:space="preserve"> </v>
      </c>
      <c r="K128" s="373">
        <f t="shared" si="35"/>
        <v>0</v>
      </c>
      <c r="L128" s="372">
        <f t="shared" si="36"/>
        <v>0</v>
      </c>
      <c r="M128" s="372">
        <f t="shared" si="37"/>
        <v>0</v>
      </c>
      <c r="N128" s="372">
        <f t="shared" si="38"/>
        <v>0</v>
      </c>
      <c r="O128" s="372">
        <f t="shared" si="39"/>
        <v>0</v>
      </c>
      <c r="P128" s="465">
        <f>IFERROR(VLOOKUP(J128,rates!$A:$M,8,0)*K128,0)</f>
        <v>0</v>
      </c>
      <c r="Q128" s="381">
        <f>IFERROR(VLOOKUP(J128,rates!$A:$M,9,0)*M128,0)</f>
        <v>0</v>
      </c>
      <c r="R128" s="381">
        <f>IFERROR(VLOOKUP(J128,rates!$A:$M,10,0)*O128,0)</f>
        <v>0</v>
      </c>
      <c r="S128" s="381">
        <f t="shared" si="29"/>
        <v>0</v>
      </c>
      <c r="T128" s="466">
        <f t="shared" si="40"/>
        <v>0</v>
      </c>
      <c r="U128" s="457">
        <f>IFERROR(VLOOKUP(J128,rates!$A:$M,11,0)*K128,0)</f>
        <v>0</v>
      </c>
      <c r="V128" s="381">
        <f>IFERROR(VLOOKUP(J128,rates!$A:$M,12,0)*M128,0)</f>
        <v>0</v>
      </c>
      <c r="W128" s="381">
        <f>IFERROR(VLOOKUP(J128,rates!$A:$M,13,0)*O128,0)</f>
        <v>0</v>
      </c>
      <c r="X128" s="381">
        <f>IFERROR(IF(Information!$C$4="HE",SUM(U128:W128),0),0)</f>
        <v>0</v>
      </c>
      <c r="Y128" s="431">
        <f t="shared" si="41"/>
        <v>0</v>
      </c>
      <c r="Z128" s="458">
        <f t="shared" si="42"/>
        <v>0</v>
      </c>
      <c r="AA128" s="459" t="str">
        <f>IFERROR(VLOOKUP(H128,countrygrouping!A:C,3,0)," ")</f>
        <v xml:space="preserve"> </v>
      </c>
      <c r="AB128" s="460" t="str">
        <f>IFERROR(VLOOKUP(AA128,distancebands!A:C,2,0)," ")</f>
        <v xml:space="preserve"> </v>
      </c>
      <c r="AC128" s="460">
        <f>IFERROR(IF(Information!$C$4="HE",VLOOKUP(AA128,distancebands!$A:$L,6,0),0),0)</f>
        <v>0</v>
      </c>
      <c r="AD128" s="460">
        <f t="shared" si="43"/>
        <v>0</v>
      </c>
      <c r="AE128" s="461">
        <v>0</v>
      </c>
      <c r="AF128" s="462">
        <v>0</v>
      </c>
      <c r="AG128" s="463">
        <f t="shared" si="31"/>
        <v>0</v>
      </c>
      <c r="AH128" s="463">
        <f>IF(Information!$C$4="HE",IF(AND((AF128*AE128)&lt;=400,AE128&lt;=40),AF128*AE128,IF((AE128*AF128)&lt;=400,AF128*40,400)),0)</f>
        <v>0</v>
      </c>
      <c r="AI128" s="467"/>
    </row>
    <row r="129" spans="1:35" ht="24.75" customHeight="1">
      <c r="A129" s="362"/>
      <c r="B129" s="362"/>
      <c r="C129" s="363">
        <f t="shared" si="30"/>
        <v>0</v>
      </c>
      <c r="D129" s="455"/>
      <c r="E129" s="387">
        <f t="shared" si="32"/>
        <v>0</v>
      </c>
      <c r="F129" s="388">
        <f t="shared" si="33"/>
        <v>0</v>
      </c>
      <c r="G129" s="464">
        <f t="shared" si="44"/>
        <v>0</v>
      </c>
      <c r="H129" s="425"/>
      <c r="I129" s="371" t="str">
        <f>IFERROR(VLOOKUP(H129,countrygrouping!A:B,2,0)," ")</f>
        <v xml:space="preserve"> </v>
      </c>
      <c r="J129" s="372" t="str">
        <f t="shared" si="34"/>
        <v xml:space="preserve"> </v>
      </c>
      <c r="K129" s="373">
        <f t="shared" si="35"/>
        <v>0</v>
      </c>
      <c r="L129" s="372">
        <f t="shared" si="36"/>
        <v>0</v>
      </c>
      <c r="M129" s="372">
        <f t="shared" si="37"/>
        <v>0</v>
      </c>
      <c r="N129" s="372">
        <f t="shared" si="38"/>
        <v>0</v>
      </c>
      <c r="O129" s="372">
        <f t="shared" si="39"/>
        <v>0</v>
      </c>
      <c r="P129" s="465">
        <f>IFERROR(VLOOKUP(J129,rates!$A:$M,8,0)*K129,0)</f>
        <v>0</v>
      </c>
      <c r="Q129" s="381">
        <f>IFERROR(VLOOKUP(J129,rates!$A:$M,9,0)*M129,0)</f>
        <v>0</v>
      </c>
      <c r="R129" s="381">
        <f>IFERROR(VLOOKUP(J129,rates!$A:$M,10,0)*O129,0)</f>
        <v>0</v>
      </c>
      <c r="S129" s="381">
        <f t="shared" si="29"/>
        <v>0</v>
      </c>
      <c r="T129" s="466">
        <f t="shared" si="40"/>
        <v>0</v>
      </c>
      <c r="U129" s="457">
        <f>IFERROR(VLOOKUP(J129,rates!$A:$M,11,0)*K129,0)</f>
        <v>0</v>
      </c>
      <c r="V129" s="381">
        <f>IFERROR(VLOOKUP(J129,rates!$A:$M,12,0)*M129,0)</f>
        <v>0</v>
      </c>
      <c r="W129" s="381">
        <f>IFERROR(VLOOKUP(J129,rates!$A:$M,13,0)*O129,0)</f>
        <v>0</v>
      </c>
      <c r="X129" s="381">
        <f>IFERROR(IF(Information!$C$4="HE",SUM(U129:W129),0),0)</f>
        <v>0</v>
      </c>
      <c r="Y129" s="431">
        <f t="shared" si="41"/>
        <v>0</v>
      </c>
      <c r="Z129" s="458">
        <f t="shared" si="42"/>
        <v>0</v>
      </c>
      <c r="AA129" s="459" t="str">
        <f>IFERROR(VLOOKUP(H129,countrygrouping!A:C,3,0)," ")</f>
        <v xml:space="preserve"> </v>
      </c>
      <c r="AB129" s="460" t="str">
        <f>IFERROR(VLOOKUP(AA129,distancebands!A:C,2,0)," ")</f>
        <v xml:space="preserve"> </v>
      </c>
      <c r="AC129" s="460">
        <f>IFERROR(IF(Information!$C$4="HE",VLOOKUP(AA129,distancebands!$A:$L,6,0),0),0)</f>
        <v>0</v>
      </c>
      <c r="AD129" s="460">
        <f t="shared" si="43"/>
        <v>0</v>
      </c>
      <c r="AE129" s="461">
        <v>0</v>
      </c>
      <c r="AF129" s="462">
        <v>0</v>
      </c>
      <c r="AG129" s="463">
        <f t="shared" si="31"/>
        <v>0</v>
      </c>
      <c r="AH129" s="463">
        <f>IF(Information!$C$4="HE",IF(AND((AF129*AE129)&lt;=400,AE129&lt;=40),AF129*AE129,IF((AE129*AF129)&lt;=400,AF129*40,400)),0)</f>
        <v>0</v>
      </c>
      <c r="AI129" s="467"/>
    </row>
    <row r="130" spans="1:35" ht="24.75" customHeight="1">
      <c r="A130" s="362"/>
      <c r="B130" s="362"/>
      <c r="C130" s="363">
        <f t="shared" si="30"/>
        <v>0</v>
      </c>
      <c r="D130" s="455"/>
      <c r="E130" s="387">
        <f t="shared" si="32"/>
        <v>0</v>
      </c>
      <c r="F130" s="388">
        <f t="shared" si="33"/>
        <v>0</v>
      </c>
      <c r="G130" s="464">
        <f t="shared" si="44"/>
        <v>0</v>
      </c>
      <c r="H130" s="425"/>
      <c r="I130" s="371" t="str">
        <f>IFERROR(VLOOKUP(H130,countrygrouping!A:B,2,0)," ")</f>
        <v xml:space="preserve"> </v>
      </c>
      <c r="J130" s="372" t="str">
        <f t="shared" si="34"/>
        <v xml:space="preserve"> </v>
      </c>
      <c r="K130" s="373">
        <f t="shared" si="35"/>
        <v>0</v>
      </c>
      <c r="L130" s="372">
        <f t="shared" si="36"/>
        <v>0</v>
      </c>
      <c r="M130" s="372">
        <f t="shared" si="37"/>
        <v>0</v>
      </c>
      <c r="N130" s="372">
        <f t="shared" si="38"/>
        <v>0</v>
      </c>
      <c r="O130" s="372">
        <f t="shared" si="39"/>
        <v>0</v>
      </c>
      <c r="P130" s="465">
        <f>IFERROR(VLOOKUP(J130,rates!$A:$M,8,0)*K130,0)</f>
        <v>0</v>
      </c>
      <c r="Q130" s="381">
        <f>IFERROR(VLOOKUP(J130,rates!$A:$M,9,0)*M130,0)</f>
        <v>0</v>
      </c>
      <c r="R130" s="381">
        <f>IFERROR(VLOOKUP(J130,rates!$A:$M,10,0)*O130,0)</f>
        <v>0</v>
      </c>
      <c r="S130" s="381">
        <f t="shared" si="29"/>
        <v>0</v>
      </c>
      <c r="T130" s="466">
        <f t="shared" si="40"/>
        <v>0</v>
      </c>
      <c r="U130" s="457">
        <f>IFERROR(VLOOKUP(J130,rates!$A:$M,11,0)*K130,0)</f>
        <v>0</v>
      </c>
      <c r="V130" s="381">
        <f>IFERROR(VLOOKUP(J130,rates!$A:$M,12,0)*M130,0)</f>
        <v>0</v>
      </c>
      <c r="W130" s="381">
        <f>IFERROR(VLOOKUP(J130,rates!$A:$M,13,0)*O130,0)</f>
        <v>0</v>
      </c>
      <c r="X130" s="381">
        <f>IFERROR(IF(Information!$C$4="HE",SUM(U130:W130),0),0)</f>
        <v>0</v>
      </c>
      <c r="Y130" s="431">
        <f t="shared" si="41"/>
        <v>0</v>
      </c>
      <c r="Z130" s="458">
        <f t="shared" si="42"/>
        <v>0</v>
      </c>
      <c r="AA130" s="459" t="str">
        <f>IFERROR(VLOOKUP(H130,countrygrouping!A:C,3,0)," ")</f>
        <v xml:space="preserve"> </v>
      </c>
      <c r="AB130" s="460" t="str">
        <f>IFERROR(VLOOKUP(AA130,distancebands!A:C,2,0)," ")</f>
        <v xml:space="preserve"> </v>
      </c>
      <c r="AC130" s="460">
        <f>IFERROR(IF(Information!$C$4="HE",VLOOKUP(AA130,distancebands!$A:$L,6,0),0),0)</f>
        <v>0</v>
      </c>
      <c r="AD130" s="460">
        <f t="shared" si="43"/>
        <v>0</v>
      </c>
      <c r="AE130" s="461">
        <v>0</v>
      </c>
      <c r="AF130" s="462">
        <v>0</v>
      </c>
      <c r="AG130" s="463">
        <f t="shared" si="31"/>
        <v>0</v>
      </c>
      <c r="AH130" s="463">
        <f>IF(Information!$C$4="HE",IF(AND((AF130*AE130)&lt;=400,AE130&lt;=40),AF130*AE130,IF((AE130*AF130)&lt;=400,AF130*40,400)),0)</f>
        <v>0</v>
      </c>
      <c r="AI130" s="467"/>
    </row>
    <row r="131" spans="1:35" ht="24.75" customHeight="1">
      <c r="A131" s="362"/>
      <c r="B131" s="362"/>
      <c r="C131" s="363">
        <f t="shared" si="30"/>
        <v>0</v>
      </c>
      <c r="D131" s="455"/>
      <c r="E131" s="387">
        <f t="shared" si="32"/>
        <v>0</v>
      </c>
      <c r="F131" s="388">
        <f t="shared" si="33"/>
        <v>0</v>
      </c>
      <c r="G131" s="464">
        <f t="shared" si="44"/>
        <v>0</v>
      </c>
      <c r="H131" s="425"/>
      <c r="I131" s="371" t="str">
        <f>IFERROR(VLOOKUP(H131,countrygrouping!A:B,2,0)," ")</f>
        <v xml:space="preserve"> </v>
      </c>
      <c r="J131" s="372" t="str">
        <f t="shared" si="34"/>
        <v xml:space="preserve"> </v>
      </c>
      <c r="K131" s="373">
        <f t="shared" si="35"/>
        <v>0</v>
      </c>
      <c r="L131" s="372">
        <f t="shared" si="36"/>
        <v>0</v>
      </c>
      <c r="M131" s="372">
        <f t="shared" si="37"/>
        <v>0</v>
      </c>
      <c r="N131" s="372">
        <f t="shared" si="38"/>
        <v>0</v>
      </c>
      <c r="O131" s="372">
        <f t="shared" si="39"/>
        <v>0</v>
      </c>
      <c r="P131" s="465">
        <f>IFERROR(VLOOKUP(J131,rates!$A:$M,8,0)*K131,0)</f>
        <v>0</v>
      </c>
      <c r="Q131" s="381">
        <f>IFERROR(VLOOKUP(J131,rates!$A:$M,9,0)*M131,0)</f>
        <v>0</v>
      </c>
      <c r="R131" s="381">
        <f>IFERROR(VLOOKUP(J131,rates!$A:$M,10,0)*O131,0)</f>
        <v>0</v>
      </c>
      <c r="S131" s="381">
        <f t="shared" si="29"/>
        <v>0</v>
      </c>
      <c r="T131" s="466">
        <f t="shared" si="40"/>
        <v>0</v>
      </c>
      <c r="U131" s="457">
        <f>IFERROR(VLOOKUP(J131,rates!$A:$M,11,0)*K131,0)</f>
        <v>0</v>
      </c>
      <c r="V131" s="381">
        <f>IFERROR(VLOOKUP(J131,rates!$A:$M,12,0)*M131,0)</f>
        <v>0</v>
      </c>
      <c r="W131" s="381">
        <f>IFERROR(VLOOKUP(J131,rates!$A:$M,13,0)*O131,0)</f>
        <v>0</v>
      </c>
      <c r="X131" s="381">
        <f>IFERROR(IF(Information!$C$4="HE",SUM(U131:W131),0),0)</f>
        <v>0</v>
      </c>
      <c r="Y131" s="431">
        <f t="shared" si="41"/>
        <v>0</v>
      </c>
      <c r="Z131" s="458">
        <f t="shared" si="42"/>
        <v>0</v>
      </c>
      <c r="AA131" s="459" t="str">
        <f>IFERROR(VLOOKUP(H131,countrygrouping!A:C,3,0)," ")</f>
        <v xml:space="preserve"> </v>
      </c>
      <c r="AB131" s="460" t="str">
        <f>IFERROR(VLOOKUP(AA131,distancebands!A:C,2,0)," ")</f>
        <v xml:space="preserve"> </v>
      </c>
      <c r="AC131" s="460">
        <f>IFERROR(IF(Information!$C$4="HE",VLOOKUP(AA131,distancebands!$A:$L,6,0),0),0)</f>
        <v>0</v>
      </c>
      <c r="AD131" s="460">
        <f t="shared" si="43"/>
        <v>0</v>
      </c>
      <c r="AE131" s="461">
        <v>0</v>
      </c>
      <c r="AF131" s="462">
        <v>0</v>
      </c>
      <c r="AG131" s="463">
        <f t="shared" si="31"/>
        <v>0</v>
      </c>
      <c r="AH131" s="463">
        <f>IF(Information!$C$4="HE",IF(AND((AF131*AE131)&lt;=400,AE131&lt;=40),AF131*AE131,IF((AE131*AF131)&lt;=400,AF131*40,400)),0)</f>
        <v>0</v>
      </c>
      <c r="AI131" s="467"/>
    </row>
    <row r="132" spans="1:35" ht="24.75" customHeight="1">
      <c r="A132" s="362"/>
      <c r="B132" s="362"/>
      <c r="C132" s="363">
        <f t="shared" si="30"/>
        <v>0</v>
      </c>
      <c r="D132" s="455"/>
      <c r="E132" s="387">
        <f t="shared" si="32"/>
        <v>0</v>
      </c>
      <c r="F132" s="388">
        <f t="shared" si="33"/>
        <v>0</v>
      </c>
      <c r="G132" s="464">
        <f t="shared" si="44"/>
        <v>0</v>
      </c>
      <c r="H132" s="425"/>
      <c r="I132" s="371" t="str">
        <f>IFERROR(VLOOKUP(H132,countrygrouping!A:B,2,0)," ")</f>
        <v xml:space="preserve"> </v>
      </c>
      <c r="J132" s="372" t="str">
        <f t="shared" si="34"/>
        <v xml:space="preserve"> </v>
      </c>
      <c r="K132" s="373">
        <f t="shared" si="35"/>
        <v>0</v>
      </c>
      <c r="L132" s="372">
        <f t="shared" si="36"/>
        <v>0</v>
      </c>
      <c r="M132" s="372">
        <f t="shared" si="37"/>
        <v>0</v>
      </c>
      <c r="N132" s="372">
        <f t="shared" si="38"/>
        <v>0</v>
      </c>
      <c r="O132" s="372">
        <f t="shared" si="39"/>
        <v>0</v>
      </c>
      <c r="P132" s="465">
        <f>IFERROR(VLOOKUP(J132,rates!$A:$M,8,0)*K132,0)</f>
        <v>0</v>
      </c>
      <c r="Q132" s="381">
        <f>IFERROR(VLOOKUP(J132,rates!$A:$M,9,0)*M132,0)</f>
        <v>0</v>
      </c>
      <c r="R132" s="381">
        <f>IFERROR(VLOOKUP(J132,rates!$A:$M,10,0)*O132,0)</f>
        <v>0</v>
      </c>
      <c r="S132" s="381">
        <f t="shared" ref="S132:S195" si="45">IFERROR(SUM(P132:R132),0)</f>
        <v>0</v>
      </c>
      <c r="T132" s="466">
        <f t="shared" si="40"/>
        <v>0</v>
      </c>
      <c r="U132" s="457">
        <f>IFERROR(VLOOKUP(J132,rates!$A:$M,11,0)*K132,0)</f>
        <v>0</v>
      </c>
      <c r="V132" s="381">
        <f>IFERROR(VLOOKUP(J132,rates!$A:$M,12,0)*M132,0)</f>
        <v>0</v>
      </c>
      <c r="W132" s="381">
        <f>IFERROR(VLOOKUP(J132,rates!$A:$M,13,0)*O132,0)</f>
        <v>0</v>
      </c>
      <c r="X132" s="381">
        <f>IFERROR(IF(Information!$C$4="HE",SUM(U132:W132),0),0)</f>
        <v>0</v>
      </c>
      <c r="Y132" s="431">
        <f t="shared" si="41"/>
        <v>0</v>
      </c>
      <c r="Z132" s="458">
        <f t="shared" si="42"/>
        <v>0</v>
      </c>
      <c r="AA132" s="459" t="str">
        <f>IFERROR(VLOOKUP(H132,countrygrouping!A:C,3,0)," ")</f>
        <v xml:space="preserve"> </v>
      </c>
      <c r="AB132" s="460" t="str">
        <f>IFERROR(VLOOKUP(AA132,distancebands!A:C,2,0)," ")</f>
        <v xml:space="preserve"> </v>
      </c>
      <c r="AC132" s="460">
        <f>IFERROR(IF(Information!$C$4="HE",VLOOKUP(AA132,distancebands!$A:$L,6,0),0),0)</f>
        <v>0</v>
      </c>
      <c r="AD132" s="460">
        <f t="shared" si="43"/>
        <v>0</v>
      </c>
      <c r="AE132" s="461">
        <v>0</v>
      </c>
      <c r="AF132" s="462">
        <v>0</v>
      </c>
      <c r="AG132" s="463">
        <f t="shared" si="31"/>
        <v>0</v>
      </c>
      <c r="AH132" s="463">
        <f>IF(Information!$C$4="HE",IF(AND((AF132*AE132)&lt;=400,AE132&lt;=40),AF132*AE132,IF((AE132*AF132)&lt;=400,AF132*40,400)),0)</f>
        <v>0</v>
      </c>
      <c r="AI132" s="467"/>
    </row>
    <row r="133" spans="1:35" ht="24.75" customHeight="1">
      <c r="A133" s="362"/>
      <c r="B133" s="362"/>
      <c r="C133" s="363">
        <f t="shared" ref="C133:C196" si="46">_xlfn.FLOOR.MATH(B133*A133/100)</f>
        <v>0</v>
      </c>
      <c r="D133" s="455"/>
      <c r="E133" s="387">
        <f t="shared" si="32"/>
        <v>0</v>
      </c>
      <c r="F133" s="388">
        <f t="shared" si="33"/>
        <v>0</v>
      </c>
      <c r="G133" s="464">
        <f t="shared" si="44"/>
        <v>0</v>
      </c>
      <c r="H133" s="425"/>
      <c r="I133" s="371" t="str">
        <f>IFERROR(VLOOKUP(H133,countrygrouping!A:B,2,0)," ")</f>
        <v xml:space="preserve"> </v>
      </c>
      <c r="J133" s="372" t="str">
        <f t="shared" si="34"/>
        <v xml:space="preserve"> </v>
      </c>
      <c r="K133" s="373">
        <f t="shared" si="35"/>
        <v>0</v>
      </c>
      <c r="L133" s="372">
        <f t="shared" si="36"/>
        <v>0</v>
      </c>
      <c r="M133" s="372">
        <f t="shared" si="37"/>
        <v>0</v>
      </c>
      <c r="N133" s="372">
        <f t="shared" si="38"/>
        <v>0</v>
      </c>
      <c r="O133" s="372">
        <f t="shared" si="39"/>
        <v>0</v>
      </c>
      <c r="P133" s="465">
        <f>IFERROR(VLOOKUP(J133,rates!$A:$M,8,0)*K133,0)</f>
        <v>0</v>
      </c>
      <c r="Q133" s="381">
        <f>IFERROR(VLOOKUP(J133,rates!$A:$M,9,0)*M133,0)</f>
        <v>0</v>
      </c>
      <c r="R133" s="381">
        <f>IFERROR(VLOOKUP(J133,rates!$A:$M,10,0)*O133,0)</f>
        <v>0</v>
      </c>
      <c r="S133" s="381">
        <f t="shared" si="45"/>
        <v>0</v>
      </c>
      <c r="T133" s="466">
        <f t="shared" si="40"/>
        <v>0</v>
      </c>
      <c r="U133" s="457">
        <f>IFERROR(VLOOKUP(J133,rates!$A:$M,11,0)*K133,0)</f>
        <v>0</v>
      </c>
      <c r="V133" s="381">
        <f>IFERROR(VLOOKUP(J133,rates!$A:$M,12,0)*M133,0)</f>
        <v>0</v>
      </c>
      <c r="W133" s="381">
        <f>IFERROR(VLOOKUP(J133,rates!$A:$M,13,0)*O133,0)</f>
        <v>0</v>
      </c>
      <c r="X133" s="381">
        <f>IFERROR(IF(Information!$C$4="HE",SUM(U133:W133),0),0)</f>
        <v>0</v>
      </c>
      <c r="Y133" s="431">
        <f t="shared" si="41"/>
        <v>0</v>
      </c>
      <c r="Z133" s="458">
        <f t="shared" si="42"/>
        <v>0</v>
      </c>
      <c r="AA133" s="459" t="str">
        <f>IFERROR(VLOOKUP(H133,countrygrouping!A:C,3,0)," ")</f>
        <v xml:space="preserve"> </v>
      </c>
      <c r="AB133" s="460" t="str">
        <f>IFERROR(VLOOKUP(AA133,distancebands!A:C,2,0)," ")</f>
        <v xml:space="preserve"> </v>
      </c>
      <c r="AC133" s="460">
        <f>IFERROR(IF(Information!$C$4="HE",VLOOKUP(AA133,distancebands!$A:$L,6,0),0),0)</f>
        <v>0</v>
      </c>
      <c r="AD133" s="460">
        <f t="shared" si="43"/>
        <v>0</v>
      </c>
      <c r="AE133" s="461">
        <v>0</v>
      </c>
      <c r="AF133" s="462">
        <v>0</v>
      </c>
      <c r="AG133" s="463">
        <f t="shared" ref="AG133:AG196" si="47">IFERROR(AF133*AE133,0)</f>
        <v>0</v>
      </c>
      <c r="AH133" s="463">
        <f>IF(Information!$C$4="HE",IF(AND((AF133*AE133)&lt;=400,AE133&lt;=40),AF133*AE133,IF((AE133*AF133)&lt;=400,AF133*40,400)),0)</f>
        <v>0</v>
      </c>
      <c r="AI133" s="467"/>
    </row>
    <row r="134" spans="1:35" ht="24.75" customHeight="1">
      <c r="A134" s="362"/>
      <c r="B134" s="362"/>
      <c r="C134" s="363">
        <f t="shared" si="46"/>
        <v>0</v>
      </c>
      <c r="D134" s="455"/>
      <c r="E134" s="387">
        <f t="shared" si="32"/>
        <v>0</v>
      </c>
      <c r="F134" s="388">
        <f t="shared" si="33"/>
        <v>0</v>
      </c>
      <c r="G134" s="464">
        <f t="shared" si="44"/>
        <v>0</v>
      </c>
      <c r="H134" s="425"/>
      <c r="I134" s="371" t="str">
        <f>IFERROR(VLOOKUP(H134,countrygrouping!A:B,2,0)," ")</f>
        <v xml:space="preserve"> </v>
      </c>
      <c r="J134" s="372" t="str">
        <f t="shared" si="34"/>
        <v xml:space="preserve"> </v>
      </c>
      <c r="K134" s="373">
        <f t="shared" si="35"/>
        <v>0</v>
      </c>
      <c r="L134" s="372">
        <f t="shared" si="36"/>
        <v>0</v>
      </c>
      <c r="M134" s="372">
        <f t="shared" si="37"/>
        <v>0</v>
      </c>
      <c r="N134" s="372">
        <f t="shared" si="38"/>
        <v>0</v>
      </c>
      <c r="O134" s="372">
        <f t="shared" si="39"/>
        <v>0</v>
      </c>
      <c r="P134" s="465">
        <f>IFERROR(VLOOKUP(J134,rates!$A:$M,8,0)*K134,0)</f>
        <v>0</v>
      </c>
      <c r="Q134" s="381">
        <f>IFERROR(VLOOKUP(J134,rates!$A:$M,9,0)*M134,0)</f>
        <v>0</v>
      </c>
      <c r="R134" s="381">
        <f>IFERROR(VLOOKUP(J134,rates!$A:$M,10,0)*O134,0)</f>
        <v>0</v>
      </c>
      <c r="S134" s="381">
        <f t="shared" si="45"/>
        <v>0</v>
      </c>
      <c r="T134" s="466">
        <f t="shared" si="40"/>
        <v>0</v>
      </c>
      <c r="U134" s="457">
        <f>IFERROR(VLOOKUP(J134,rates!$A:$M,11,0)*K134,0)</f>
        <v>0</v>
      </c>
      <c r="V134" s="381">
        <f>IFERROR(VLOOKUP(J134,rates!$A:$M,12,0)*M134,0)</f>
        <v>0</v>
      </c>
      <c r="W134" s="381">
        <f>IFERROR(VLOOKUP(J134,rates!$A:$M,13,0)*O134,0)</f>
        <v>0</v>
      </c>
      <c r="X134" s="381">
        <f>IFERROR(IF(Information!$C$4="HE",SUM(U134:W134),0),0)</f>
        <v>0</v>
      </c>
      <c r="Y134" s="431">
        <f t="shared" si="41"/>
        <v>0</v>
      </c>
      <c r="Z134" s="458">
        <f t="shared" si="42"/>
        <v>0</v>
      </c>
      <c r="AA134" s="459" t="str">
        <f>IFERROR(VLOOKUP(H134,countrygrouping!A:C,3,0)," ")</f>
        <v xml:space="preserve"> </v>
      </c>
      <c r="AB134" s="460" t="str">
        <f>IFERROR(VLOOKUP(AA134,distancebands!A:C,2,0)," ")</f>
        <v xml:space="preserve"> </v>
      </c>
      <c r="AC134" s="460">
        <f>IFERROR(IF(Information!$C$4="HE",VLOOKUP(AA134,distancebands!$A:$L,6,0),0),0)</f>
        <v>0</v>
      </c>
      <c r="AD134" s="460">
        <f t="shared" si="43"/>
        <v>0</v>
      </c>
      <c r="AE134" s="461">
        <v>0</v>
      </c>
      <c r="AF134" s="462">
        <v>0</v>
      </c>
      <c r="AG134" s="463">
        <f t="shared" si="47"/>
        <v>0</v>
      </c>
      <c r="AH134" s="463">
        <f>IF(Information!$C$4="HE",IF(AND((AF134*AE134)&lt;=400,AE134&lt;=40),AF134*AE134,IF((AE134*AF134)&lt;=400,AF134*40,400)),0)</f>
        <v>0</v>
      </c>
      <c r="AI134" s="467"/>
    </row>
    <row r="135" spans="1:35" ht="24.75" customHeight="1">
      <c r="A135" s="362"/>
      <c r="B135" s="362"/>
      <c r="C135" s="363">
        <f t="shared" si="46"/>
        <v>0</v>
      </c>
      <c r="D135" s="455"/>
      <c r="E135" s="387">
        <f t="shared" si="32"/>
        <v>0</v>
      </c>
      <c r="F135" s="388">
        <f t="shared" si="33"/>
        <v>0</v>
      </c>
      <c r="G135" s="464">
        <f t="shared" si="44"/>
        <v>0</v>
      </c>
      <c r="H135" s="425"/>
      <c r="I135" s="371" t="str">
        <f>IFERROR(VLOOKUP(H135,countrygrouping!A:B,2,0)," ")</f>
        <v xml:space="preserve"> </v>
      </c>
      <c r="J135" s="372" t="str">
        <f t="shared" si="34"/>
        <v xml:space="preserve"> </v>
      </c>
      <c r="K135" s="373">
        <f t="shared" si="35"/>
        <v>0</v>
      </c>
      <c r="L135" s="372">
        <f t="shared" si="36"/>
        <v>0</v>
      </c>
      <c r="M135" s="372">
        <f t="shared" si="37"/>
        <v>0</v>
      </c>
      <c r="N135" s="372">
        <f t="shared" si="38"/>
        <v>0</v>
      </c>
      <c r="O135" s="372">
        <f t="shared" si="39"/>
        <v>0</v>
      </c>
      <c r="P135" s="465">
        <f>IFERROR(VLOOKUP(J135,rates!$A:$M,8,0)*K135,0)</f>
        <v>0</v>
      </c>
      <c r="Q135" s="381">
        <f>IFERROR(VLOOKUP(J135,rates!$A:$M,9,0)*M135,0)</f>
        <v>0</v>
      </c>
      <c r="R135" s="381">
        <f>IFERROR(VLOOKUP(J135,rates!$A:$M,10,0)*O135,0)</f>
        <v>0</v>
      </c>
      <c r="S135" s="381">
        <f t="shared" si="45"/>
        <v>0</v>
      </c>
      <c r="T135" s="466">
        <f t="shared" si="40"/>
        <v>0</v>
      </c>
      <c r="U135" s="457">
        <f>IFERROR(VLOOKUP(J135,rates!$A:$M,11,0)*K135,0)</f>
        <v>0</v>
      </c>
      <c r="V135" s="381">
        <f>IFERROR(VLOOKUP(J135,rates!$A:$M,12,0)*M135,0)</f>
        <v>0</v>
      </c>
      <c r="W135" s="381">
        <f>IFERROR(VLOOKUP(J135,rates!$A:$M,13,0)*O135,0)</f>
        <v>0</v>
      </c>
      <c r="X135" s="381">
        <f>IFERROR(IF(Information!$C$4="HE",SUM(U135:W135),0),0)</f>
        <v>0</v>
      </c>
      <c r="Y135" s="431">
        <f t="shared" si="41"/>
        <v>0</v>
      </c>
      <c r="Z135" s="458">
        <f t="shared" si="42"/>
        <v>0</v>
      </c>
      <c r="AA135" s="459" t="str">
        <f>IFERROR(VLOOKUP(H135,countrygrouping!A:C,3,0)," ")</f>
        <v xml:space="preserve"> </v>
      </c>
      <c r="AB135" s="460" t="str">
        <f>IFERROR(VLOOKUP(AA135,distancebands!A:C,2,0)," ")</f>
        <v xml:space="preserve"> </v>
      </c>
      <c r="AC135" s="460">
        <f>IFERROR(IF(Information!$C$4="HE",VLOOKUP(AA135,distancebands!$A:$L,6,0),0),0)</f>
        <v>0</v>
      </c>
      <c r="AD135" s="460">
        <f t="shared" si="43"/>
        <v>0</v>
      </c>
      <c r="AE135" s="461">
        <v>0</v>
      </c>
      <c r="AF135" s="462">
        <v>0</v>
      </c>
      <c r="AG135" s="463">
        <f t="shared" si="47"/>
        <v>0</v>
      </c>
      <c r="AH135" s="463">
        <f>IF(Information!$C$4="HE",IF(AND((AF135*AE135)&lt;=400,AE135&lt;=40),AF135*AE135,IF((AE135*AF135)&lt;=400,AF135*40,400)),0)</f>
        <v>0</v>
      </c>
      <c r="AI135" s="467"/>
    </row>
    <row r="136" spans="1:35" ht="24.75" customHeight="1">
      <c r="A136" s="362"/>
      <c r="B136" s="362"/>
      <c r="C136" s="363">
        <f t="shared" si="46"/>
        <v>0</v>
      </c>
      <c r="D136" s="455"/>
      <c r="E136" s="387">
        <f t="shared" si="32"/>
        <v>0</v>
      </c>
      <c r="F136" s="388">
        <f t="shared" si="33"/>
        <v>0</v>
      </c>
      <c r="G136" s="464">
        <f t="shared" si="44"/>
        <v>0</v>
      </c>
      <c r="H136" s="425"/>
      <c r="I136" s="371" t="str">
        <f>IFERROR(VLOOKUP(H136,countrygrouping!A:B,2,0)," ")</f>
        <v xml:space="preserve"> </v>
      </c>
      <c r="J136" s="372" t="str">
        <f t="shared" si="34"/>
        <v xml:space="preserve"> </v>
      </c>
      <c r="K136" s="373">
        <f t="shared" si="35"/>
        <v>0</v>
      </c>
      <c r="L136" s="372">
        <f t="shared" si="36"/>
        <v>0</v>
      </c>
      <c r="M136" s="372">
        <f t="shared" si="37"/>
        <v>0</v>
      </c>
      <c r="N136" s="372">
        <f t="shared" si="38"/>
        <v>0</v>
      </c>
      <c r="O136" s="372">
        <f t="shared" si="39"/>
        <v>0</v>
      </c>
      <c r="P136" s="465">
        <f>IFERROR(VLOOKUP(J136,rates!$A:$M,8,0)*K136,0)</f>
        <v>0</v>
      </c>
      <c r="Q136" s="381">
        <f>IFERROR(VLOOKUP(J136,rates!$A:$M,9,0)*M136,0)</f>
        <v>0</v>
      </c>
      <c r="R136" s="381">
        <f>IFERROR(VLOOKUP(J136,rates!$A:$M,10,0)*O136,0)</f>
        <v>0</v>
      </c>
      <c r="S136" s="381">
        <f t="shared" si="45"/>
        <v>0</v>
      </c>
      <c r="T136" s="466">
        <f t="shared" si="40"/>
        <v>0</v>
      </c>
      <c r="U136" s="457">
        <f>IFERROR(VLOOKUP(J136,rates!$A:$M,11,0)*K136,0)</f>
        <v>0</v>
      </c>
      <c r="V136" s="381">
        <f>IFERROR(VLOOKUP(J136,rates!$A:$M,12,0)*M136,0)</f>
        <v>0</v>
      </c>
      <c r="W136" s="381">
        <f>IFERROR(VLOOKUP(J136,rates!$A:$M,13,0)*O136,0)</f>
        <v>0</v>
      </c>
      <c r="X136" s="381">
        <f>IFERROR(IF(Information!$C$4="HE",SUM(U136:W136),0),0)</f>
        <v>0</v>
      </c>
      <c r="Y136" s="431">
        <f t="shared" si="41"/>
        <v>0</v>
      </c>
      <c r="Z136" s="458">
        <f t="shared" si="42"/>
        <v>0</v>
      </c>
      <c r="AA136" s="459" t="str">
        <f>IFERROR(VLOOKUP(H136,countrygrouping!A:C,3,0)," ")</f>
        <v xml:space="preserve"> </v>
      </c>
      <c r="AB136" s="460" t="str">
        <f>IFERROR(VLOOKUP(AA136,distancebands!A:C,2,0)," ")</f>
        <v xml:space="preserve"> </v>
      </c>
      <c r="AC136" s="460">
        <f>IFERROR(IF(Information!$C$4="HE",VLOOKUP(AA136,distancebands!$A:$L,6,0),0),0)</f>
        <v>0</v>
      </c>
      <c r="AD136" s="460">
        <f t="shared" si="43"/>
        <v>0</v>
      </c>
      <c r="AE136" s="461">
        <v>0</v>
      </c>
      <c r="AF136" s="462">
        <v>0</v>
      </c>
      <c r="AG136" s="463">
        <f t="shared" si="47"/>
        <v>0</v>
      </c>
      <c r="AH136" s="463">
        <f>IF(Information!$C$4="HE",IF(AND((AF136*AE136)&lt;=400,AE136&lt;=40),AF136*AE136,IF((AE136*AF136)&lt;=400,AF136*40,400)),0)</f>
        <v>0</v>
      </c>
      <c r="AI136" s="467"/>
    </row>
    <row r="137" spans="1:35" ht="24.75" customHeight="1">
      <c r="A137" s="362"/>
      <c r="B137" s="362"/>
      <c r="C137" s="363">
        <f t="shared" si="46"/>
        <v>0</v>
      </c>
      <c r="D137" s="455"/>
      <c r="E137" s="387">
        <f t="shared" si="32"/>
        <v>0</v>
      </c>
      <c r="F137" s="388">
        <f t="shared" si="33"/>
        <v>0</v>
      </c>
      <c r="G137" s="464">
        <f t="shared" si="44"/>
        <v>0</v>
      </c>
      <c r="H137" s="425"/>
      <c r="I137" s="371" t="str">
        <f>IFERROR(VLOOKUP(H137,countrygrouping!A:B,2,0)," ")</f>
        <v xml:space="preserve"> </v>
      </c>
      <c r="J137" s="372" t="str">
        <f t="shared" si="34"/>
        <v xml:space="preserve"> </v>
      </c>
      <c r="K137" s="373">
        <f t="shared" si="35"/>
        <v>0</v>
      </c>
      <c r="L137" s="372">
        <f t="shared" si="36"/>
        <v>0</v>
      </c>
      <c r="M137" s="372">
        <f t="shared" si="37"/>
        <v>0</v>
      </c>
      <c r="N137" s="372">
        <f t="shared" si="38"/>
        <v>0</v>
      </c>
      <c r="O137" s="372">
        <f t="shared" si="39"/>
        <v>0</v>
      </c>
      <c r="P137" s="465">
        <f>IFERROR(VLOOKUP(J137,rates!$A:$M,8,0)*K137,0)</f>
        <v>0</v>
      </c>
      <c r="Q137" s="381">
        <f>IFERROR(VLOOKUP(J137,rates!$A:$M,9,0)*M137,0)</f>
        <v>0</v>
      </c>
      <c r="R137" s="381">
        <f>IFERROR(VLOOKUP(J137,rates!$A:$M,10,0)*O137,0)</f>
        <v>0</v>
      </c>
      <c r="S137" s="381">
        <f t="shared" si="45"/>
        <v>0</v>
      </c>
      <c r="T137" s="466">
        <f t="shared" si="40"/>
        <v>0</v>
      </c>
      <c r="U137" s="457">
        <f>IFERROR(VLOOKUP(J137,rates!$A:$M,11,0)*K137,0)</f>
        <v>0</v>
      </c>
      <c r="V137" s="381">
        <f>IFERROR(VLOOKUP(J137,rates!$A:$M,12,0)*M137,0)</f>
        <v>0</v>
      </c>
      <c r="W137" s="381">
        <f>IFERROR(VLOOKUP(J137,rates!$A:$M,13,0)*O137,0)</f>
        <v>0</v>
      </c>
      <c r="X137" s="381">
        <f>IFERROR(IF(Information!$C$4="HE",SUM(U137:W137),0),0)</f>
        <v>0</v>
      </c>
      <c r="Y137" s="431">
        <f t="shared" si="41"/>
        <v>0</v>
      </c>
      <c r="Z137" s="458">
        <f t="shared" si="42"/>
        <v>0</v>
      </c>
      <c r="AA137" s="459" t="str">
        <f>IFERROR(VLOOKUP(H137,countrygrouping!A:C,3,0)," ")</f>
        <v xml:space="preserve"> </v>
      </c>
      <c r="AB137" s="460" t="str">
        <f>IFERROR(VLOOKUP(AA137,distancebands!A:C,2,0)," ")</f>
        <v xml:space="preserve"> </v>
      </c>
      <c r="AC137" s="460">
        <f>IFERROR(IF(Information!$C$4="HE",VLOOKUP(AA137,distancebands!$A:$L,6,0),0),0)</f>
        <v>0</v>
      </c>
      <c r="AD137" s="460">
        <f t="shared" si="43"/>
        <v>0</v>
      </c>
      <c r="AE137" s="461">
        <v>0</v>
      </c>
      <c r="AF137" s="462">
        <v>0</v>
      </c>
      <c r="AG137" s="463">
        <f t="shared" si="47"/>
        <v>0</v>
      </c>
      <c r="AH137" s="463">
        <f>IF(Information!$C$4="HE",IF(AND((AF137*AE137)&lt;=400,AE137&lt;=40),AF137*AE137,IF((AE137*AF137)&lt;=400,AF137*40,400)),0)</f>
        <v>0</v>
      </c>
      <c r="AI137" s="467"/>
    </row>
    <row r="138" spans="1:35" ht="24.75" customHeight="1">
      <c r="A138" s="362"/>
      <c r="B138" s="362"/>
      <c r="C138" s="363">
        <f t="shared" si="46"/>
        <v>0</v>
      </c>
      <c r="D138" s="455"/>
      <c r="E138" s="387">
        <f t="shared" si="32"/>
        <v>0</v>
      </c>
      <c r="F138" s="388">
        <f t="shared" si="33"/>
        <v>0</v>
      </c>
      <c r="G138" s="464">
        <f t="shared" si="44"/>
        <v>0</v>
      </c>
      <c r="H138" s="425"/>
      <c r="I138" s="371" t="str">
        <f>IFERROR(VLOOKUP(H138,countrygrouping!A:B,2,0)," ")</f>
        <v xml:space="preserve"> </v>
      </c>
      <c r="J138" s="372" t="str">
        <f t="shared" si="34"/>
        <v xml:space="preserve"> </v>
      </c>
      <c r="K138" s="373">
        <f t="shared" si="35"/>
        <v>0</v>
      </c>
      <c r="L138" s="372">
        <f t="shared" si="36"/>
        <v>0</v>
      </c>
      <c r="M138" s="372">
        <f t="shared" si="37"/>
        <v>0</v>
      </c>
      <c r="N138" s="372">
        <f t="shared" si="38"/>
        <v>0</v>
      </c>
      <c r="O138" s="372">
        <f t="shared" si="39"/>
        <v>0</v>
      </c>
      <c r="P138" s="465">
        <f>IFERROR(VLOOKUP(J138,rates!$A:$M,8,0)*K138,0)</f>
        <v>0</v>
      </c>
      <c r="Q138" s="381">
        <f>IFERROR(VLOOKUP(J138,rates!$A:$M,9,0)*M138,0)</f>
        <v>0</v>
      </c>
      <c r="R138" s="381">
        <f>IFERROR(VLOOKUP(J138,rates!$A:$M,10,0)*O138,0)</f>
        <v>0</v>
      </c>
      <c r="S138" s="381">
        <f t="shared" si="45"/>
        <v>0</v>
      </c>
      <c r="T138" s="466">
        <f t="shared" si="40"/>
        <v>0</v>
      </c>
      <c r="U138" s="457">
        <f>IFERROR(VLOOKUP(J138,rates!$A:$M,11,0)*K138,0)</f>
        <v>0</v>
      </c>
      <c r="V138" s="381">
        <f>IFERROR(VLOOKUP(J138,rates!$A:$M,12,0)*M138,0)</f>
        <v>0</v>
      </c>
      <c r="W138" s="381">
        <f>IFERROR(VLOOKUP(J138,rates!$A:$M,13,0)*O138,0)</f>
        <v>0</v>
      </c>
      <c r="X138" s="381">
        <f>IFERROR(IF(Information!$C$4="HE",SUM(U138:W138),0),0)</f>
        <v>0</v>
      </c>
      <c r="Y138" s="431">
        <f t="shared" si="41"/>
        <v>0</v>
      </c>
      <c r="Z138" s="458">
        <f t="shared" si="42"/>
        <v>0</v>
      </c>
      <c r="AA138" s="459" t="str">
        <f>IFERROR(VLOOKUP(H138,countrygrouping!A:C,3,0)," ")</f>
        <v xml:space="preserve"> </v>
      </c>
      <c r="AB138" s="460" t="str">
        <f>IFERROR(VLOOKUP(AA138,distancebands!A:C,2,0)," ")</f>
        <v xml:space="preserve"> </v>
      </c>
      <c r="AC138" s="460">
        <f>IFERROR(IF(Information!$C$4="HE",VLOOKUP(AA138,distancebands!$A:$L,6,0),0),0)</f>
        <v>0</v>
      </c>
      <c r="AD138" s="460">
        <f t="shared" si="43"/>
        <v>0</v>
      </c>
      <c r="AE138" s="461">
        <v>0</v>
      </c>
      <c r="AF138" s="462">
        <v>0</v>
      </c>
      <c r="AG138" s="463">
        <f t="shared" si="47"/>
        <v>0</v>
      </c>
      <c r="AH138" s="463">
        <f>IF(Information!$C$4="HE",IF(AND((AF138*AE138)&lt;=400,AE138&lt;=40),AF138*AE138,IF((AE138*AF138)&lt;=400,AF138*40,400)),0)</f>
        <v>0</v>
      </c>
      <c r="AI138" s="467"/>
    </row>
    <row r="139" spans="1:35" ht="24.75" customHeight="1">
      <c r="A139" s="362"/>
      <c r="B139" s="362"/>
      <c r="C139" s="363">
        <f t="shared" si="46"/>
        <v>0</v>
      </c>
      <c r="D139" s="455"/>
      <c r="E139" s="387">
        <f t="shared" si="32"/>
        <v>0</v>
      </c>
      <c r="F139" s="388">
        <f t="shared" si="33"/>
        <v>0</v>
      </c>
      <c r="G139" s="464">
        <f t="shared" si="44"/>
        <v>0</v>
      </c>
      <c r="H139" s="425"/>
      <c r="I139" s="371" t="str">
        <f>IFERROR(VLOOKUP(H139,countrygrouping!A:B,2,0)," ")</f>
        <v xml:space="preserve"> </v>
      </c>
      <c r="J139" s="372" t="str">
        <f t="shared" si="34"/>
        <v xml:space="preserve"> </v>
      </c>
      <c r="K139" s="373">
        <f t="shared" si="35"/>
        <v>0</v>
      </c>
      <c r="L139" s="372">
        <f t="shared" si="36"/>
        <v>0</v>
      </c>
      <c r="M139" s="372">
        <f t="shared" si="37"/>
        <v>0</v>
      </c>
      <c r="N139" s="372">
        <f t="shared" si="38"/>
        <v>0</v>
      </c>
      <c r="O139" s="372">
        <f t="shared" si="39"/>
        <v>0</v>
      </c>
      <c r="P139" s="465">
        <f>IFERROR(VLOOKUP(J139,rates!$A:$M,8,0)*K139,0)</f>
        <v>0</v>
      </c>
      <c r="Q139" s="381">
        <f>IFERROR(VLOOKUP(J139,rates!$A:$M,9,0)*M139,0)</f>
        <v>0</v>
      </c>
      <c r="R139" s="381">
        <f>IFERROR(VLOOKUP(J139,rates!$A:$M,10,0)*O139,0)</f>
        <v>0</v>
      </c>
      <c r="S139" s="381">
        <f t="shared" si="45"/>
        <v>0</v>
      </c>
      <c r="T139" s="466">
        <f t="shared" si="40"/>
        <v>0</v>
      </c>
      <c r="U139" s="457">
        <f>IFERROR(VLOOKUP(J139,rates!$A:$M,11,0)*K139,0)</f>
        <v>0</v>
      </c>
      <c r="V139" s="381">
        <f>IFERROR(VLOOKUP(J139,rates!$A:$M,12,0)*M139,0)</f>
        <v>0</v>
      </c>
      <c r="W139" s="381">
        <f>IFERROR(VLOOKUP(J139,rates!$A:$M,13,0)*O139,0)</f>
        <v>0</v>
      </c>
      <c r="X139" s="381">
        <f>IFERROR(IF(Information!$C$4="HE",SUM(U139:W139),0),0)</f>
        <v>0</v>
      </c>
      <c r="Y139" s="431">
        <f t="shared" si="41"/>
        <v>0</v>
      </c>
      <c r="Z139" s="458">
        <f t="shared" si="42"/>
        <v>0</v>
      </c>
      <c r="AA139" s="459" t="str">
        <f>IFERROR(VLOOKUP(H139,countrygrouping!A:C,3,0)," ")</f>
        <v xml:space="preserve"> </v>
      </c>
      <c r="AB139" s="460" t="str">
        <f>IFERROR(VLOOKUP(AA139,distancebands!A:C,2,0)," ")</f>
        <v xml:space="preserve"> </v>
      </c>
      <c r="AC139" s="460">
        <f>IFERROR(IF(Information!$C$4="HE",VLOOKUP(AA139,distancebands!$A:$L,6,0),0),0)</f>
        <v>0</v>
      </c>
      <c r="AD139" s="460">
        <f t="shared" si="43"/>
        <v>0</v>
      </c>
      <c r="AE139" s="461">
        <v>0</v>
      </c>
      <c r="AF139" s="462">
        <v>0</v>
      </c>
      <c r="AG139" s="463">
        <f t="shared" si="47"/>
        <v>0</v>
      </c>
      <c r="AH139" s="463">
        <f>IF(Information!$C$4="HE",IF(AND((AF139*AE139)&lt;=400,AE139&lt;=40),AF139*AE139,IF((AE139*AF139)&lt;=400,AF139*40,400)),0)</f>
        <v>0</v>
      </c>
      <c r="AI139" s="467"/>
    </row>
    <row r="140" spans="1:35" ht="24.75" customHeight="1">
      <c r="A140" s="362"/>
      <c r="B140" s="362"/>
      <c r="C140" s="363">
        <f t="shared" si="46"/>
        <v>0</v>
      </c>
      <c r="D140" s="455"/>
      <c r="E140" s="387">
        <f t="shared" si="32"/>
        <v>0</v>
      </c>
      <c r="F140" s="388">
        <f t="shared" si="33"/>
        <v>0</v>
      </c>
      <c r="G140" s="464">
        <f t="shared" si="44"/>
        <v>0</v>
      </c>
      <c r="H140" s="425"/>
      <c r="I140" s="371" t="str">
        <f>IFERROR(VLOOKUP(H140,countrygrouping!A:B,2,0)," ")</f>
        <v xml:space="preserve"> </v>
      </c>
      <c r="J140" s="372" t="str">
        <f t="shared" si="34"/>
        <v xml:space="preserve"> </v>
      </c>
      <c r="K140" s="373">
        <f t="shared" si="35"/>
        <v>0</v>
      </c>
      <c r="L140" s="372">
        <f t="shared" si="36"/>
        <v>0</v>
      </c>
      <c r="M140" s="372">
        <f t="shared" si="37"/>
        <v>0</v>
      </c>
      <c r="N140" s="372">
        <f t="shared" si="38"/>
        <v>0</v>
      </c>
      <c r="O140" s="372">
        <f t="shared" si="39"/>
        <v>0</v>
      </c>
      <c r="P140" s="465">
        <f>IFERROR(VLOOKUP(J140,rates!$A:$M,8,0)*K140,0)</f>
        <v>0</v>
      </c>
      <c r="Q140" s="381">
        <f>IFERROR(VLOOKUP(J140,rates!$A:$M,9,0)*M140,0)</f>
        <v>0</v>
      </c>
      <c r="R140" s="381">
        <f>IFERROR(VLOOKUP(J140,rates!$A:$M,10,0)*O140,0)</f>
        <v>0</v>
      </c>
      <c r="S140" s="381">
        <f t="shared" si="45"/>
        <v>0</v>
      </c>
      <c r="T140" s="466">
        <f t="shared" si="40"/>
        <v>0</v>
      </c>
      <c r="U140" s="457">
        <f>IFERROR(VLOOKUP(J140,rates!$A:$M,11,0)*K140,0)</f>
        <v>0</v>
      </c>
      <c r="V140" s="381">
        <f>IFERROR(VLOOKUP(J140,rates!$A:$M,12,0)*M140,0)</f>
        <v>0</v>
      </c>
      <c r="W140" s="381">
        <f>IFERROR(VLOOKUP(J140,rates!$A:$M,13,0)*O140,0)</f>
        <v>0</v>
      </c>
      <c r="X140" s="381">
        <f>IFERROR(IF(Information!$C$4="HE",SUM(U140:W140),0),0)</f>
        <v>0</v>
      </c>
      <c r="Y140" s="431">
        <f t="shared" si="41"/>
        <v>0</v>
      </c>
      <c r="Z140" s="458">
        <f t="shared" si="42"/>
        <v>0</v>
      </c>
      <c r="AA140" s="459" t="str">
        <f>IFERROR(VLOOKUP(H140,countrygrouping!A:C,3,0)," ")</f>
        <v xml:space="preserve"> </v>
      </c>
      <c r="AB140" s="460" t="str">
        <f>IFERROR(VLOOKUP(AA140,distancebands!A:C,2,0)," ")</f>
        <v xml:space="preserve"> </v>
      </c>
      <c r="AC140" s="460">
        <f>IFERROR(IF(Information!$C$4="HE",VLOOKUP(AA140,distancebands!$A:$L,6,0),0),0)</f>
        <v>0</v>
      </c>
      <c r="AD140" s="460">
        <f t="shared" si="43"/>
        <v>0</v>
      </c>
      <c r="AE140" s="461">
        <v>0</v>
      </c>
      <c r="AF140" s="462">
        <v>0</v>
      </c>
      <c r="AG140" s="463">
        <f t="shared" si="47"/>
        <v>0</v>
      </c>
      <c r="AH140" s="463">
        <f>IF(Information!$C$4="HE",IF(AND((AF140*AE140)&lt;=400,AE140&lt;=40),AF140*AE140,IF((AE140*AF140)&lt;=400,AF140*40,400)),0)</f>
        <v>0</v>
      </c>
      <c r="AI140" s="467"/>
    </row>
    <row r="141" spans="1:35" ht="24.75" customHeight="1">
      <c r="A141" s="362"/>
      <c r="B141" s="362"/>
      <c r="C141" s="363">
        <f t="shared" si="46"/>
        <v>0</v>
      </c>
      <c r="D141" s="455"/>
      <c r="E141" s="387">
        <f t="shared" si="32"/>
        <v>0</v>
      </c>
      <c r="F141" s="388">
        <f t="shared" si="33"/>
        <v>0</v>
      </c>
      <c r="G141" s="464">
        <f t="shared" si="44"/>
        <v>0</v>
      </c>
      <c r="H141" s="425"/>
      <c r="I141" s="371" t="str">
        <f>IFERROR(VLOOKUP(H141,countrygrouping!A:B,2,0)," ")</f>
        <v xml:space="preserve"> </v>
      </c>
      <c r="J141" s="372" t="str">
        <f t="shared" si="34"/>
        <v xml:space="preserve"> </v>
      </c>
      <c r="K141" s="373">
        <f t="shared" si="35"/>
        <v>0</v>
      </c>
      <c r="L141" s="372">
        <f t="shared" si="36"/>
        <v>0</v>
      </c>
      <c r="M141" s="372">
        <f t="shared" si="37"/>
        <v>0</v>
      </c>
      <c r="N141" s="372">
        <f t="shared" si="38"/>
        <v>0</v>
      </c>
      <c r="O141" s="372">
        <f t="shared" si="39"/>
        <v>0</v>
      </c>
      <c r="P141" s="465">
        <f>IFERROR(VLOOKUP(J141,rates!$A:$M,8,0)*K141,0)</f>
        <v>0</v>
      </c>
      <c r="Q141" s="381">
        <f>IFERROR(VLOOKUP(J141,rates!$A:$M,9,0)*M141,0)</f>
        <v>0</v>
      </c>
      <c r="R141" s="381">
        <f>IFERROR(VLOOKUP(J141,rates!$A:$M,10,0)*O141,0)</f>
        <v>0</v>
      </c>
      <c r="S141" s="381">
        <f t="shared" si="45"/>
        <v>0</v>
      </c>
      <c r="T141" s="466">
        <f t="shared" si="40"/>
        <v>0</v>
      </c>
      <c r="U141" s="457">
        <f>IFERROR(VLOOKUP(J141,rates!$A:$M,11,0)*K141,0)</f>
        <v>0</v>
      </c>
      <c r="V141" s="381">
        <f>IFERROR(VLOOKUP(J141,rates!$A:$M,12,0)*M141,0)</f>
        <v>0</v>
      </c>
      <c r="W141" s="381">
        <f>IFERROR(VLOOKUP(J141,rates!$A:$M,13,0)*O141,0)</f>
        <v>0</v>
      </c>
      <c r="X141" s="381">
        <f>IFERROR(IF(Information!$C$4="HE",SUM(U141:W141),0),0)</f>
        <v>0</v>
      </c>
      <c r="Y141" s="431">
        <f t="shared" si="41"/>
        <v>0</v>
      </c>
      <c r="Z141" s="458">
        <f t="shared" si="42"/>
        <v>0</v>
      </c>
      <c r="AA141" s="459" t="str">
        <f>IFERROR(VLOOKUP(H141,countrygrouping!A:C,3,0)," ")</f>
        <v xml:space="preserve"> </v>
      </c>
      <c r="AB141" s="460" t="str">
        <f>IFERROR(VLOOKUP(AA141,distancebands!A:C,2,0)," ")</f>
        <v xml:space="preserve"> </v>
      </c>
      <c r="AC141" s="460">
        <f>IFERROR(IF(Information!$C$4="HE",VLOOKUP(AA141,distancebands!$A:$L,6,0),0),0)</f>
        <v>0</v>
      </c>
      <c r="AD141" s="460">
        <f t="shared" si="43"/>
        <v>0</v>
      </c>
      <c r="AE141" s="461">
        <v>0</v>
      </c>
      <c r="AF141" s="462">
        <v>0</v>
      </c>
      <c r="AG141" s="463">
        <f t="shared" si="47"/>
        <v>0</v>
      </c>
      <c r="AH141" s="463">
        <f>IF(Information!$C$4="HE",IF(AND((AF141*AE141)&lt;=400,AE141&lt;=40),AF141*AE141,IF((AE141*AF141)&lt;=400,AF141*40,400)),0)</f>
        <v>0</v>
      </c>
      <c r="AI141" s="467"/>
    </row>
    <row r="142" spans="1:35" ht="24.75" customHeight="1">
      <c r="A142" s="362"/>
      <c r="B142" s="362"/>
      <c r="C142" s="363">
        <f t="shared" si="46"/>
        <v>0</v>
      </c>
      <c r="D142" s="455"/>
      <c r="E142" s="387">
        <f t="shared" si="32"/>
        <v>0</v>
      </c>
      <c r="F142" s="388">
        <f t="shared" si="33"/>
        <v>0</v>
      </c>
      <c r="G142" s="464">
        <f t="shared" si="44"/>
        <v>0</v>
      </c>
      <c r="H142" s="425"/>
      <c r="I142" s="371" t="str">
        <f>IFERROR(VLOOKUP(H142,countrygrouping!A:B,2,0)," ")</f>
        <v xml:space="preserve"> </v>
      </c>
      <c r="J142" s="372" t="str">
        <f t="shared" si="34"/>
        <v xml:space="preserve"> </v>
      </c>
      <c r="K142" s="373">
        <f t="shared" si="35"/>
        <v>0</v>
      </c>
      <c r="L142" s="372">
        <f t="shared" si="36"/>
        <v>0</v>
      </c>
      <c r="M142" s="372">
        <f t="shared" si="37"/>
        <v>0</v>
      </c>
      <c r="N142" s="372">
        <f t="shared" si="38"/>
        <v>0</v>
      </c>
      <c r="O142" s="372">
        <f t="shared" si="39"/>
        <v>0</v>
      </c>
      <c r="P142" s="465">
        <f>IFERROR(VLOOKUP(J142,rates!$A:$M,8,0)*K142,0)</f>
        <v>0</v>
      </c>
      <c r="Q142" s="381">
        <f>IFERROR(VLOOKUP(J142,rates!$A:$M,9,0)*M142,0)</f>
        <v>0</v>
      </c>
      <c r="R142" s="381">
        <f>IFERROR(VLOOKUP(J142,rates!$A:$M,10,0)*O142,0)</f>
        <v>0</v>
      </c>
      <c r="S142" s="381">
        <f t="shared" si="45"/>
        <v>0</v>
      </c>
      <c r="T142" s="466">
        <f t="shared" si="40"/>
        <v>0</v>
      </c>
      <c r="U142" s="457">
        <f>IFERROR(VLOOKUP(J142,rates!$A:$M,11,0)*K142,0)</f>
        <v>0</v>
      </c>
      <c r="V142" s="381">
        <f>IFERROR(VLOOKUP(J142,rates!$A:$M,12,0)*M142,0)</f>
        <v>0</v>
      </c>
      <c r="W142" s="381">
        <f>IFERROR(VLOOKUP(J142,rates!$A:$M,13,0)*O142,0)</f>
        <v>0</v>
      </c>
      <c r="X142" s="381">
        <f>IFERROR(IF(Information!$C$4="HE",SUM(U142:W142),0),0)</f>
        <v>0</v>
      </c>
      <c r="Y142" s="431">
        <f t="shared" si="41"/>
        <v>0</v>
      </c>
      <c r="Z142" s="458">
        <f t="shared" si="42"/>
        <v>0</v>
      </c>
      <c r="AA142" s="459" t="str">
        <f>IFERROR(VLOOKUP(H142,countrygrouping!A:C,3,0)," ")</f>
        <v xml:space="preserve"> </v>
      </c>
      <c r="AB142" s="460" t="str">
        <f>IFERROR(VLOOKUP(AA142,distancebands!A:C,2,0)," ")</f>
        <v xml:space="preserve"> </v>
      </c>
      <c r="AC142" s="460">
        <f>IFERROR(IF(Information!$C$4="HE",VLOOKUP(AA142,distancebands!$A:$L,6,0),0),0)</f>
        <v>0</v>
      </c>
      <c r="AD142" s="460">
        <f t="shared" si="43"/>
        <v>0</v>
      </c>
      <c r="AE142" s="461">
        <v>0</v>
      </c>
      <c r="AF142" s="462">
        <v>0</v>
      </c>
      <c r="AG142" s="463">
        <f t="shared" si="47"/>
        <v>0</v>
      </c>
      <c r="AH142" s="463">
        <f>IF(Information!$C$4="HE",IF(AND((AF142*AE142)&lt;=400,AE142&lt;=40),AF142*AE142,IF((AE142*AF142)&lt;=400,AF142*40,400)),0)</f>
        <v>0</v>
      </c>
      <c r="AI142" s="467"/>
    </row>
    <row r="143" spans="1:35" ht="24.75" customHeight="1">
      <c r="A143" s="362"/>
      <c r="B143" s="362"/>
      <c r="C143" s="363">
        <f t="shared" si="46"/>
        <v>0</v>
      </c>
      <c r="D143" s="455"/>
      <c r="E143" s="387">
        <f t="shared" si="32"/>
        <v>0</v>
      </c>
      <c r="F143" s="388">
        <f t="shared" si="33"/>
        <v>0</v>
      </c>
      <c r="G143" s="464">
        <f t="shared" si="44"/>
        <v>0</v>
      </c>
      <c r="H143" s="425"/>
      <c r="I143" s="371" t="str">
        <f>IFERROR(VLOOKUP(H143,countrygrouping!A:B,2,0)," ")</f>
        <v xml:space="preserve"> </v>
      </c>
      <c r="J143" s="372" t="str">
        <f t="shared" si="34"/>
        <v xml:space="preserve"> </v>
      </c>
      <c r="K143" s="373">
        <f t="shared" si="35"/>
        <v>0</v>
      </c>
      <c r="L143" s="372">
        <f t="shared" si="36"/>
        <v>0</v>
      </c>
      <c r="M143" s="372">
        <f t="shared" si="37"/>
        <v>0</v>
      </c>
      <c r="N143" s="372">
        <f t="shared" si="38"/>
        <v>0</v>
      </c>
      <c r="O143" s="372">
        <f t="shared" si="39"/>
        <v>0</v>
      </c>
      <c r="P143" s="465">
        <f>IFERROR(VLOOKUP(J143,rates!$A:$M,8,0)*K143,0)</f>
        <v>0</v>
      </c>
      <c r="Q143" s="381">
        <f>IFERROR(VLOOKUP(J143,rates!$A:$M,9,0)*M143,0)</f>
        <v>0</v>
      </c>
      <c r="R143" s="381">
        <f>IFERROR(VLOOKUP(J143,rates!$A:$M,10,0)*O143,0)</f>
        <v>0</v>
      </c>
      <c r="S143" s="381">
        <f t="shared" si="45"/>
        <v>0</v>
      </c>
      <c r="T143" s="466">
        <f t="shared" si="40"/>
        <v>0</v>
      </c>
      <c r="U143" s="457">
        <f>IFERROR(VLOOKUP(J143,rates!$A:$M,11,0)*K143,0)</f>
        <v>0</v>
      </c>
      <c r="V143" s="381">
        <f>IFERROR(VLOOKUP(J143,rates!$A:$M,12,0)*M143,0)</f>
        <v>0</v>
      </c>
      <c r="W143" s="381">
        <f>IFERROR(VLOOKUP(J143,rates!$A:$M,13,0)*O143,0)</f>
        <v>0</v>
      </c>
      <c r="X143" s="381">
        <f>IFERROR(IF(Information!$C$4="HE",SUM(U143:W143),0),0)</f>
        <v>0</v>
      </c>
      <c r="Y143" s="431">
        <f t="shared" si="41"/>
        <v>0</v>
      </c>
      <c r="Z143" s="458">
        <f t="shared" si="42"/>
        <v>0</v>
      </c>
      <c r="AA143" s="459" t="str">
        <f>IFERROR(VLOOKUP(H143,countrygrouping!A:C,3,0)," ")</f>
        <v xml:space="preserve"> </v>
      </c>
      <c r="AB143" s="460" t="str">
        <f>IFERROR(VLOOKUP(AA143,distancebands!A:C,2,0)," ")</f>
        <v xml:space="preserve"> </v>
      </c>
      <c r="AC143" s="460">
        <f>IFERROR(IF(Information!$C$4="HE",VLOOKUP(AA143,distancebands!$A:$L,6,0),0),0)</f>
        <v>0</v>
      </c>
      <c r="AD143" s="460">
        <f t="shared" si="43"/>
        <v>0</v>
      </c>
      <c r="AE143" s="461">
        <v>0</v>
      </c>
      <c r="AF143" s="462">
        <v>0</v>
      </c>
      <c r="AG143" s="463">
        <f t="shared" si="47"/>
        <v>0</v>
      </c>
      <c r="AH143" s="463">
        <f>IF(Information!$C$4="HE",IF(AND((AF143*AE143)&lt;=400,AE143&lt;=40),AF143*AE143,IF((AE143*AF143)&lt;=400,AF143*40,400)),0)</f>
        <v>0</v>
      </c>
      <c r="AI143" s="467"/>
    </row>
    <row r="144" spans="1:35" ht="24.75" customHeight="1">
      <c r="A144" s="362"/>
      <c r="B144" s="362"/>
      <c r="C144" s="363">
        <f t="shared" si="46"/>
        <v>0</v>
      </c>
      <c r="D144" s="455"/>
      <c r="E144" s="387">
        <f t="shared" si="32"/>
        <v>0</v>
      </c>
      <c r="F144" s="388">
        <f t="shared" si="33"/>
        <v>0</v>
      </c>
      <c r="G144" s="464">
        <f t="shared" si="44"/>
        <v>0</v>
      </c>
      <c r="H144" s="425"/>
      <c r="I144" s="371" t="str">
        <f>IFERROR(VLOOKUP(H144,countrygrouping!A:B,2,0)," ")</f>
        <v xml:space="preserve"> </v>
      </c>
      <c r="J144" s="372" t="str">
        <f t="shared" si="34"/>
        <v xml:space="preserve"> </v>
      </c>
      <c r="K144" s="373">
        <f t="shared" si="35"/>
        <v>0</v>
      </c>
      <c r="L144" s="372">
        <f t="shared" si="36"/>
        <v>0</v>
      </c>
      <c r="M144" s="372">
        <f t="shared" si="37"/>
        <v>0</v>
      </c>
      <c r="N144" s="372">
        <f t="shared" si="38"/>
        <v>0</v>
      </c>
      <c r="O144" s="372">
        <f t="shared" si="39"/>
        <v>0</v>
      </c>
      <c r="P144" s="465">
        <f>IFERROR(VLOOKUP(J144,rates!$A:$M,8,0)*K144,0)</f>
        <v>0</v>
      </c>
      <c r="Q144" s="381">
        <f>IFERROR(VLOOKUP(J144,rates!$A:$M,9,0)*M144,0)</f>
        <v>0</v>
      </c>
      <c r="R144" s="381">
        <f>IFERROR(VLOOKUP(J144,rates!$A:$M,10,0)*O144,0)</f>
        <v>0</v>
      </c>
      <c r="S144" s="381">
        <f t="shared" si="45"/>
        <v>0</v>
      </c>
      <c r="T144" s="466">
        <f t="shared" si="40"/>
        <v>0</v>
      </c>
      <c r="U144" s="457">
        <f>IFERROR(VLOOKUP(J144,rates!$A:$M,11,0)*K144,0)</f>
        <v>0</v>
      </c>
      <c r="V144" s="381">
        <f>IFERROR(VLOOKUP(J144,rates!$A:$M,12,0)*M144,0)</f>
        <v>0</v>
      </c>
      <c r="W144" s="381">
        <f>IFERROR(VLOOKUP(J144,rates!$A:$M,13,0)*O144,0)</f>
        <v>0</v>
      </c>
      <c r="X144" s="381">
        <f>IFERROR(IF(Information!$C$4="HE",SUM(U144:W144),0),0)</f>
        <v>0</v>
      </c>
      <c r="Y144" s="431">
        <f t="shared" si="41"/>
        <v>0</v>
      </c>
      <c r="Z144" s="458">
        <f t="shared" si="42"/>
        <v>0</v>
      </c>
      <c r="AA144" s="459" t="str">
        <f>IFERROR(VLOOKUP(H144,countrygrouping!A:C,3,0)," ")</f>
        <v xml:space="preserve"> </v>
      </c>
      <c r="AB144" s="460" t="str">
        <f>IFERROR(VLOOKUP(AA144,distancebands!A:C,2,0)," ")</f>
        <v xml:space="preserve"> </v>
      </c>
      <c r="AC144" s="460">
        <f>IFERROR(IF(Information!$C$4="HE",VLOOKUP(AA144,distancebands!$A:$L,6,0),0),0)</f>
        <v>0</v>
      </c>
      <c r="AD144" s="460">
        <f t="shared" si="43"/>
        <v>0</v>
      </c>
      <c r="AE144" s="461">
        <v>0</v>
      </c>
      <c r="AF144" s="462">
        <v>0</v>
      </c>
      <c r="AG144" s="463">
        <f t="shared" si="47"/>
        <v>0</v>
      </c>
      <c r="AH144" s="463">
        <f>IF(Information!$C$4="HE",IF(AND((AF144*AE144)&lt;=400,AE144&lt;=40),AF144*AE144,IF((AE144*AF144)&lt;=400,AF144*40,400)),0)</f>
        <v>0</v>
      </c>
      <c r="AI144" s="467"/>
    </row>
    <row r="145" spans="1:35" ht="24.75" customHeight="1">
      <c r="A145" s="362"/>
      <c r="B145" s="362"/>
      <c r="C145" s="363">
        <f t="shared" si="46"/>
        <v>0</v>
      </c>
      <c r="D145" s="455"/>
      <c r="E145" s="387">
        <f t="shared" si="32"/>
        <v>0</v>
      </c>
      <c r="F145" s="388">
        <f t="shared" si="33"/>
        <v>0</v>
      </c>
      <c r="G145" s="464">
        <f t="shared" si="44"/>
        <v>0</v>
      </c>
      <c r="H145" s="425"/>
      <c r="I145" s="371" t="str">
        <f>IFERROR(VLOOKUP(H145,countrygrouping!A:B,2,0)," ")</f>
        <v xml:space="preserve"> </v>
      </c>
      <c r="J145" s="372" t="str">
        <f t="shared" si="34"/>
        <v xml:space="preserve"> </v>
      </c>
      <c r="K145" s="373">
        <f t="shared" si="35"/>
        <v>0</v>
      </c>
      <c r="L145" s="372">
        <f t="shared" si="36"/>
        <v>0</v>
      </c>
      <c r="M145" s="372">
        <f t="shared" si="37"/>
        <v>0</v>
      </c>
      <c r="N145" s="372">
        <f t="shared" si="38"/>
        <v>0</v>
      </c>
      <c r="O145" s="372">
        <f t="shared" si="39"/>
        <v>0</v>
      </c>
      <c r="P145" s="465">
        <f>IFERROR(VLOOKUP(J145,rates!$A:$M,8,0)*K145,0)</f>
        <v>0</v>
      </c>
      <c r="Q145" s="381">
        <f>IFERROR(VLOOKUP(J145,rates!$A:$M,9,0)*M145,0)</f>
        <v>0</v>
      </c>
      <c r="R145" s="381">
        <f>IFERROR(VLOOKUP(J145,rates!$A:$M,10,0)*O145,0)</f>
        <v>0</v>
      </c>
      <c r="S145" s="381">
        <f t="shared" si="45"/>
        <v>0</v>
      </c>
      <c r="T145" s="466">
        <f t="shared" si="40"/>
        <v>0</v>
      </c>
      <c r="U145" s="457">
        <f>IFERROR(VLOOKUP(J145,rates!$A:$M,11,0)*K145,0)</f>
        <v>0</v>
      </c>
      <c r="V145" s="381">
        <f>IFERROR(VLOOKUP(J145,rates!$A:$M,12,0)*M145,0)</f>
        <v>0</v>
      </c>
      <c r="W145" s="381">
        <f>IFERROR(VLOOKUP(J145,rates!$A:$M,13,0)*O145,0)</f>
        <v>0</v>
      </c>
      <c r="X145" s="381">
        <f>IFERROR(IF(Information!$C$4="HE",SUM(U145:W145),0),0)</f>
        <v>0</v>
      </c>
      <c r="Y145" s="431">
        <f t="shared" si="41"/>
        <v>0</v>
      </c>
      <c r="Z145" s="458">
        <f t="shared" si="42"/>
        <v>0</v>
      </c>
      <c r="AA145" s="459" t="str">
        <f>IFERROR(VLOOKUP(H145,countrygrouping!A:C,3,0)," ")</f>
        <v xml:space="preserve"> </v>
      </c>
      <c r="AB145" s="460" t="str">
        <f>IFERROR(VLOOKUP(AA145,distancebands!A:C,2,0)," ")</f>
        <v xml:space="preserve"> </v>
      </c>
      <c r="AC145" s="460">
        <f>IFERROR(IF(Information!$C$4="HE",VLOOKUP(AA145,distancebands!$A:$L,6,0),0),0)</f>
        <v>0</v>
      </c>
      <c r="AD145" s="460">
        <f t="shared" si="43"/>
        <v>0</v>
      </c>
      <c r="AE145" s="461">
        <v>0</v>
      </c>
      <c r="AF145" s="462">
        <v>0</v>
      </c>
      <c r="AG145" s="463">
        <f t="shared" si="47"/>
        <v>0</v>
      </c>
      <c r="AH145" s="463">
        <f>IF(Information!$C$4="HE",IF(AND((AF145*AE145)&lt;=400,AE145&lt;=40),AF145*AE145,IF((AE145*AF145)&lt;=400,AF145*40,400)),0)</f>
        <v>0</v>
      </c>
      <c r="AI145" s="467"/>
    </row>
    <row r="146" spans="1:35" ht="24.75" customHeight="1">
      <c r="A146" s="362"/>
      <c r="B146" s="362"/>
      <c r="C146" s="363">
        <f t="shared" si="46"/>
        <v>0</v>
      </c>
      <c r="D146" s="455"/>
      <c r="E146" s="387">
        <f t="shared" si="32"/>
        <v>0</v>
      </c>
      <c r="F146" s="388">
        <f t="shared" si="33"/>
        <v>0</v>
      </c>
      <c r="G146" s="464">
        <f t="shared" si="44"/>
        <v>0</v>
      </c>
      <c r="H146" s="425"/>
      <c r="I146" s="371" t="str">
        <f>IFERROR(VLOOKUP(H146,countrygrouping!A:B,2,0)," ")</f>
        <v xml:space="preserve"> </v>
      </c>
      <c r="J146" s="372" t="str">
        <f t="shared" si="34"/>
        <v xml:space="preserve"> </v>
      </c>
      <c r="K146" s="373">
        <f t="shared" si="35"/>
        <v>0</v>
      </c>
      <c r="L146" s="372">
        <f t="shared" si="36"/>
        <v>0</v>
      </c>
      <c r="M146" s="372">
        <f t="shared" si="37"/>
        <v>0</v>
      </c>
      <c r="N146" s="372">
        <f t="shared" si="38"/>
        <v>0</v>
      </c>
      <c r="O146" s="372">
        <f t="shared" si="39"/>
        <v>0</v>
      </c>
      <c r="P146" s="465">
        <f>IFERROR(VLOOKUP(J146,rates!$A:$M,8,0)*K146,0)</f>
        <v>0</v>
      </c>
      <c r="Q146" s="381">
        <f>IFERROR(VLOOKUP(J146,rates!$A:$M,9,0)*M146,0)</f>
        <v>0</v>
      </c>
      <c r="R146" s="381">
        <f>IFERROR(VLOOKUP(J146,rates!$A:$M,10,0)*O146,0)</f>
        <v>0</v>
      </c>
      <c r="S146" s="381">
        <f t="shared" si="45"/>
        <v>0</v>
      </c>
      <c r="T146" s="466">
        <f t="shared" si="40"/>
        <v>0</v>
      </c>
      <c r="U146" s="457">
        <f>IFERROR(VLOOKUP(J146,rates!$A:$M,11,0)*K146,0)</f>
        <v>0</v>
      </c>
      <c r="V146" s="381">
        <f>IFERROR(VLOOKUP(J146,rates!$A:$M,12,0)*M146,0)</f>
        <v>0</v>
      </c>
      <c r="W146" s="381">
        <f>IFERROR(VLOOKUP(J146,rates!$A:$M,13,0)*O146,0)</f>
        <v>0</v>
      </c>
      <c r="X146" s="381">
        <f>IFERROR(IF(Information!$C$4="HE",SUM(U146:W146),0),0)</f>
        <v>0</v>
      </c>
      <c r="Y146" s="431">
        <f t="shared" si="41"/>
        <v>0</v>
      </c>
      <c r="Z146" s="458">
        <f t="shared" si="42"/>
        <v>0</v>
      </c>
      <c r="AA146" s="459" t="str">
        <f>IFERROR(VLOOKUP(H146,countrygrouping!A:C,3,0)," ")</f>
        <v xml:space="preserve"> </v>
      </c>
      <c r="AB146" s="460" t="str">
        <f>IFERROR(VLOOKUP(AA146,distancebands!A:C,2,0)," ")</f>
        <v xml:space="preserve"> </v>
      </c>
      <c r="AC146" s="460">
        <f>IFERROR(IF(Information!$C$4="HE",VLOOKUP(AA146,distancebands!$A:$L,6,0),0),0)</f>
        <v>0</v>
      </c>
      <c r="AD146" s="460">
        <f t="shared" si="43"/>
        <v>0</v>
      </c>
      <c r="AE146" s="461">
        <v>0</v>
      </c>
      <c r="AF146" s="462">
        <v>0</v>
      </c>
      <c r="AG146" s="463">
        <f t="shared" si="47"/>
        <v>0</v>
      </c>
      <c r="AH146" s="463">
        <f>IF(Information!$C$4="HE",IF(AND((AF146*AE146)&lt;=400,AE146&lt;=40),AF146*AE146,IF((AE146*AF146)&lt;=400,AF146*40,400)),0)</f>
        <v>0</v>
      </c>
      <c r="AI146" s="467"/>
    </row>
    <row r="147" spans="1:35" ht="24.75" customHeight="1">
      <c r="A147" s="362"/>
      <c r="B147" s="362"/>
      <c r="C147" s="363">
        <f t="shared" si="46"/>
        <v>0</v>
      </c>
      <c r="D147" s="455"/>
      <c r="E147" s="387">
        <f t="shared" si="32"/>
        <v>0</v>
      </c>
      <c r="F147" s="388">
        <f t="shared" si="33"/>
        <v>0</v>
      </c>
      <c r="G147" s="464">
        <f t="shared" si="44"/>
        <v>0</v>
      </c>
      <c r="H147" s="425"/>
      <c r="I147" s="371" t="str">
        <f>IFERROR(VLOOKUP(H147,countrygrouping!A:B,2,0)," ")</f>
        <v xml:space="preserve"> </v>
      </c>
      <c r="J147" s="372" t="str">
        <f t="shared" si="34"/>
        <v xml:space="preserve"> </v>
      </c>
      <c r="K147" s="373">
        <f t="shared" si="35"/>
        <v>0</v>
      </c>
      <c r="L147" s="372">
        <f t="shared" si="36"/>
        <v>0</v>
      </c>
      <c r="M147" s="372">
        <f t="shared" si="37"/>
        <v>0</v>
      </c>
      <c r="N147" s="372">
        <f t="shared" si="38"/>
        <v>0</v>
      </c>
      <c r="O147" s="372">
        <f t="shared" si="39"/>
        <v>0</v>
      </c>
      <c r="P147" s="465">
        <f>IFERROR(VLOOKUP(J147,rates!$A:$M,8,0)*K147,0)</f>
        <v>0</v>
      </c>
      <c r="Q147" s="381">
        <f>IFERROR(VLOOKUP(J147,rates!$A:$M,9,0)*M147,0)</f>
        <v>0</v>
      </c>
      <c r="R147" s="381">
        <f>IFERROR(VLOOKUP(J147,rates!$A:$M,10,0)*O147,0)</f>
        <v>0</v>
      </c>
      <c r="S147" s="381">
        <f t="shared" si="45"/>
        <v>0</v>
      </c>
      <c r="T147" s="466">
        <f t="shared" si="40"/>
        <v>0</v>
      </c>
      <c r="U147" s="457">
        <f>IFERROR(VLOOKUP(J147,rates!$A:$M,11,0)*K147,0)</f>
        <v>0</v>
      </c>
      <c r="V147" s="381">
        <f>IFERROR(VLOOKUP(J147,rates!$A:$M,12,0)*M147,0)</f>
        <v>0</v>
      </c>
      <c r="W147" s="381">
        <f>IFERROR(VLOOKUP(J147,rates!$A:$M,13,0)*O147,0)</f>
        <v>0</v>
      </c>
      <c r="X147" s="381">
        <f>IFERROR(IF(Information!$C$4="HE",SUM(U147:W147),0),0)</f>
        <v>0</v>
      </c>
      <c r="Y147" s="431">
        <f t="shared" si="41"/>
        <v>0</v>
      </c>
      <c r="Z147" s="458">
        <f t="shared" si="42"/>
        <v>0</v>
      </c>
      <c r="AA147" s="459" t="str">
        <f>IFERROR(VLOOKUP(H147,countrygrouping!A:C,3,0)," ")</f>
        <v xml:space="preserve"> </v>
      </c>
      <c r="AB147" s="460" t="str">
        <f>IFERROR(VLOOKUP(AA147,distancebands!A:C,2,0)," ")</f>
        <v xml:space="preserve"> </v>
      </c>
      <c r="AC147" s="460">
        <f>IFERROR(IF(Information!$C$4="HE",VLOOKUP(AA147,distancebands!$A:$L,6,0),0),0)</f>
        <v>0</v>
      </c>
      <c r="AD147" s="460">
        <f t="shared" si="43"/>
        <v>0</v>
      </c>
      <c r="AE147" s="461">
        <v>0</v>
      </c>
      <c r="AF147" s="462">
        <v>0</v>
      </c>
      <c r="AG147" s="463">
        <f t="shared" si="47"/>
        <v>0</v>
      </c>
      <c r="AH147" s="463">
        <f>IF(Information!$C$4="HE",IF(AND((AF147*AE147)&lt;=400,AE147&lt;=40),AF147*AE147,IF((AE147*AF147)&lt;=400,AF147*40,400)),0)</f>
        <v>0</v>
      </c>
      <c r="AI147" s="467"/>
    </row>
    <row r="148" spans="1:35" ht="24.75" customHeight="1">
      <c r="A148" s="362"/>
      <c r="B148" s="362"/>
      <c r="C148" s="363">
        <f t="shared" si="46"/>
        <v>0</v>
      </c>
      <c r="D148" s="455"/>
      <c r="E148" s="387">
        <f t="shared" si="32"/>
        <v>0</v>
      </c>
      <c r="F148" s="388">
        <f t="shared" si="33"/>
        <v>0</v>
      </c>
      <c r="G148" s="464">
        <f t="shared" si="44"/>
        <v>0</v>
      </c>
      <c r="H148" s="425"/>
      <c r="I148" s="371" t="str">
        <f>IFERROR(VLOOKUP(H148,countrygrouping!A:B,2,0)," ")</f>
        <v xml:space="preserve"> </v>
      </c>
      <c r="J148" s="372" t="str">
        <f t="shared" si="34"/>
        <v xml:space="preserve"> </v>
      </c>
      <c r="K148" s="373">
        <f t="shared" si="35"/>
        <v>0</v>
      </c>
      <c r="L148" s="372">
        <f t="shared" si="36"/>
        <v>0</v>
      </c>
      <c r="M148" s="372">
        <f t="shared" si="37"/>
        <v>0</v>
      </c>
      <c r="N148" s="372">
        <f t="shared" si="38"/>
        <v>0</v>
      </c>
      <c r="O148" s="372">
        <f t="shared" si="39"/>
        <v>0</v>
      </c>
      <c r="P148" s="465">
        <f>IFERROR(VLOOKUP(J148,rates!$A:$M,8,0)*K148,0)</f>
        <v>0</v>
      </c>
      <c r="Q148" s="381">
        <f>IFERROR(VLOOKUP(J148,rates!$A:$M,9,0)*M148,0)</f>
        <v>0</v>
      </c>
      <c r="R148" s="381">
        <f>IFERROR(VLOOKUP(J148,rates!$A:$M,10,0)*O148,0)</f>
        <v>0</v>
      </c>
      <c r="S148" s="381">
        <f t="shared" si="45"/>
        <v>0</v>
      </c>
      <c r="T148" s="466">
        <f t="shared" si="40"/>
        <v>0</v>
      </c>
      <c r="U148" s="457">
        <f>IFERROR(VLOOKUP(J148,rates!$A:$M,11,0)*K148,0)</f>
        <v>0</v>
      </c>
      <c r="V148" s="381">
        <f>IFERROR(VLOOKUP(J148,rates!$A:$M,12,0)*M148,0)</f>
        <v>0</v>
      </c>
      <c r="W148" s="381">
        <f>IFERROR(VLOOKUP(J148,rates!$A:$M,13,0)*O148,0)</f>
        <v>0</v>
      </c>
      <c r="X148" s="381">
        <f>IFERROR(IF(Information!$C$4="HE",SUM(U148:W148),0),0)</f>
        <v>0</v>
      </c>
      <c r="Y148" s="431">
        <f t="shared" si="41"/>
        <v>0</v>
      </c>
      <c r="Z148" s="458">
        <f t="shared" si="42"/>
        <v>0</v>
      </c>
      <c r="AA148" s="459" t="str">
        <f>IFERROR(VLOOKUP(H148,countrygrouping!A:C,3,0)," ")</f>
        <v xml:space="preserve"> </v>
      </c>
      <c r="AB148" s="460" t="str">
        <f>IFERROR(VLOOKUP(AA148,distancebands!A:C,2,0)," ")</f>
        <v xml:space="preserve"> </v>
      </c>
      <c r="AC148" s="460">
        <f>IFERROR(IF(Information!$C$4="HE",VLOOKUP(AA148,distancebands!$A:$L,6,0),0),0)</f>
        <v>0</v>
      </c>
      <c r="AD148" s="460">
        <f t="shared" si="43"/>
        <v>0</v>
      </c>
      <c r="AE148" s="461">
        <v>0</v>
      </c>
      <c r="AF148" s="462">
        <v>0</v>
      </c>
      <c r="AG148" s="463">
        <f t="shared" si="47"/>
        <v>0</v>
      </c>
      <c r="AH148" s="463">
        <f>IF(Information!$C$4="HE",IF(AND((AF148*AE148)&lt;=400,AE148&lt;=40),AF148*AE148,IF((AE148*AF148)&lt;=400,AF148*40,400)),0)</f>
        <v>0</v>
      </c>
      <c r="AI148" s="467"/>
    </row>
    <row r="149" spans="1:35" ht="24.75" customHeight="1">
      <c r="A149" s="362"/>
      <c r="B149" s="362"/>
      <c r="C149" s="363">
        <f t="shared" si="46"/>
        <v>0</v>
      </c>
      <c r="D149" s="455"/>
      <c r="E149" s="387">
        <f t="shared" si="32"/>
        <v>0</v>
      </c>
      <c r="F149" s="388">
        <f t="shared" si="33"/>
        <v>0</v>
      </c>
      <c r="G149" s="464">
        <f t="shared" si="44"/>
        <v>0</v>
      </c>
      <c r="H149" s="425"/>
      <c r="I149" s="371" t="str">
        <f>IFERROR(VLOOKUP(H149,countrygrouping!A:B,2,0)," ")</f>
        <v xml:space="preserve"> </v>
      </c>
      <c r="J149" s="372" t="str">
        <f t="shared" si="34"/>
        <v xml:space="preserve"> </v>
      </c>
      <c r="K149" s="373">
        <f t="shared" si="35"/>
        <v>0</v>
      </c>
      <c r="L149" s="372">
        <f t="shared" si="36"/>
        <v>0</v>
      </c>
      <c r="M149" s="372">
        <f t="shared" si="37"/>
        <v>0</v>
      </c>
      <c r="N149" s="372">
        <f t="shared" si="38"/>
        <v>0</v>
      </c>
      <c r="O149" s="372">
        <f t="shared" si="39"/>
        <v>0</v>
      </c>
      <c r="P149" s="465">
        <f>IFERROR(VLOOKUP(J149,rates!$A:$M,8,0)*K149,0)</f>
        <v>0</v>
      </c>
      <c r="Q149" s="381">
        <f>IFERROR(VLOOKUP(J149,rates!$A:$M,9,0)*M149,0)</f>
        <v>0</v>
      </c>
      <c r="R149" s="381">
        <f>IFERROR(VLOOKUP(J149,rates!$A:$M,10,0)*O149,0)</f>
        <v>0</v>
      </c>
      <c r="S149" s="381">
        <f t="shared" si="45"/>
        <v>0</v>
      </c>
      <c r="T149" s="466">
        <f t="shared" si="40"/>
        <v>0</v>
      </c>
      <c r="U149" s="457">
        <f>IFERROR(VLOOKUP(J149,rates!$A:$M,11,0)*K149,0)</f>
        <v>0</v>
      </c>
      <c r="V149" s="381">
        <f>IFERROR(VLOOKUP(J149,rates!$A:$M,12,0)*M149,0)</f>
        <v>0</v>
      </c>
      <c r="W149" s="381">
        <f>IFERROR(VLOOKUP(J149,rates!$A:$M,13,0)*O149,0)</f>
        <v>0</v>
      </c>
      <c r="X149" s="381">
        <f>IFERROR(IF(Information!$C$4="HE",SUM(U149:W149),0),0)</f>
        <v>0</v>
      </c>
      <c r="Y149" s="431">
        <f t="shared" si="41"/>
        <v>0</v>
      </c>
      <c r="Z149" s="458">
        <f t="shared" si="42"/>
        <v>0</v>
      </c>
      <c r="AA149" s="459" t="str">
        <f>IFERROR(VLOOKUP(H149,countrygrouping!A:C,3,0)," ")</f>
        <v xml:space="preserve"> </v>
      </c>
      <c r="AB149" s="460" t="str">
        <f>IFERROR(VLOOKUP(AA149,distancebands!A:C,2,0)," ")</f>
        <v xml:space="preserve"> </v>
      </c>
      <c r="AC149" s="460">
        <f>IFERROR(IF(Information!$C$4="HE",VLOOKUP(AA149,distancebands!$A:$L,6,0),0),0)</f>
        <v>0</v>
      </c>
      <c r="AD149" s="460">
        <f t="shared" si="43"/>
        <v>0</v>
      </c>
      <c r="AE149" s="461">
        <v>0</v>
      </c>
      <c r="AF149" s="462">
        <v>0</v>
      </c>
      <c r="AG149" s="463">
        <f t="shared" si="47"/>
        <v>0</v>
      </c>
      <c r="AH149" s="463">
        <f>IF(Information!$C$4="HE",IF(AND((AF149*AE149)&lt;=400,AE149&lt;=40),AF149*AE149,IF((AE149*AF149)&lt;=400,AF149*40,400)),0)</f>
        <v>0</v>
      </c>
      <c r="AI149" s="467"/>
    </row>
    <row r="150" spans="1:35" ht="24.75" customHeight="1">
      <c r="A150" s="362"/>
      <c r="B150" s="362"/>
      <c r="C150" s="363">
        <f t="shared" si="46"/>
        <v>0</v>
      </c>
      <c r="D150" s="455"/>
      <c r="E150" s="387">
        <f t="shared" si="32"/>
        <v>0</v>
      </c>
      <c r="F150" s="388">
        <f t="shared" si="33"/>
        <v>0</v>
      </c>
      <c r="G150" s="464">
        <f t="shared" si="44"/>
        <v>0</v>
      </c>
      <c r="H150" s="425"/>
      <c r="I150" s="371" t="str">
        <f>IFERROR(VLOOKUP(H150,countrygrouping!A:B,2,0)," ")</f>
        <v xml:space="preserve"> </v>
      </c>
      <c r="J150" s="372" t="str">
        <f t="shared" si="34"/>
        <v xml:space="preserve"> </v>
      </c>
      <c r="K150" s="373">
        <f t="shared" si="35"/>
        <v>0</v>
      </c>
      <c r="L150" s="372">
        <f t="shared" si="36"/>
        <v>0</v>
      </c>
      <c r="M150" s="372">
        <f t="shared" si="37"/>
        <v>0</v>
      </c>
      <c r="N150" s="372">
        <f t="shared" si="38"/>
        <v>0</v>
      </c>
      <c r="O150" s="372">
        <f t="shared" si="39"/>
        <v>0</v>
      </c>
      <c r="P150" s="465">
        <f>IFERROR(VLOOKUP(J150,rates!$A:$M,8,0)*K150,0)</f>
        <v>0</v>
      </c>
      <c r="Q150" s="381">
        <f>IFERROR(VLOOKUP(J150,rates!$A:$M,9,0)*M150,0)</f>
        <v>0</v>
      </c>
      <c r="R150" s="381">
        <f>IFERROR(VLOOKUP(J150,rates!$A:$M,10,0)*O150,0)</f>
        <v>0</v>
      </c>
      <c r="S150" s="381">
        <f t="shared" si="45"/>
        <v>0</v>
      </c>
      <c r="T150" s="466">
        <f t="shared" si="40"/>
        <v>0</v>
      </c>
      <c r="U150" s="457">
        <f>IFERROR(VLOOKUP(J150,rates!$A:$M,11,0)*K150,0)</f>
        <v>0</v>
      </c>
      <c r="V150" s="381">
        <f>IFERROR(VLOOKUP(J150,rates!$A:$M,12,0)*M150,0)</f>
        <v>0</v>
      </c>
      <c r="W150" s="381">
        <f>IFERROR(VLOOKUP(J150,rates!$A:$M,13,0)*O150,0)</f>
        <v>0</v>
      </c>
      <c r="X150" s="381">
        <f>IFERROR(IF(Information!$C$4="HE",SUM(U150:W150),0),0)</f>
        <v>0</v>
      </c>
      <c r="Y150" s="431">
        <f t="shared" si="41"/>
        <v>0</v>
      </c>
      <c r="Z150" s="458">
        <f t="shared" si="42"/>
        <v>0</v>
      </c>
      <c r="AA150" s="459" t="str">
        <f>IFERROR(VLOOKUP(H150,countrygrouping!A:C,3,0)," ")</f>
        <v xml:space="preserve"> </v>
      </c>
      <c r="AB150" s="460" t="str">
        <f>IFERROR(VLOOKUP(AA150,distancebands!A:C,2,0)," ")</f>
        <v xml:space="preserve"> </v>
      </c>
      <c r="AC150" s="460">
        <f>IFERROR(IF(Information!$C$4="HE",VLOOKUP(AA150,distancebands!$A:$L,6,0),0),0)</f>
        <v>0</v>
      </c>
      <c r="AD150" s="460">
        <f t="shared" si="43"/>
        <v>0</v>
      </c>
      <c r="AE150" s="461">
        <v>0</v>
      </c>
      <c r="AF150" s="462">
        <v>0</v>
      </c>
      <c r="AG150" s="463">
        <f t="shared" si="47"/>
        <v>0</v>
      </c>
      <c r="AH150" s="463">
        <f>IF(Information!$C$4="HE",IF(AND((AF150*AE150)&lt;=400,AE150&lt;=40),AF150*AE150,IF((AE150*AF150)&lt;=400,AF150*40,400)),0)</f>
        <v>0</v>
      </c>
      <c r="AI150" s="467"/>
    </row>
    <row r="151" spans="1:35" ht="24.75" customHeight="1">
      <c r="A151" s="362"/>
      <c r="B151" s="362"/>
      <c r="C151" s="363">
        <f t="shared" si="46"/>
        <v>0</v>
      </c>
      <c r="D151" s="455"/>
      <c r="E151" s="387">
        <f t="shared" si="32"/>
        <v>0</v>
      </c>
      <c r="F151" s="388">
        <f t="shared" si="33"/>
        <v>0</v>
      </c>
      <c r="G151" s="464">
        <f t="shared" si="44"/>
        <v>0</v>
      </c>
      <c r="H151" s="425"/>
      <c r="I151" s="371" t="str">
        <f>IFERROR(VLOOKUP(H151,countrygrouping!A:B,2,0)," ")</f>
        <v xml:space="preserve"> </v>
      </c>
      <c r="J151" s="372" t="str">
        <f t="shared" si="34"/>
        <v xml:space="preserve"> </v>
      </c>
      <c r="K151" s="373">
        <f t="shared" si="35"/>
        <v>0</v>
      </c>
      <c r="L151" s="372">
        <f t="shared" si="36"/>
        <v>0</v>
      </c>
      <c r="M151" s="372">
        <f t="shared" si="37"/>
        <v>0</v>
      </c>
      <c r="N151" s="372">
        <f t="shared" si="38"/>
        <v>0</v>
      </c>
      <c r="O151" s="372">
        <f t="shared" si="39"/>
        <v>0</v>
      </c>
      <c r="P151" s="465">
        <f>IFERROR(VLOOKUP(J151,rates!$A:$M,8,0)*K151,0)</f>
        <v>0</v>
      </c>
      <c r="Q151" s="381">
        <f>IFERROR(VLOOKUP(J151,rates!$A:$M,9,0)*M151,0)</f>
        <v>0</v>
      </c>
      <c r="R151" s="381">
        <f>IFERROR(VLOOKUP(J151,rates!$A:$M,10,0)*O151,0)</f>
        <v>0</v>
      </c>
      <c r="S151" s="381">
        <f t="shared" si="45"/>
        <v>0</v>
      </c>
      <c r="T151" s="466">
        <f t="shared" si="40"/>
        <v>0</v>
      </c>
      <c r="U151" s="457">
        <f>IFERROR(VLOOKUP(J151,rates!$A:$M,11,0)*K151,0)</f>
        <v>0</v>
      </c>
      <c r="V151" s="381">
        <f>IFERROR(VLOOKUP(J151,rates!$A:$M,12,0)*M151,0)</f>
        <v>0</v>
      </c>
      <c r="W151" s="381">
        <f>IFERROR(VLOOKUP(J151,rates!$A:$M,13,0)*O151,0)</f>
        <v>0</v>
      </c>
      <c r="X151" s="381">
        <f>IFERROR(IF(Information!$C$4="HE",SUM(U151:W151),0),0)</f>
        <v>0</v>
      </c>
      <c r="Y151" s="431">
        <f t="shared" si="41"/>
        <v>0</v>
      </c>
      <c r="Z151" s="458">
        <f t="shared" si="42"/>
        <v>0</v>
      </c>
      <c r="AA151" s="459" t="str">
        <f>IFERROR(VLOOKUP(H151,countrygrouping!A:C,3,0)," ")</f>
        <v xml:space="preserve"> </v>
      </c>
      <c r="AB151" s="460" t="str">
        <f>IFERROR(VLOOKUP(AA151,distancebands!A:C,2,0)," ")</f>
        <v xml:space="preserve"> </v>
      </c>
      <c r="AC151" s="460">
        <f>IFERROR(IF(Information!$C$4="HE",VLOOKUP(AA151,distancebands!$A:$L,6,0),0),0)</f>
        <v>0</v>
      </c>
      <c r="AD151" s="460">
        <f t="shared" si="43"/>
        <v>0</v>
      </c>
      <c r="AE151" s="461">
        <v>0</v>
      </c>
      <c r="AF151" s="462">
        <v>0</v>
      </c>
      <c r="AG151" s="463">
        <f t="shared" si="47"/>
        <v>0</v>
      </c>
      <c r="AH151" s="463">
        <f>IF(Information!$C$4="HE",IF(AND((AF151*AE151)&lt;=400,AE151&lt;=40),AF151*AE151,IF((AE151*AF151)&lt;=400,AF151*40,400)),0)</f>
        <v>0</v>
      </c>
      <c r="AI151" s="467"/>
    </row>
    <row r="152" spans="1:35" ht="24.75" customHeight="1">
      <c r="A152" s="362"/>
      <c r="B152" s="362"/>
      <c r="C152" s="363">
        <f t="shared" si="46"/>
        <v>0</v>
      </c>
      <c r="D152" s="455"/>
      <c r="E152" s="387">
        <f t="shared" si="32"/>
        <v>0</v>
      </c>
      <c r="F152" s="388">
        <f t="shared" si="33"/>
        <v>0</v>
      </c>
      <c r="G152" s="464">
        <f t="shared" si="44"/>
        <v>0</v>
      </c>
      <c r="H152" s="425"/>
      <c r="I152" s="371" t="str">
        <f>IFERROR(VLOOKUP(H152,countrygrouping!A:B,2,0)," ")</f>
        <v xml:space="preserve"> </v>
      </c>
      <c r="J152" s="372" t="str">
        <f t="shared" si="34"/>
        <v xml:space="preserve"> </v>
      </c>
      <c r="K152" s="373">
        <f t="shared" si="35"/>
        <v>0</v>
      </c>
      <c r="L152" s="372">
        <f t="shared" si="36"/>
        <v>0</v>
      </c>
      <c r="M152" s="372">
        <f t="shared" si="37"/>
        <v>0</v>
      </c>
      <c r="N152" s="372">
        <f t="shared" si="38"/>
        <v>0</v>
      </c>
      <c r="O152" s="372">
        <f t="shared" si="39"/>
        <v>0</v>
      </c>
      <c r="P152" s="465">
        <f>IFERROR(VLOOKUP(J152,rates!$A:$M,8,0)*K152,0)</f>
        <v>0</v>
      </c>
      <c r="Q152" s="381">
        <f>IFERROR(VLOOKUP(J152,rates!$A:$M,9,0)*M152,0)</f>
        <v>0</v>
      </c>
      <c r="R152" s="381">
        <f>IFERROR(VLOOKUP(J152,rates!$A:$M,10,0)*O152,0)</f>
        <v>0</v>
      </c>
      <c r="S152" s="381">
        <f t="shared" si="45"/>
        <v>0</v>
      </c>
      <c r="T152" s="466">
        <f t="shared" si="40"/>
        <v>0</v>
      </c>
      <c r="U152" s="457">
        <f>IFERROR(VLOOKUP(J152,rates!$A:$M,11,0)*K152,0)</f>
        <v>0</v>
      </c>
      <c r="V152" s="381">
        <f>IFERROR(VLOOKUP(J152,rates!$A:$M,12,0)*M152,0)</f>
        <v>0</v>
      </c>
      <c r="W152" s="381">
        <f>IFERROR(VLOOKUP(J152,rates!$A:$M,13,0)*O152,0)</f>
        <v>0</v>
      </c>
      <c r="X152" s="381">
        <f>IFERROR(IF(Information!$C$4="HE",SUM(U152:W152),0),0)</f>
        <v>0</v>
      </c>
      <c r="Y152" s="431">
        <f t="shared" si="41"/>
        <v>0</v>
      </c>
      <c r="Z152" s="458">
        <f t="shared" si="42"/>
        <v>0</v>
      </c>
      <c r="AA152" s="459" t="str">
        <f>IFERROR(VLOOKUP(H152,countrygrouping!A:C,3,0)," ")</f>
        <v xml:space="preserve"> </v>
      </c>
      <c r="AB152" s="460" t="str">
        <f>IFERROR(VLOOKUP(AA152,distancebands!A:C,2,0)," ")</f>
        <v xml:space="preserve"> </v>
      </c>
      <c r="AC152" s="460">
        <f>IFERROR(IF(Information!$C$4="HE",VLOOKUP(AA152,distancebands!$A:$L,6,0),0),0)</f>
        <v>0</v>
      </c>
      <c r="AD152" s="460">
        <f t="shared" si="43"/>
        <v>0</v>
      </c>
      <c r="AE152" s="461">
        <v>0</v>
      </c>
      <c r="AF152" s="462">
        <v>0</v>
      </c>
      <c r="AG152" s="463">
        <f t="shared" si="47"/>
        <v>0</v>
      </c>
      <c r="AH152" s="463">
        <f>IF(Information!$C$4="HE",IF(AND((AF152*AE152)&lt;=400,AE152&lt;=40),AF152*AE152,IF((AE152*AF152)&lt;=400,AF152*40,400)),0)</f>
        <v>0</v>
      </c>
      <c r="AI152" s="467"/>
    </row>
    <row r="153" spans="1:35" ht="24.75" customHeight="1">
      <c r="A153" s="362"/>
      <c r="B153" s="362"/>
      <c r="C153" s="363">
        <f t="shared" si="46"/>
        <v>0</v>
      </c>
      <c r="D153" s="468"/>
      <c r="E153" s="396">
        <f t="shared" si="32"/>
        <v>0</v>
      </c>
      <c r="F153" s="397">
        <f t="shared" si="33"/>
        <v>0</v>
      </c>
      <c r="G153" s="469">
        <f t="shared" si="44"/>
        <v>0</v>
      </c>
      <c r="H153" s="425"/>
      <c r="I153" s="371" t="str">
        <f>IFERROR(VLOOKUP(H153,countrygrouping!A:B,2,0)," ")</f>
        <v xml:space="preserve"> </v>
      </c>
      <c r="J153" s="372" t="str">
        <f t="shared" si="34"/>
        <v xml:space="preserve"> </v>
      </c>
      <c r="K153" s="373">
        <f t="shared" si="35"/>
        <v>0</v>
      </c>
      <c r="L153" s="372">
        <f t="shared" si="36"/>
        <v>0</v>
      </c>
      <c r="M153" s="372">
        <f t="shared" si="37"/>
        <v>0</v>
      </c>
      <c r="N153" s="372">
        <f t="shared" si="38"/>
        <v>0</v>
      </c>
      <c r="O153" s="372">
        <f t="shared" si="39"/>
        <v>0</v>
      </c>
      <c r="P153" s="465">
        <f>IFERROR(VLOOKUP(J153,rates!$A:$M,8,0)*K153,0)</f>
        <v>0</v>
      </c>
      <c r="Q153" s="381">
        <f>IFERROR(VLOOKUP(J153,rates!$A:$M,9,0)*M153,0)</f>
        <v>0</v>
      </c>
      <c r="R153" s="381">
        <f>IFERROR(VLOOKUP(J153,rates!$A:$M,10,0)*O153,0)</f>
        <v>0</v>
      </c>
      <c r="S153" s="381">
        <f t="shared" si="45"/>
        <v>0</v>
      </c>
      <c r="T153" s="470">
        <f t="shared" si="40"/>
        <v>0</v>
      </c>
      <c r="U153" s="457">
        <f>IFERROR(VLOOKUP(J153,rates!$A:$M,11,0)*K153,0)</f>
        <v>0</v>
      </c>
      <c r="V153" s="381">
        <f>IFERROR(VLOOKUP(J153,rates!$A:$M,12,0)*M153,0)</f>
        <v>0</v>
      </c>
      <c r="W153" s="381">
        <f>IFERROR(VLOOKUP(J153,rates!$A:$M,13,0)*O153,0)</f>
        <v>0</v>
      </c>
      <c r="X153" s="381">
        <f>IFERROR(IF(Information!$C$4="HE",SUM(U153:W153),0),0)</f>
        <v>0</v>
      </c>
      <c r="Y153" s="431">
        <f t="shared" si="41"/>
        <v>0</v>
      </c>
      <c r="Z153" s="458">
        <f t="shared" si="42"/>
        <v>0</v>
      </c>
      <c r="AA153" s="459" t="str">
        <f>IFERROR(VLOOKUP(H153,countrygrouping!A:C,3,0)," ")</f>
        <v xml:space="preserve"> </v>
      </c>
      <c r="AB153" s="460" t="str">
        <f>IFERROR(VLOOKUP(AA153,distancebands!A:C,2,0)," ")</f>
        <v xml:space="preserve"> </v>
      </c>
      <c r="AC153" s="460">
        <f>IFERROR(IF(Information!$C$4="HE",VLOOKUP(AA153,distancebands!$A:$L,6,0),0),0)</f>
        <v>0</v>
      </c>
      <c r="AD153" s="460">
        <f t="shared" si="43"/>
        <v>0</v>
      </c>
      <c r="AE153" s="461">
        <v>0</v>
      </c>
      <c r="AF153" s="462">
        <v>0</v>
      </c>
      <c r="AG153" s="463">
        <f t="shared" si="47"/>
        <v>0</v>
      </c>
      <c r="AH153" s="463">
        <f>IF(Information!$C$4="HE",IF(AND((AF153*AE153)&lt;=400,AE153&lt;=40),AF153*AE153,IF((AE153*AF153)&lt;=400,AF153*40,400)),0)</f>
        <v>0</v>
      </c>
      <c r="AI153" s="467"/>
    </row>
    <row r="154" spans="1:35" ht="24.75" customHeight="1">
      <c r="A154" s="362"/>
      <c r="B154" s="362"/>
      <c r="C154" s="363">
        <f t="shared" si="46"/>
        <v>0</v>
      </c>
      <c r="D154" s="362"/>
      <c r="E154" s="367">
        <f>FLOOR(D154/7,1)</f>
        <v>0</v>
      </c>
      <c r="F154" s="368">
        <f>FLOOR(D154/28,1)</f>
        <v>0</v>
      </c>
      <c r="G154" s="424">
        <f>D154/28</f>
        <v>0</v>
      </c>
      <c r="H154" s="425"/>
      <c r="I154" s="371" t="str">
        <f>IFERROR(VLOOKUP(H154,countrygrouping!A:B,2,0)," ")</f>
        <v xml:space="preserve"> </v>
      </c>
      <c r="J154" s="372" t="str">
        <f>I154</f>
        <v xml:space="preserve"> </v>
      </c>
      <c r="K154" s="373">
        <f>IF(D154&gt;0,D154-L154,0)</f>
        <v>0</v>
      </c>
      <c r="L154" s="372">
        <f>IF(D154&lt;14,0,(D154-14))</f>
        <v>0</v>
      </c>
      <c r="M154" s="372">
        <f>IF(D154&gt;56,56-K154,L154)</f>
        <v>0</v>
      </c>
      <c r="N154" s="372">
        <f>K154+M154</f>
        <v>0</v>
      </c>
      <c r="O154" s="372">
        <f>D154-M154-K154</f>
        <v>0</v>
      </c>
      <c r="P154" s="465">
        <f>IFERROR(VLOOKUP(J154,rates!$A:$M,8,0)*K154,0)</f>
        <v>0</v>
      </c>
      <c r="Q154" s="381">
        <f>IFERROR(VLOOKUP(J154,rates!$A:$M,9,0)*M154,0)</f>
        <v>0</v>
      </c>
      <c r="R154" s="381">
        <f>IFERROR(VLOOKUP(J154,rates!$A:$M,10,0)*O154,0)</f>
        <v>0</v>
      </c>
      <c r="S154" s="381">
        <f t="shared" si="45"/>
        <v>0</v>
      </c>
      <c r="T154" s="431">
        <f>IFERROR(S154*A154,0)</f>
        <v>0</v>
      </c>
      <c r="U154" s="457">
        <f>IFERROR(VLOOKUP(J154,rates!$A:$M,11,0)*K154,0)</f>
        <v>0</v>
      </c>
      <c r="V154" s="381">
        <f>IFERROR(VLOOKUP(J154,rates!$A:$M,12,0)*M154,0)</f>
        <v>0</v>
      </c>
      <c r="W154" s="381">
        <f>IFERROR(VLOOKUP(J154,rates!$A:$M,13,0)*O154,0)</f>
        <v>0</v>
      </c>
      <c r="X154" s="381">
        <f>IFERROR(IF(Information!$C$4="HE",SUM(U154:W154),0),0)</f>
        <v>0</v>
      </c>
      <c r="Y154" s="431">
        <f>IFERROR(X154*C154,0)</f>
        <v>0</v>
      </c>
      <c r="Z154" s="458">
        <f>IFERROR(T154+Y154,0)</f>
        <v>0</v>
      </c>
      <c r="AA154" s="459" t="str">
        <f>IFERROR(VLOOKUP(H154,countrygrouping!A:C,3,0)," ")</f>
        <v xml:space="preserve"> </v>
      </c>
      <c r="AB154" s="460" t="str">
        <f>IFERROR(VLOOKUP(AA154,distancebands!A:C,2,0)," ")</f>
        <v xml:space="preserve"> </v>
      </c>
      <c r="AC154" s="460">
        <f>IFERROR(IF(Information!$C$4="HE",VLOOKUP(AA154,distancebands!$A:$L,6,0),0),0)</f>
        <v>0</v>
      </c>
      <c r="AD154" s="460">
        <f>IFERROR(A154*AB154,0)+IFERROR(C154*AC154,0)</f>
        <v>0</v>
      </c>
      <c r="AE154" s="461">
        <v>0</v>
      </c>
      <c r="AF154" s="462">
        <v>0</v>
      </c>
      <c r="AG154" s="463">
        <f t="shared" si="47"/>
        <v>0</v>
      </c>
      <c r="AH154" s="463">
        <f>IF(Information!$C$4="HE",IF(AND((AF154*AE154)&lt;=400,AE154&lt;=40),AF154*AE154,IF((AE154*AF154)&lt;=400,AF154*40,400)),0)</f>
        <v>0</v>
      </c>
      <c r="AI154" s="467"/>
    </row>
    <row r="155" spans="1:35" ht="24.75" customHeight="1">
      <c r="A155" s="362"/>
      <c r="B155" s="362"/>
      <c r="C155" s="363">
        <f t="shared" si="46"/>
        <v>0</v>
      </c>
      <c r="D155" s="455"/>
      <c r="E155" s="387">
        <f t="shared" ref="E155:E204" si="48">FLOOR(D155/7,1)</f>
        <v>0</v>
      </c>
      <c r="F155" s="388">
        <f t="shared" ref="F155:F204" si="49">FLOOR(D155/28,1)</f>
        <v>0</v>
      </c>
      <c r="G155" s="464">
        <f>D155/28</f>
        <v>0</v>
      </c>
      <c r="H155" s="425"/>
      <c r="I155" s="371" t="str">
        <f>IFERROR(VLOOKUP(H155,countrygrouping!A:B,2,0)," ")</f>
        <v xml:space="preserve"> </v>
      </c>
      <c r="J155" s="372" t="str">
        <f t="shared" ref="J155:J204" si="50">I155</f>
        <v xml:space="preserve"> </v>
      </c>
      <c r="K155" s="373">
        <f t="shared" ref="K155:K204" si="51">IF(D155&gt;0,D155-L155,0)</f>
        <v>0</v>
      </c>
      <c r="L155" s="372">
        <f t="shared" ref="L155:L204" si="52">IF(D155&lt;14,0,(D155-14))</f>
        <v>0</v>
      </c>
      <c r="M155" s="372">
        <f t="shared" ref="M155:M204" si="53">IF(D155&gt;56,56-K155,L155)</f>
        <v>0</v>
      </c>
      <c r="N155" s="372">
        <f t="shared" ref="N155:N204" si="54">K155+M155</f>
        <v>0</v>
      </c>
      <c r="O155" s="372">
        <f t="shared" ref="O155:O204" si="55">D155-M155-K155</f>
        <v>0</v>
      </c>
      <c r="P155" s="465">
        <f>IFERROR(VLOOKUP(J155,rates!$A:$M,8,0)*K155,0)</f>
        <v>0</v>
      </c>
      <c r="Q155" s="381">
        <f>IFERROR(VLOOKUP(J155,rates!$A:$M,9,0)*M155,0)</f>
        <v>0</v>
      </c>
      <c r="R155" s="381">
        <f>IFERROR(VLOOKUP(J155,rates!$A:$M,10,0)*O155,0)</f>
        <v>0</v>
      </c>
      <c r="S155" s="381">
        <f t="shared" si="45"/>
        <v>0</v>
      </c>
      <c r="T155" s="466">
        <f t="shared" ref="T155:T204" si="56">IFERROR(S155*A155,0)</f>
        <v>0</v>
      </c>
      <c r="U155" s="457">
        <f>IFERROR(VLOOKUP(J155,rates!$A:$M,11,0)*K155,0)</f>
        <v>0</v>
      </c>
      <c r="V155" s="381">
        <f>IFERROR(VLOOKUP(J155,rates!$A:$M,12,0)*M155,0)</f>
        <v>0</v>
      </c>
      <c r="W155" s="381">
        <f>IFERROR(VLOOKUP(J155,rates!$A:$M,13,0)*O155,0)</f>
        <v>0</v>
      </c>
      <c r="X155" s="381">
        <f>IFERROR(IF(Information!$C$4="HE",SUM(U155:W155),0),0)</f>
        <v>0</v>
      </c>
      <c r="Y155" s="431">
        <f t="shared" ref="Y155:Y204" si="57">IFERROR(X155*C155,0)</f>
        <v>0</v>
      </c>
      <c r="Z155" s="458">
        <f t="shared" ref="Z155:Z204" si="58">IFERROR(T155+Y155,0)</f>
        <v>0</v>
      </c>
      <c r="AA155" s="459" t="str">
        <f>IFERROR(VLOOKUP(H155,countrygrouping!A:C,3,0)," ")</f>
        <v xml:space="preserve"> </v>
      </c>
      <c r="AB155" s="460" t="str">
        <f>IFERROR(VLOOKUP(AA155,distancebands!A:C,2,0)," ")</f>
        <v xml:space="preserve"> </v>
      </c>
      <c r="AC155" s="460">
        <f>IFERROR(IF(Information!$C$4="HE",VLOOKUP(AA155,distancebands!$A:$L,6,0),0),0)</f>
        <v>0</v>
      </c>
      <c r="AD155" s="460">
        <f t="shared" ref="AD155:AD204" si="59">IFERROR(A155*AB155,0)+IFERROR(C155*AC155,0)</f>
        <v>0</v>
      </c>
      <c r="AE155" s="461">
        <v>0</v>
      </c>
      <c r="AF155" s="462">
        <v>0</v>
      </c>
      <c r="AG155" s="463">
        <f t="shared" si="47"/>
        <v>0</v>
      </c>
      <c r="AH155" s="463">
        <f>IF(Information!$C$4="HE",IF(AND((AF155*AE155)&lt;=400,AE155&lt;=40),AF155*AE155,IF((AE155*AF155)&lt;=400,AF155*40,400)),0)</f>
        <v>0</v>
      </c>
      <c r="AI155" s="467"/>
    </row>
    <row r="156" spans="1:35" ht="24.75" customHeight="1">
      <c r="A156" s="362"/>
      <c r="B156" s="362"/>
      <c r="C156" s="363">
        <f t="shared" si="46"/>
        <v>0</v>
      </c>
      <c r="D156" s="455"/>
      <c r="E156" s="387">
        <f t="shared" si="48"/>
        <v>0</v>
      </c>
      <c r="F156" s="388">
        <f t="shared" si="49"/>
        <v>0</v>
      </c>
      <c r="G156" s="464">
        <f t="shared" ref="G156:G204" si="60">D156/28</f>
        <v>0</v>
      </c>
      <c r="H156" s="425"/>
      <c r="I156" s="371" t="str">
        <f>IFERROR(VLOOKUP(H156,countrygrouping!A:B,2,0)," ")</f>
        <v xml:space="preserve"> </v>
      </c>
      <c r="J156" s="372" t="str">
        <f t="shared" si="50"/>
        <v xml:space="preserve"> </v>
      </c>
      <c r="K156" s="373">
        <f t="shared" si="51"/>
        <v>0</v>
      </c>
      <c r="L156" s="372">
        <f t="shared" si="52"/>
        <v>0</v>
      </c>
      <c r="M156" s="372">
        <f t="shared" si="53"/>
        <v>0</v>
      </c>
      <c r="N156" s="372">
        <f t="shared" si="54"/>
        <v>0</v>
      </c>
      <c r="O156" s="372">
        <f t="shared" si="55"/>
        <v>0</v>
      </c>
      <c r="P156" s="465">
        <f>IFERROR(VLOOKUP(J156,rates!$A:$M,8,0)*K156,0)</f>
        <v>0</v>
      </c>
      <c r="Q156" s="381">
        <f>IFERROR(VLOOKUP(J156,rates!$A:$M,9,0)*M156,0)</f>
        <v>0</v>
      </c>
      <c r="R156" s="381">
        <f>IFERROR(VLOOKUP(J156,rates!$A:$M,10,0)*O156,0)</f>
        <v>0</v>
      </c>
      <c r="S156" s="381">
        <f t="shared" si="45"/>
        <v>0</v>
      </c>
      <c r="T156" s="466">
        <f t="shared" si="56"/>
        <v>0</v>
      </c>
      <c r="U156" s="457">
        <f>IFERROR(VLOOKUP(J156,rates!$A:$M,11,0)*K156,0)</f>
        <v>0</v>
      </c>
      <c r="V156" s="381">
        <f>IFERROR(VLOOKUP(J156,rates!$A:$M,12,0)*M156,0)</f>
        <v>0</v>
      </c>
      <c r="W156" s="381">
        <f>IFERROR(VLOOKUP(J156,rates!$A:$M,13,0)*O156,0)</f>
        <v>0</v>
      </c>
      <c r="X156" s="381">
        <f>IFERROR(IF(Information!$C$4="HE",SUM(U156:W156),0),0)</f>
        <v>0</v>
      </c>
      <c r="Y156" s="431">
        <f t="shared" si="57"/>
        <v>0</v>
      </c>
      <c r="Z156" s="458">
        <f t="shared" si="58"/>
        <v>0</v>
      </c>
      <c r="AA156" s="459" t="str">
        <f>IFERROR(VLOOKUP(H156,countrygrouping!A:C,3,0)," ")</f>
        <v xml:space="preserve"> </v>
      </c>
      <c r="AB156" s="460" t="str">
        <f>IFERROR(VLOOKUP(AA156,distancebands!A:C,2,0)," ")</f>
        <v xml:space="preserve"> </v>
      </c>
      <c r="AC156" s="460">
        <f>IFERROR(IF(Information!$C$4="HE",VLOOKUP(AA156,distancebands!$A:$L,6,0),0),0)</f>
        <v>0</v>
      </c>
      <c r="AD156" s="460">
        <f t="shared" si="59"/>
        <v>0</v>
      </c>
      <c r="AE156" s="461">
        <v>0</v>
      </c>
      <c r="AF156" s="462">
        <v>0</v>
      </c>
      <c r="AG156" s="463">
        <f t="shared" si="47"/>
        <v>0</v>
      </c>
      <c r="AH156" s="463">
        <f>IF(Information!$C$4="HE",IF(AND((AF156*AE156)&lt;=400,AE156&lt;=40),AF156*AE156,IF((AE156*AF156)&lt;=400,AF156*40,400)),0)</f>
        <v>0</v>
      </c>
      <c r="AI156" s="467"/>
    </row>
    <row r="157" spans="1:35" ht="24.75" customHeight="1">
      <c r="A157" s="362"/>
      <c r="B157" s="362"/>
      <c r="C157" s="363">
        <f t="shared" si="46"/>
        <v>0</v>
      </c>
      <c r="D157" s="455"/>
      <c r="E157" s="387">
        <f t="shared" si="48"/>
        <v>0</v>
      </c>
      <c r="F157" s="388">
        <f t="shared" si="49"/>
        <v>0</v>
      </c>
      <c r="G157" s="464">
        <f t="shared" si="60"/>
        <v>0</v>
      </c>
      <c r="H157" s="425"/>
      <c r="I157" s="371" t="str">
        <f>IFERROR(VLOOKUP(H157,countrygrouping!A:B,2,0)," ")</f>
        <v xml:space="preserve"> </v>
      </c>
      <c r="J157" s="372" t="str">
        <f t="shared" si="50"/>
        <v xml:space="preserve"> </v>
      </c>
      <c r="K157" s="373">
        <f t="shared" si="51"/>
        <v>0</v>
      </c>
      <c r="L157" s="372">
        <f t="shared" si="52"/>
        <v>0</v>
      </c>
      <c r="M157" s="372">
        <f t="shared" si="53"/>
        <v>0</v>
      </c>
      <c r="N157" s="372">
        <f t="shared" si="54"/>
        <v>0</v>
      </c>
      <c r="O157" s="372">
        <f t="shared" si="55"/>
        <v>0</v>
      </c>
      <c r="P157" s="465">
        <f>IFERROR(VLOOKUP(J157,rates!$A:$M,8,0)*K157,0)</f>
        <v>0</v>
      </c>
      <c r="Q157" s="381">
        <f>IFERROR(VLOOKUP(J157,rates!$A:$M,9,0)*M157,0)</f>
        <v>0</v>
      </c>
      <c r="R157" s="381">
        <f>IFERROR(VLOOKUP(J157,rates!$A:$M,10,0)*O157,0)</f>
        <v>0</v>
      </c>
      <c r="S157" s="381">
        <f t="shared" si="45"/>
        <v>0</v>
      </c>
      <c r="T157" s="466">
        <f t="shared" si="56"/>
        <v>0</v>
      </c>
      <c r="U157" s="457">
        <f>IFERROR(VLOOKUP(J157,rates!$A:$M,11,0)*K157,0)</f>
        <v>0</v>
      </c>
      <c r="V157" s="381">
        <f>IFERROR(VLOOKUP(J157,rates!$A:$M,12,0)*M157,0)</f>
        <v>0</v>
      </c>
      <c r="W157" s="381">
        <f>IFERROR(VLOOKUP(J157,rates!$A:$M,13,0)*O157,0)</f>
        <v>0</v>
      </c>
      <c r="X157" s="381">
        <f>IFERROR(IF(Information!$C$4="HE",SUM(U157:W157),0),0)</f>
        <v>0</v>
      </c>
      <c r="Y157" s="431">
        <f t="shared" si="57"/>
        <v>0</v>
      </c>
      <c r="Z157" s="458">
        <f t="shared" si="58"/>
        <v>0</v>
      </c>
      <c r="AA157" s="459" t="str">
        <f>IFERROR(VLOOKUP(H157,countrygrouping!A:C,3,0)," ")</f>
        <v xml:space="preserve"> </v>
      </c>
      <c r="AB157" s="460" t="str">
        <f>IFERROR(VLOOKUP(AA157,distancebands!A:C,2,0)," ")</f>
        <v xml:space="preserve"> </v>
      </c>
      <c r="AC157" s="460">
        <f>IFERROR(IF(Information!$C$4="HE",VLOOKUP(AA157,distancebands!$A:$L,6,0),0),0)</f>
        <v>0</v>
      </c>
      <c r="AD157" s="460">
        <f t="shared" si="59"/>
        <v>0</v>
      </c>
      <c r="AE157" s="461">
        <v>0</v>
      </c>
      <c r="AF157" s="462">
        <v>0</v>
      </c>
      <c r="AG157" s="463">
        <f t="shared" si="47"/>
        <v>0</v>
      </c>
      <c r="AH157" s="463">
        <f>IF(Information!$C$4="HE",IF(AND((AF157*AE157)&lt;=400,AE157&lt;=40),AF157*AE157,IF((AE157*AF157)&lt;=400,AF157*40,400)),0)</f>
        <v>0</v>
      </c>
      <c r="AI157" s="467"/>
    </row>
    <row r="158" spans="1:35" ht="24.75" customHeight="1">
      <c r="A158" s="362"/>
      <c r="B158" s="362"/>
      <c r="C158" s="363">
        <f t="shared" si="46"/>
        <v>0</v>
      </c>
      <c r="D158" s="455"/>
      <c r="E158" s="387">
        <f t="shared" si="48"/>
        <v>0</v>
      </c>
      <c r="F158" s="388">
        <f t="shared" si="49"/>
        <v>0</v>
      </c>
      <c r="G158" s="464">
        <f t="shared" si="60"/>
        <v>0</v>
      </c>
      <c r="H158" s="425"/>
      <c r="I158" s="371" t="str">
        <f>IFERROR(VLOOKUP(H158,countrygrouping!A:B,2,0)," ")</f>
        <v xml:space="preserve"> </v>
      </c>
      <c r="J158" s="372" t="str">
        <f t="shared" si="50"/>
        <v xml:space="preserve"> </v>
      </c>
      <c r="K158" s="373">
        <f t="shared" si="51"/>
        <v>0</v>
      </c>
      <c r="L158" s="372">
        <f t="shared" si="52"/>
        <v>0</v>
      </c>
      <c r="M158" s="372">
        <f t="shared" si="53"/>
        <v>0</v>
      </c>
      <c r="N158" s="372">
        <f t="shared" si="54"/>
        <v>0</v>
      </c>
      <c r="O158" s="372">
        <f t="shared" si="55"/>
        <v>0</v>
      </c>
      <c r="P158" s="465">
        <f>IFERROR(VLOOKUP(J158,rates!$A:$M,8,0)*K158,0)</f>
        <v>0</v>
      </c>
      <c r="Q158" s="381">
        <f>IFERROR(VLOOKUP(J158,rates!$A:$M,9,0)*M158,0)</f>
        <v>0</v>
      </c>
      <c r="R158" s="381">
        <f>IFERROR(VLOOKUP(J158,rates!$A:$M,10,0)*O158,0)</f>
        <v>0</v>
      </c>
      <c r="S158" s="381">
        <f t="shared" si="45"/>
        <v>0</v>
      </c>
      <c r="T158" s="466">
        <f t="shared" si="56"/>
        <v>0</v>
      </c>
      <c r="U158" s="457">
        <f>IFERROR(VLOOKUP(J158,rates!$A:$M,11,0)*K158,0)</f>
        <v>0</v>
      </c>
      <c r="V158" s="381">
        <f>IFERROR(VLOOKUP(J158,rates!$A:$M,12,0)*M158,0)</f>
        <v>0</v>
      </c>
      <c r="W158" s="381">
        <f>IFERROR(VLOOKUP(J158,rates!$A:$M,13,0)*O158,0)</f>
        <v>0</v>
      </c>
      <c r="X158" s="381">
        <f>IFERROR(IF(Information!$C$4="HE",SUM(U158:W158),0),0)</f>
        <v>0</v>
      </c>
      <c r="Y158" s="431">
        <f t="shared" si="57"/>
        <v>0</v>
      </c>
      <c r="Z158" s="458">
        <f t="shared" si="58"/>
        <v>0</v>
      </c>
      <c r="AA158" s="459" t="str">
        <f>IFERROR(VLOOKUP(H158,countrygrouping!A:C,3,0)," ")</f>
        <v xml:space="preserve"> </v>
      </c>
      <c r="AB158" s="460" t="str">
        <f>IFERROR(VLOOKUP(AA158,distancebands!A:C,2,0)," ")</f>
        <v xml:space="preserve"> </v>
      </c>
      <c r="AC158" s="460">
        <f>IFERROR(IF(Information!$C$4="HE",VLOOKUP(AA158,distancebands!$A:$L,6,0),0),0)</f>
        <v>0</v>
      </c>
      <c r="AD158" s="460">
        <f t="shared" si="59"/>
        <v>0</v>
      </c>
      <c r="AE158" s="461">
        <v>0</v>
      </c>
      <c r="AF158" s="462">
        <v>0</v>
      </c>
      <c r="AG158" s="463">
        <f t="shared" si="47"/>
        <v>0</v>
      </c>
      <c r="AH158" s="463">
        <f>IF(Information!$C$4="HE",IF(AND((AF158*AE158)&lt;=400,AE158&lt;=40),AF158*AE158,IF((AE158*AF158)&lt;=400,AF158*40,400)),0)</f>
        <v>0</v>
      </c>
      <c r="AI158" s="467"/>
    </row>
    <row r="159" spans="1:35" ht="24.75" customHeight="1">
      <c r="A159" s="362"/>
      <c r="B159" s="362"/>
      <c r="C159" s="363">
        <f t="shared" si="46"/>
        <v>0</v>
      </c>
      <c r="D159" s="455"/>
      <c r="E159" s="387">
        <f t="shared" si="48"/>
        <v>0</v>
      </c>
      <c r="F159" s="388">
        <f t="shared" si="49"/>
        <v>0</v>
      </c>
      <c r="G159" s="464">
        <f t="shared" si="60"/>
        <v>0</v>
      </c>
      <c r="H159" s="425"/>
      <c r="I159" s="371" t="str">
        <f>IFERROR(VLOOKUP(H159,countrygrouping!A:B,2,0)," ")</f>
        <v xml:space="preserve"> </v>
      </c>
      <c r="J159" s="372" t="str">
        <f t="shared" si="50"/>
        <v xml:space="preserve"> </v>
      </c>
      <c r="K159" s="373">
        <f t="shared" si="51"/>
        <v>0</v>
      </c>
      <c r="L159" s="372">
        <f t="shared" si="52"/>
        <v>0</v>
      </c>
      <c r="M159" s="372">
        <f t="shared" si="53"/>
        <v>0</v>
      </c>
      <c r="N159" s="372">
        <f t="shared" si="54"/>
        <v>0</v>
      </c>
      <c r="O159" s="372">
        <f t="shared" si="55"/>
        <v>0</v>
      </c>
      <c r="P159" s="465">
        <f>IFERROR(VLOOKUP(J159,rates!$A:$M,8,0)*K159,0)</f>
        <v>0</v>
      </c>
      <c r="Q159" s="381">
        <f>IFERROR(VLOOKUP(J159,rates!$A:$M,9,0)*M159,0)</f>
        <v>0</v>
      </c>
      <c r="R159" s="381">
        <f>IFERROR(VLOOKUP(J159,rates!$A:$M,10,0)*O159,0)</f>
        <v>0</v>
      </c>
      <c r="S159" s="381">
        <f t="shared" si="45"/>
        <v>0</v>
      </c>
      <c r="T159" s="466">
        <f t="shared" si="56"/>
        <v>0</v>
      </c>
      <c r="U159" s="457">
        <f>IFERROR(VLOOKUP(J159,rates!$A:$M,11,0)*K159,0)</f>
        <v>0</v>
      </c>
      <c r="V159" s="381">
        <f>IFERROR(VLOOKUP(J159,rates!$A:$M,12,0)*M159,0)</f>
        <v>0</v>
      </c>
      <c r="W159" s="381">
        <f>IFERROR(VLOOKUP(J159,rates!$A:$M,13,0)*O159,0)</f>
        <v>0</v>
      </c>
      <c r="X159" s="381">
        <f>IFERROR(IF(Information!$C$4="HE",SUM(U159:W159),0),0)</f>
        <v>0</v>
      </c>
      <c r="Y159" s="431">
        <f t="shared" si="57"/>
        <v>0</v>
      </c>
      <c r="Z159" s="458">
        <f t="shared" si="58"/>
        <v>0</v>
      </c>
      <c r="AA159" s="459" t="str">
        <f>IFERROR(VLOOKUP(H159,countrygrouping!A:C,3,0)," ")</f>
        <v xml:space="preserve"> </v>
      </c>
      <c r="AB159" s="460" t="str">
        <f>IFERROR(VLOOKUP(AA159,distancebands!A:C,2,0)," ")</f>
        <v xml:space="preserve"> </v>
      </c>
      <c r="AC159" s="460">
        <f>IFERROR(IF(Information!$C$4="HE",VLOOKUP(AA159,distancebands!$A:$L,6,0),0),0)</f>
        <v>0</v>
      </c>
      <c r="AD159" s="460">
        <f t="shared" si="59"/>
        <v>0</v>
      </c>
      <c r="AE159" s="461">
        <v>0</v>
      </c>
      <c r="AF159" s="462">
        <v>0</v>
      </c>
      <c r="AG159" s="463">
        <f t="shared" si="47"/>
        <v>0</v>
      </c>
      <c r="AH159" s="463">
        <f>IF(Information!$C$4="HE",IF(AND((AF159*AE159)&lt;=400,AE159&lt;=40),AF159*AE159,IF((AE159*AF159)&lt;=400,AF159*40,400)),0)</f>
        <v>0</v>
      </c>
      <c r="AI159" s="467"/>
    </row>
    <row r="160" spans="1:35" ht="24.75" customHeight="1">
      <c r="A160" s="362"/>
      <c r="B160" s="362"/>
      <c r="C160" s="363">
        <f t="shared" si="46"/>
        <v>0</v>
      </c>
      <c r="D160" s="455"/>
      <c r="E160" s="387">
        <f t="shared" si="48"/>
        <v>0</v>
      </c>
      <c r="F160" s="388">
        <f t="shared" si="49"/>
        <v>0</v>
      </c>
      <c r="G160" s="464">
        <f t="shared" si="60"/>
        <v>0</v>
      </c>
      <c r="H160" s="425"/>
      <c r="I160" s="371" t="str">
        <f>IFERROR(VLOOKUP(H160,countrygrouping!A:B,2,0)," ")</f>
        <v xml:space="preserve"> </v>
      </c>
      <c r="J160" s="372" t="str">
        <f t="shared" si="50"/>
        <v xml:space="preserve"> </v>
      </c>
      <c r="K160" s="373">
        <f t="shared" si="51"/>
        <v>0</v>
      </c>
      <c r="L160" s="372">
        <f t="shared" si="52"/>
        <v>0</v>
      </c>
      <c r="M160" s="372">
        <f t="shared" si="53"/>
        <v>0</v>
      </c>
      <c r="N160" s="372">
        <f t="shared" si="54"/>
        <v>0</v>
      </c>
      <c r="O160" s="372">
        <f t="shared" si="55"/>
        <v>0</v>
      </c>
      <c r="P160" s="465">
        <f>IFERROR(VLOOKUP(J160,rates!$A:$M,8,0)*K160,0)</f>
        <v>0</v>
      </c>
      <c r="Q160" s="381">
        <f>IFERROR(VLOOKUP(J160,rates!$A:$M,9,0)*M160,0)</f>
        <v>0</v>
      </c>
      <c r="R160" s="381">
        <f>IFERROR(VLOOKUP(J160,rates!$A:$M,10,0)*O160,0)</f>
        <v>0</v>
      </c>
      <c r="S160" s="381">
        <f t="shared" si="45"/>
        <v>0</v>
      </c>
      <c r="T160" s="466">
        <f t="shared" si="56"/>
        <v>0</v>
      </c>
      <c r="U160" s="457">
        <f>IFERROR(VLOOKUP(J160,rates!$A:$M,11,0)*K160,0)</f>
        <v>0</v>
      </c>
      <c r="V160" s="381">
        <f>IFERROR(VLOOKUP(J160,rates!$A:$M,12,0)*M160,0)</f>
        <v>0</v>
      </c>
      <c r="W160" s="381">
        <f>IFERROR(VLOOKUP(J160,rates!$A:$M,13,0)*O160,0)</f>
        <v>0</v>
      </c>
      <c r="X160" s="381">
        <f>IFERROR(IF(Information!$C$4="HE",SUM(U160:W160),0),0)</f>
        <v>0</v>
      </c>
      <c r="Y160" s="431">
        <f t="shared" si="57"/>
        <v>0</v>
      </c>
      <c r="Z160" s="458">
        <f t="shared" si="58"/>
        <v>0</v>
      </c>
      <c r="AA160" s="459" t="str">
        <f>IFERROR(VLOOKUP(H160,countrygrouping!A:C,3,0)," ")</f>
        <v xml:space="preserve"> </v>
      </c>
      <c r="AB160" s="460" t="str">
        <f>IFERROR(VLOOKUP(AA160,distancebands!A:C,2,0)," ")</f>
        <v xml:space="preserve"> </v>
      </c>
      <c r="AC160" s="460">
        <f>IFERROR(IF(Information!$C$4="HE",VLOOKUP(AA160,distancebands!$A:$L,6,0),0),0)</f>
        <v>0</v>
      </c>
      <c r="AD160" s="460">
        <f t="shared" si="59"/>
        <v>0</v>
      </c>
      <c r="AE160" s="461">
        <v>0</v>
      </c>
      <c r="AF160" s="462">
        <v>0</v>
      </c>
      <c r="AG160" s="463">
        <f t="shared" si="47"/>
        <v>0</v>
      </c>
      <c r="AH160" s="463">
        <f>IF(Information!$C$4="HE",IF(AND((AF160*AE160)&lt;=400,AE160&lt;=40),AF160*AE160,IF((AE160*AF160)&lt;=400,AF160*40,400)),0)</f>
        <v>0</v>
      </c>
      <c r="AI160" s="467"/>
    </row>
    <row r="161" spans="1:35" ht="24.75" customHeight="1">
      <c r="A161" s="362"/>
      <c r="B161" s="362"/>
      <c r="C161" s="363">
        <f t="shared" si="46"/>
        <v>0</v>
      </c>
      <c r="D161" s="455"/>
      <c r="E161" s="387">
        <f t="shared" si="48"/>
        <v>0</v>
      </c>
      <c r="F161" s="388">
        <f t="shared" si="49"/>
        <v>0</v>
      </c>
      <c r="G161" s="464">
        <f t="shared" si="60"/>
        <v>0</v>
      </c>
      <c r="H161" s="425"/>
      <c r="I161" s="371" t="str">
        <f>IFERROR(VLOOKUP(H161,countrygrouping!A:B,2,0)," ")</f>
        <v xml:space="preserve"> </v>
      </c>
      <c r="J161" s="372" t="str">
        <f t="shared" si="50"/>
        <v xml:space="preserve"> </v>
      </c>
      <c r="K161" s="373">
        <f t="shared" si="51"/>
        <v>0</v>
      </c>
      <c r="L161" s="372">
        <f t="shared" si="52"/>
        <v>0</v>
      </c>
      <c r="M161" s="372">
        <f t="shared" si="53"/>
        <v>0</v>
      </c>
      <c r="N161" s="372">
        <f t="shared" si="54"/>
        <v>0</v>
      </c>
      <c r="O161" s="372">
        <f t="shared" si="55"/>
        <v>0</v>
      </c>
      <c r="P161" s="465">
        <f>IFERROR(VLOOKUP(J161,rates!$A:$M,8,0)*K161,0)</f>
        <v>0</v>
      </c>
      <c r="Q161" s="381">
        <f>IFERROR(VLOOKUP(J161,rates!$A:$M,9,0)*M161,0)</f>
        <v>0</v>
      </c>
      <c r="R161" s="381">
        <f>IFERROR(VLOOKUP(J161,rates!$A:$M,10,0)*O161,0)</f>
        <v>0</v>
      </c>
      <c r="S161" s="381">
        <f t="shared" si="45"/>
        <v>0</v>
      </c>
      <c r="T161" s="466">
        <f t="shared" si="56"/>
        <v>0</v>
      </c>
      <c r="U161" s="457">
        <f>IFERROR(VLOOKUP(J161,rates!$A:$M,11,0)*K161,0)</f>
        <v>0</v>
      </c>
      <c r="V161" s="381">
        <f>IFERROR(VLOOKUP(J161,rates!$A:$M,12,0)*M161,0)</f>
        <v>0</v>
      </c>
      <c r="W161" s="381">
        <f>IFERROR(VLOOKUP(J161,rates!$A:$M,13,0)*O161,0)</f>
        <v>0</v>
      </c>
      <c r="X161" s="381">
        <f>IFERROR(IF(Information!$C$4="HE",SUM(U161:W161),0),0)</f>
        <v>0</v>
      </c>
      <c r="Y161" s="431">
        <f t="shared" si="57"/>
        <v>0</v>
      </c>
      <c r="Z161" s="458">
        <f t="shared" si="58"/>
        <v>0</v>
      </c>
      <c r="AA161" s="459" t="str">
        <f>IFERROR(VLOOKUP(H161,countrygrouping!A:C,3,0)," ")</f>
        <v xml:space="preserve"> </v>
      </c>
      <c r="AB161" s="460" t="str">
        <f>IFERROR(VLOOKUP(AA161,distancebands!A:C,2,0)," ")</f>
        <v xml:space="preserve"> </v>
      </c>
      <c r="AC161" s="460">
        <f>IFERROR(IF(Information!$C$4="HE",VLOOKUP(AA161,distancebands!$A:$L,6,0),0),0)</f>
        <v>0</v>
      </c>
      <c r="AD161" s="460">
        <f t="shared" si="59"/>
        <v>0</v>
      </c>
      <c r="AE161" s="461">
        <v>0</v>
      </c>
      <c r="AF161" s="462">
        <v>0</v>
      </c>
      <c r="AG161" s="463">
        <f t="shared" si="47"/>
        <v>0</v>
      </c>
      <c r="AH161" s="463">
        <f>IF(Information!$C$4="HE",IF(AND((AF161*AE161)&lt;=400,AE161&lt;=40),AF161*AE161,IF((AE161*AF161)&lt;=400,AF161*40,400)),0)</f>
        <v>0</v>
      </c>
      <c r="AI161" s="467"/>
    </row>
    <row r="162" spans="1:35" ht="24.75" customHeight="1">
      <c r="A162" s="362"/>
      <c r="B162" s="362"/>
      <c r="C162" s="363">
        <f t="shared" si="46"/>
        <v>0</v>
      </c>
      <c r="D162" s="455"/>
      <c r="E162" s="387">
        <f t="shared" si="48"/>
        <v>0</v>
      </c>
      <c r="F162" s="388">
        <f t="shared" si="49"/>
        <v>0</v>
      </c>
      <c r="G162" s="464">
        <f t="shared" si="60"/>
        <v>0</v>
      </c>
      <c r="H162" s="425"/>
      <c r="I162" s="371" t="str">
        <f>IFERROR(VLOOKUP(H162,countrygrouping!A:B,2,0)," ")</f>
        <v xml:space="preserve"> </v>
      </c>
      <c r="J162" s="372" t="str">
        <f t="shared" si="50"/>
        <v xml:space="preserve"> </v>
      </c>
      <c r="K162" s="373">
        <f t="shared" si="51"/>
        <v>0</v>
      </c>
      <c r="L162" s="372">
        <f t="shared" si="52"/>
        <v>0</v>
      </c>
      <c r="M162" s="372">
        <f t="shared" si="53"/>
        <v>0</v>
      </c>
      <c r="N162" s="372">
        <f t="shared" si="54"/>
        <v>0</v>
      </c>
      <c r="O162" s="372">
        <f t="shared" si="55"/>
        <v>0</v>
      </c>
      <c r="P162" s="465">
        <f>IFERROR(VLOOKUP(J162,rates!$A:$M,8,0)*K162,0)</f>
        <v>0</v>
      </c>
      <c r="Q162" s="381">
        <f>IFERROR(VLOOKUP(J162,rates!$A:$M,9,0)*M162,0)</f>
        <v>0</v>
      </c>
      <c r="R162" s="381">
        <f>IFERROR(VLOOKUP(J162,rates!$A:$M,10,0)*O162,0)</f>
        <v>0</v>
      </c>
      <c r="S162" s="381">
        <f t="shared" si="45"/>
        <v>0</v>
      </c>
      <c r="T162" s="466">
        <f t="shared" si="56"/>
        <v>0</v>
      </c>
      <c r="U162" s="457">
        <f>IFERROR(VLOOKUP(J162,rates!$A:$M,11,0)*K162,0)</f>
        <v>0</v>
      </c>
      <c r="V162" s="381">
        <f>IFERROR(VLOOKUP(J162,rates!$A:$M,12,0)*M162,0)</f>
        <v>0</v>
      </c>
      <c r="W162" s="381">
        <f>IFERROR(VLOOKUP(J162,rates!$A:$M,13,0)*O162,0)</f>
        <v>0</v>
      </c>
      <c r="X162" s="381">
        <f>IFERROR(IF(Information!$C$4="HE",SUM(U162:W162),0),0)</f>
        <v>0</v>
      </c>
      <c r="Y162" s="431">
        <f t="shared" si="57"/>
        <v>0</v>
      </c>
      <c r="Z162" s="458">
        <f t="shared" si="58"/>
        <v>0</v>
      </c>
      <c r="AA162" s="459" t="str">
        <f>IFERROR(VLOOKUP(H162,countrygrouping!A:C,3,0)," ")</f>
        <v xml:space="preserve"> </v>
      </c>
      <c r="AB162" s="460" t="str">
        <f>IFERROR(VLOOKUP(AA162,distancebands!A:C,2,0)," ")</f>
        <v xml:space="preserve"> </v>
      </c>
      <c r="AC162" s="460">
        <f>IFERROR(IF(Information!$C$4="HE",VLOOKUP(AA162,distancebands!$A:$L,6,0),0),0)</f>
        <v>0</v>
      </c>
      <c r="AD162" s="460">
        <f t="shared" si="59"/>
        <v>0</v>
      </c>
      <c r="AE162" s="461">
        <v>0</v>
      </c>
      <c r="AF162" s="462">
        <v>0</v>
      </c>
      <c r="AG162" s="463">
        <f t="shared" si="47"/>
        <v>0</v>
      </c>
      <c r="AH162" s="463">
        <f>IF(Information!$C$4="HE",IF(AND((AF162*AE162)&lt;=400,AE162&lt;=40),AF162*AE162,IF((AE162*AF162)&lt;=400,AF162*40,400)),0)</f>
        <v>0</v>
      </c>
      <c r="AI162" s="467"/>
    </row>
    <row r="163" spans="1:35" ht="24.75" customHeight="1">
      <c r="A163" s="362"/>
      <c r="B163" s="362"/>
      <c r="C163" s="363">
        <f t="shared" si="46"/>
        <v>0</v>
      </c>
      <c r="D163" s="455"/>
      <c r="E163" s="387">
        <f t="shared" si="48"/>
        <v>0</v>
      </c>
      <c r="F163" s="388">
        <f t="shared" si="49"/>
        <v>0</v>
      </c>
      <c r="G163" s="464">
        <f t="shared" si="60"/>
        <v>0</v>
      </c>
      <c r="H163" s="425"/>
      <c r="I163" s="371" t="str">
        <f>IFERROR(VLOOKUP(H163,countrygrouping!A:B,2,0)," ")</f>
        <v xml:space="preserve"> </v>
      </c>
      <c r="J163" s="372" t="str">
        <f t="shared" si="50"/>
        <v xml:space="preserve"> </v>
      </c>
      <c r="K163" s="373">
        <f t="shared" si="51"/>
        <v>0</v>
      </c>
      <c r="L163" s="372">
        <f t="shared" si="52"/>
        <v>0</v>
      </c>
      <c r="M163" s="372">
        <f t="shared" si="53"/>
        <v>0</v>
      </c>
      <c r="N163" s="372">
        <f t="shared" si="54"/>
        <v>0</v>
      </c>
      <c r="O163" s="372">
        <f t="shared" si="55"/>
        <v>0</v>
      </c>
      <c r="P163" s="465">
        <f>IFERROR(VLOOKUP(J163,rates!$A:$M,8,0)*K163,0)</f>
        <v>0</v>
      </c>
      <c r="Q163" s="381">
        <f>IFERROR(VLOOKUP(J163,rates!$A:$M,9,0)*M163,0)</f>
        <v>0</v>
      </c>
      <c r="R163" s="381">
        <f>IFERROR(VLOOKUP(J163,rates!$A:$M,10,0)*O163,0)</f>
        <v>0</v>
      </c>
      <c r="S163" s="381">
        <f t="shared" si="45"/>
        <v>0</v>
      </c>
      <c r="T163" s="466">
        <f t="shared" si="56"/>
        <v>0</v>
      </c>
      <c r="U163" s="457">
        <f>IFERROR(VLOOKUP(J163,rates!$A:$M,11,0)*K163,0)</f>
        <v>0</v>
      </c>
      <c r="V163" s="381">
        <f>IFERROR(VLOOKUP(J163,rates!$A:$M,12,0)*M163,0)</f>
        <v>0</v>
      </c>
      <c r="W163" s="381">
        <f>IFERROR(VLOOKUP(J163,rates!$A:$M,13,0)*O163,0)</f>
        <v>0</v>
      </c>
      <c r="X163" s="381">
        <f>IFERROR(IF(Information!$C$4="HE",SUM(U163:W163),0),0)</f>
        <v>0</v>
      </c>
      <c r="Y163" s="431">
        <f t="shared" si="57"/>
        <v>0</v>
      </c>
      <c r="Z163" s="458">
        <f t="shared" si="58"/>
        <v>0</v>
      </c>
      <c r="AA163" s="459" t="str">
        <f>IFERROR(VLOOKUP(H163,countrygrouping!A:C,3,0)," ")</f>
        <v xml:space="preserve"> </v>
      </c>
      <c r="AB163" s="460" t="str">
        <f>IFERROR(VLOOKUP(AA163,distancebands!A:C,2,0)," ")</f>
        <v xml:space="preserve"> </v>
      </c>
      <c r="AC163" s="460">
        <f>IFERROR(IF(Information!$C$4="HE",VLOOKUP(AA163,distancebands!$A:$L,6,0),0),0)</f>
        <v>0</v>
      </c>
      <c r="AD163" s="460">
        <f t="shared" si="59"/>
        <v>0</v>
      </c>
      <c r="AE163" s="461">
        <v>0</v>
      </c>
      <c r="AF163" s="462">
        <v>0</v>
      </c>
      <c r="AG163" s="463">
        <f t="shared" si="47"/>
        <v>0</v>
      </c>
      <c r="AH163" s="463">
        <f>IF(Information!$C$4="HE",IF(AND((AF163*AE163)&lt;=400,AE163&lt;=40),AF163*AE163,IF((AE163*AF163)&lt;=400,AF163*40,400)),0)</f>
        <v>0</v>
      </c>
      <c r="AI163" s="467"/>
    </row>
    <row r="164" spans="1:35" ht="24.75" customHeight="1">
      <c r="A164" s="362"/>
      <c r="B164" s="362"/>
      <c r="C164" s="363">
        <f t="shared" si="46"/>
        <v>0</v>
      </c>
      <c r="D164" s="455"/>
      <c r="E164" s="387">
        <f t="shared" si="48"/>
        <v>0</v>
      </c>
      <c r="F164" s="388">
        <f t="shared" si="49"/>
        <v>0</v>
      </c>
      <c r="G164" s="464">
        <f t="shared" si="60"/>
        <v>0</v>
      </c>
      <c r="H164" s="425"/>
      <c r="I164" s="371" t="str">
        <f>IFERROR(VLOOKUP(H164,countrygrouping!A:B,2,0)," ")</f>
        <v xml:space="preserve"> </v>
      </c>
      <c r="J164" s="372" t="str">
        <f t="shared" si="50"/>
        <v xml:space="preserve"> </v>
      </c>
      <c r="K164" s="373">
        <f t="shared" si="51"/>
        <v>0</v>
      </c>
      <c r="L164" s="372">
        <f t="shared" si="52"/>
        <v>0</v>
      </c>
      <c r="M164" s="372">
        <f t="shared" si="53"/>
        <v>0</v>
      </c>
      <c r="N164" s="372">
        <f t="shared" si="54"/>
        <v>0</v>
      </c>
      <c r="O164" s="372">
        <f t="shared" si="55"/>
        <v>0</v>
      </c>
      <c r="P164" s="465">
        <f>IFERROR(VLOOKUP(J164,rates!$A:$M,8,0)*K164,0)</f>
        <v>0</v>
      </c>
      <c r="Q164" s="381">
        <f>IFERROR(VLOOKUP(J164,rates!$A:$M,9,0)*M164,0)</f>
        <v>0</v>
      </c>
      <c r="R164" s="381">
        <f>IFERROR(VLOOKUP(J164,rates!$A:$M,10,0)*O164,0)</f>
        <v>0</v>
      </c>
      <c r="S164" s="381">
        <f t="shared" si="45"/>
        <v>0</v>
      </c>
      <c r="T164" s="466">
        <f t="shared" si="56"/>
        <v>0</v>
      </c>
      <c r="U164" s="457">
        <f>IFERROR(VLOOKUP(J164,rates!$A:$M,11,0)*K164,0)</f>
        <v>0</v>
      </c>
      <c r="V164" s="381">
        <f>IFERROR(VLOOKUP(J164,rates!$A:$M,12,0)*M164,0)</f>
        <v>0</v>
      </c>
      <c r="W164" s="381">
        <f>IFERROR(VLOOKUP(J164,rates!$A:$M,13,0)*O164,0)</f>
        <v>0</v>
      </c>
      <c r="X164" s="381">
        <f>IFERROR(IF(Information!$C$4="HE",SUM(U164:W164),0),0)</f>
        <v>0</v>
      </c>
      <c r="Y164" s="431">
        <f t="shared" si="57"/>
        <v>0</v>
      </c>
      <c r="Z164" s="458">
        <f t="shared" si="58"/>
        <v>0</v>
      </c>
      <c r="AA164" s="459" t="str">
        <f>IFERROR(VLOOKUP(H164,countrygrouping!A:C,3,0)," ")</f>
        <v xml:space="preserve"> </v>
      </c>
      <c r="AB164" s="460" t="str">
        <f>IFERROR(VLOOKUP(AA164,distancebands!A:C,2,0)," ")</f>
        <v xml:space="preserve"> </v>
      </c>
      <c r="AC164" s="460">
        <f>IFERROR(IF(Information!$C$4="HE",VLOOKUP(AA164,distancebands!$A:$L,6,0),0),0)</f>
        <v>0</v>
      </c>
      <c r="AD164" s="460">
        <f t="shared" si="59"/>
        <v>0</v>
      </c>
      <c r="AE164" s="461">
        <v>0</v>
      </c>
      <c r="AF164" s="462">
        <v>0</v>
      </c>
      <c r="AG164" s="463">
        <f t="shared" si="47"/>
        <v>0</v>
      </c>
      <c r="AH164" s="463">
        <f>IF(Information!$C$4="HE",IF(AND((AF164*AE164)&lt;=400,AE164&lt;=40),AF164*AE164,IF((AE164*AF164)&lt;=400,AF164*40,400)),0)</f>
        <v>0</v>
      </c>
      <c r="AI164" s="467"/>
    </row>
    <row r="165" spans="1:35" ht="24.75" customHeight="1">
      <c r="A165" s="362"/>
      <c r="B165" s="362"/>
      <c r="C165" s="363">
        <f t="shared" si="46"/>
        <v>0</v>
      </c>
      <c r="D165" s="455"/>
      <c r="E165" s="387">
        <f t="shared" si="48"/>
        <v>0</v>
      </c>
      <c r="F165" s="388">
        <f t="shared" si="49"/>
        <v>0</v>
      </c>
      <c r="G165" s="464">
        <f t="shared" si="60"/>
        <v>0</v>
      </c>
      <c r="H165" s="425"/>
      <c r="I165" s="371" t="str">
        <f>IFERROR(VLOOKUP(H165,countrygrouping!A:B,2,0)," ")</f>
        <v xml:space="preserve"> </v>
      </c>
      <c r="J165" s="372" t="str">
        <f t="shared" si="50"/>
        <v xml:space="preserve"> </v>
      </c>
      <c r="K165" s="373">
        <f t="shared" si="51"/>
        <v>0</v>
      </c>
      <c r="L165" s="372">
        <f t="shared" si="52"/>
        <v>0</v>
      </c>
      <c r="M165" s="372">
        <f t="shared" si="53"/>
        <v>0</v>
      </c>
      <c r="N165" s="372">
        <f t="shared" si="54"/>
        <v>0</v>
      </c>
      <c r="O165" s="372">
        <f t="shared" si="55"/>
        <v>0</v>
      </c>
      <c r="P165" s="465">
        <f>IFERROR(VLOOKUP(J165,rates!$A:$M,8,0)*K165,0)</f>
        <v>0</v>
      </c>
      <c r="Q165" s="381">
        <f>IFERROR(VLOOKUP(J165,rates!$A:$M,9,0)*M165,0)</f>
        <v>0</v>
      </c>
      <c r="R165" s="381">
        <f>IFERROR(VLOOKUP(J165,rates!$A:$M,10,0)*O165,0)</f>
        <v>0</v>
      </c>
      <c r="S165" s="381">
        <f t="shared" si="45"/>
        <v>0</v>
      </c>
      <c r="T165" s="466">
        <f t="shared" si="56"/>
        <v>0</v>
      </c>
      <c r="U165" s="457">
        <f>IFERROR(VLOOKUP(J165,rates!$A:$M,11,0)*K165,0)</f>
        <v>0</v>
      </c>
      <c r="V165" s="381">
        <f>IFERROR(VLOOKUP(J165,rates!$A:$M,12,0)*M165,0)</f>
        <v>0</v>
      </c>
      <c r="W165" s="381">
        <f>IFERROR(VLOOKUP(J165,rates!$A:$M,13,0)*O165,0)</f>
        <v>0</v>
      </c>
      <c r="X165" s="381">
        <f>IFERROR(IF(Information!$C$4="HE",SUM(U165:W165),0),0)</f>
        <v>0</v>
      </c>
      <c r="Y165" s="431">
        <f t="shared" si="57"/>
        <v>0</v>
      </c>
      <c r="Z165" s="458">
        <f t="shared" si="58"/>
        <v>0</v>
      </c>
      <c r="AA165" s="459" t="str">
        <f>IFERROR(VLOOKUP(H165,countrygrouping!A:C,3,0)," ")</f>
        <v xml:space="preserve"> </v>
      </c>
      <c r="AB165" s="460" t="str">
        <f>IFERROR(VLOOKUP(AA165,distancebands!A:C,2,0)," ")</f>
        <v xml:space="preserve"> </v>
      </c>
      <c r="AC165" s="460">
        <f>IFERROR(IF(Information!$C$4="HE",VLOOKUP(AA165,distancebands!$A:$L,6,0),0),0)</f>
        <v>0</v>
      </c>
      <c r="AD165" s="460">
        <f t="shared" si="59"/>
        <v>0</v>
      </c>
      <c r="AE165" s="461">
        <v>0</v>
      </c>
      <c r="AF165" s="462">
        <v>0</v>
      </c>
      <c r="AG165" s="463">
        <f t="shared" si="47"/>
        <v>0</v>
      </c>
      <c r="AH165" s="463">
        <f>IF(Information!$C$4="HE",IF(AND((AF165*AE165)&lt;=400,AE165&lt;=40),AF165*AE165,IF((AE165*AF165)&lt;=400,AF165*40,400)),0)</f>
        <v>0</v>
      </c>
      <c r="AI165" s="467"/>
    </row>
    <row r="166" spans="1:35" ht="24.75" customHeight="1">
      <c r="A166" s="362"/>
      <c r="B166" s="362"/>
      <c r="C166" s="363">
        <f t="shared" si="46"/>
        <v>0</v>
      </c>
      <c r="D166" s="455"/>
      <c r="E166" s="387">
        <f t="shared" si="48"/>
        <v>0</v>
      </c>
      <c r="F166" s="388">
        <f t="shared" si="49"/>
        <v>0</v>
      </c>
      <c r="G166" s="464">
        <f t="shared" si="60"/>
        <v>0</v>
      </c>
      <c r="H166" s="425"/>
      <c r="I166" s="371" t="str">
        <f>IFERROR(VLOOKUP(H166,countrygrouping!A:B,2,0)," ")</f>
        <v xml:space="preserve"> </v>
      </c>
      <c r="J166" s="372" t="str">
        <f t="shared" si="50"/>
        <v xml:space="preserve"> </v>
      </c>
      <c r="K166" s="373">
        <f t="shared" si="51"/>
        <v>0</v>
      </c>
      <c r="L166" s="372">
        <f t="shared" si="52"/>
        <v>0</v>
      </c>
      <c r="M166" s="372">
        <f t="shared" si="53"/>
        <v>0</v>
      </c>
      <c r="N166" s="372">
        <f t="shared" si="54"/>
        <v>0</v>
      </c>
      <c r="O166" s="372">
        <f t="shared" si="55"/>
        <v>0</v>
      </c>
      <c r="P166" s="465">
        <f>IFERROR(VLOOKUP(J166,rates!$A:$M,8,0)*K166,0)</f>
        <v>0</v>
      </c>
      <c r="Q166" s="381">
        <f>IFERROR(VLOOKUP(J166,rates!$A:$M,9,0)*M166,0)</f>
        <v>0</v>
      </c>
      <c r="R166" s="381">
        <f>IFERROR(VLOOKUP(J166,rates!$A:$M,10,0)*O166,0)</f>
        <v>0</v>
      </c>
      <c r="S166" s="381">
        <f t="shared" si="45"/>
        <v>0</v>
      </c>
      <c r="T166" s="466">
        <f t="shared" si="56"/>
        <v>0</v>
      </c>
      <c r="U166" s="457">
        <f>IFERROR(VLOOKUP(J166,rates!$A:$M,11,0)*K166,0)</f>
        <v>0</v>
      </c>
      <c r="V166" s="381">
        <f>IFERROR(VLOOKUP(J166,rates!$A:$M,12,0)*M166,0)</f>
        <v>0</v>
      </c>
      <c r="W166" s="381">
        <f>IFERROR(VLOOKUP(J166,rates!$A:$M,13,0)*O166,0)</f>
        <v>0</v>
      </c>
      <c r="X166" s="381">
        <f>IFERROR(IF(Information!$C$4="HE",SUM(U166:W166),0),0)</f>
        <v>0</v>
      </c>
      <c r="Y166" s="431">
        <f t="shared" si="57"/>
        <v>0</v>
      </c>
      <c r="Z166" s="458">
        <f t="shared" si="58"/>
        <v>0</v>
      </c>
      <c r="AA166" s="459" t="str">
        <f>IFERROR(VLOOKUP(H166,countrygrouping!A:C,3,0)," ")</f>
        <v xml:space="preserve"> </v>
      </c>
      <c r="AB166" s="460" t="str">
        <f>IFERROR(VLOOKUP(AA166,distancebands!A:C,2,0)," ")</f>
        <v xml:space="preserve"> </v>
      </c>
      <c r="AC166" s="460">
        <f>IFERROR(IF(Information!$C$4="HE",VLOOKUP(AA166,distancebands!$A:$L,6,0),0),0)</f>
        <v>0</v>
      </c>
      <c r="AD166" s="460">
        <f t="shared" si="59"/>
        <v>0</v>
      </c>
      <c r="AE166" s="461">
        <v>0</v>
      </c>
      <c r="AF166" s="462">
        <v>0</v>
      </c>
      <c r="AG166" s="463">
        <f t="shared" si="47"/>
        <v>0</v>
      </c>
      <c r="AH166" s="463">
        <f>IF(Information!$C$4="HE",IF(AND((AF166*AE166)&lt;=400,AE166&lt;=40),AF166*AE166,IF((AE166*AF166)&lt;=400,AF166*40,400)),0)</f>
        <v>0</v>
      </c>
      <c r="AI166" s="467"/>
    </row>
    <row r="167" spans="1:35" ht="24.75" customHeight="1">
      <c r="A167" s="362"/>
      <c r="B167" s="362"/>
      <c r="C167" s="363">
        <f t="shared" si="46"/>
        <v>0</v>
      </c>
      <c r="D167" s="455"/>
      <c r="E167" s="387">
        <f t="shared" si="48"/>
        <v>0</v>
      </c>
      <c r="F167" s="388">
        <f t="shared" si="49"/>
        <v>0</v>
      </c>
      <c r="G167" s="464">
        <f t="shared" si="60"/>
        <v>0</v>
      </c>
      <c r="H167" s="425"/>
      <c r="I167" s="371" t="str">
        <f>IFERROR(VLOOKUP(H167,countrygrouping!A:B,2,0)," ")</f>
        <v xml:space="preserve"> </v>
      </c>
      <c r="J167" s="372" t="str">
        <f t="shared" si="50"/>
        <v xml:space="preserve"> </v>
      </c>
      <c r="K167" s="373">
        <f t="shared" si="51"/>
        <v>0</v>
      </c>
      <c r="L167" s="372">
        <f t="shared" si="52"/>
        <v>0</v>
      </c>
      <c r="M167" s="372">
        <f t="shared" si="53"/>
        <v>0</v>
      </c>
      <c r="N167" s="372">
        <f t="shared" si="54"/>
        <v>0</v>
      </c>
      <c r="O167" s="372">
        <f t="shared" si="55"/>
        <v>0</v>
      </c>
      <c r="P167" s="465">
        <f>IFERROR(VLOOKUP(J167,rates!$A:$M,8,0)*K167,0)</f>
        <v>0</v>
      </c>
      <c r="Q167" s="381">
        <f>IFERROR(VLOOKUP(J167,rates!$A:$M,9,0)*M167,0)</f>
        <v>0</v>
      </c>
      <c r="R167" s="381">
        <f>IFERROR(VLOOKUP(J167,rates!$A:$M,10,0)*O167,0)</f>
        <v>0</v>
      </c>
      <c r="S167" s="381">
        <f t="shared" si="45"/>
        <v>0</v>
      </c>
      <c r="T167" s="466">
        <f t="shared" si="56"/>
        <v>0</v>
      </c>
      <c r="U167" s="457">
        <f>IFERROR(VLOOKUP(J167,rates!$A:$M,11,0)*K167,0)</f>
        <v>0</v>
      </c>
      <c r="V167" s="381">
        <f>IFERROR(VLOOKUP(J167,rates!$A:$M,12,0)*M167,0)</f>
        <v>0</v>
      </c>
      <c r="W167" s="381">
        <f>IFERROR(VLOOKUP(J167,rates!$A:$M,13,0)*O167,0)</f>
        <v>0</v>
      </c>
      <c r="X167" s="381">
        <f>IFERROR(IF(Information!$C$4="HE",SUM(U167:W167),0),0)</f>
        <v>0</v>
      </c>
      <c r="Y167" s="431">
        <f t="shared" si="57"/>
        <v>0</v>
      </c>
      <c r="Z167" s="458">
        <f t="shared" si="58"/>
        <v>0</v>
      </c>
      <c r="AA167" s="459" t="str">
        <f>IFERROR(VLOOKUP(H167,countrygrouping!A:C,3,0)," ")</f>
        <v xml:space="preserve"> </v>
      </c>
      <c r="AB167" s="460" t="str">
        <f>IFERROR(VLOOKUP(AA167,distancebands!A:C,2,0)," ")</f>
        <v xml:space="preserve"> </v>
      </c>
      <c r="AC167" s="460">
        <f>IFERROR(IF(Information!$C$4="HE",VLOOKUP(AA167,distancebands!$A:$L,6,0),0),0)</f>
        <v>0</v>
      </c>
      <c r="AD167" s="460">
        <f t="shared" si="59"/>
        <v>0</v>
      </c>
      <c r="AE167" s="461">
        <v>0</v>
      </c>
      <c r="AF167" s="462">
        <v>0</v>
      </c>
      <c r="AG167" s="463">
        <f t="shared" si="47"/>
        <v>0</v>
      </c>
      <c r="AH167" s="463">
        <f>IF(Information!$C$4="HE",IF(AND((AF167*AE167)&lt;=400,AE167&lt;=40),AF167*AE167,IF((AE167*AF167)&lt;=400,AF167*40,400)),0)</f>
        <v>0</v>
      </c>
      <c r="AI167" s="467"/>
    </row>
    <row r="168" spans="1:35" ht="24.75" customHeight="1">
      <c r="A168" s="362"/>
      <c r="B168" s="362"/>
      <c r="C168" s="363">
        <f t="shared" si="46"/>
        <v>0</v>
      </c>
      <c r="D168" s="455"/>
      <c r="E168" s="387">
        <f t="shared" si="48"/>
        <v>0</v>
      </c>
      <c r="F168" s="388">
        <f t="shared" si="49"/>
        <v>0</v>
      </c>
      <c r="G168" s="464">
        <f t="shared" si="60"/>
        <v>0</v>
      </c>
      <c r="H168" s="425"/>
      <c r="I168" s="371" t="str">
        <f>IFERROR(VLOOKUP(H168,countrygrouping!A:B,2,0)," ")</f>
        <v xml:space="preserve"> </v>
      </c>
      <c r="J168" s="372" t="str">
        <f t="shared" si="50"/>
        <v xml:space="preserve"> </v>
      </c>
      <c r="K168" s="373">
        <f t="shared" si="51"/>
        <v>0</v>
      </c>
      <c r="L168" s="372">
        <f t="shared" si="52"/>
        <v>0</v>
      </c>
      <c r="M168" s="372">
        <f t="shared" si="53"/>
        <v>0</v>
      </c>
      <c r="N168" s="372">
        <f t="shared" si="54"/>
        <v>0</v>
      </c>
      <c r="O168" s="372">
        <f t="shared" si="55"/>
        <v>0</v>
      </c>
      <c r="P168" s="465">
        <f>IFERROR(VLOOKUP(J168,rates!$A:$M,8,0)*K168,0)</f>
        <v>0</v>
      </c>
      <c r="Q168" s="381">
        <f>IFERROR(VLOOKUP(J168,rates!$A:$M,9,0)*M168,0)</f>
        <v>0</v>
      </c>
      <c r="R168" s="381">
        <f>IFERROR(VLOOKUP(J168,rates!$A:$M,10,0)*O168,0)</f>
        <v>0</v>
      </c>
      <c r="S168" s="381">
        <f t="shared" si="45"/>
        <v>0</v>
      </c>
      <c r="T168" s="466">
        <f t="shared" si="56"/>
        <v>0</v>
      </c>
      <c r="U168" s="457">
        <f>IFERROR(VLOOKUP(J168,rates!$A:$M,11,0)*K168,0)</f>
        <v>0</v>
      </c>
      <c r="V168" s="381">
        <f>IFERROR(VLOOKUP(J168,rates!$A:$M,12,0)*M168,0)</f>
        <v>0</v>
      </c>
      <c r="W168" s="381">
        <f>IFERROR(VLOOKUP(J168,rates!$A:$M,13,0)*O168,0)</f>
        <v>0</v>
      </c>
      <c r="X168" s="381">
        <f>IFERROR(IF(Information!$C$4="HE",SUM(U168:W168),0),0)</f>
        <v>0</v>
      </c>
      <c r="Y168" s="431">
        <f t="shared" si="57"/>
        <v>0</v>
      </c>
      <c r="Z168" s="458">
        <f t="shared" si="58"/>
        <v>0</v>
      </c>
      <c r="AA168" s="459" t="str">
        <f>IFERROR(VLOOKUP(H168,countrygrouping!A:C,3,0)," ")</f>
        <v xml:space="preserve"> </v>
      </c>
      <c r="AB168" s="460" t="str">
        <f>IFERROR(VLOOKUP(AA168,distancebands!A:C,2,0)," ")</f>
        <v xml:space="preserve"> </v>
      </c>
      <c r="AC168" s="460">
        <f>IFERROR(IF(Information!$C$4="HE",VLOOKUP(AA168,distancebands!$A:$L,6,0),0),0)</f>
        <v>0</v>
      </c>
      <c r="AD168" s="460">
        <f t="shared" si="59"/>
        <v>0</v>
      </c>
      <c r="AE168" s="461">
        <v>0</v>
      </c>
      <c r="AF168" s="462">
        <v>0</v>
      </c>
      <c r="AG168" s="463">
        <f t="shared" si="47"/>
        <v>0</v>
      </c>
      <c r="AH168" s="463">
        <f>IF(Information!$C$4="HE",IF(AND((AF168*AE168)&lt;=400,AE168&lt;=40),AF168*AE168,IF((AE168*AF168)&lt;=400,AF168*40,400)),0)</f>
        <v>0</v>
      </c>
      <c r="AI168" s="467"/>
    </row>
    <row r="169" spans="1:35" ht="24.75" customHeight="1">
      <c r="A169" s="362"/>
      <c r="B169" s="362"/>
      <c r="C169" s="363">
        <f t="shared" si="46"/>
        <v>0</v>
      </c>
      <c r="D169" s="455"/>
      <c r="E169" s="387">
        <f t="shared" si="48"/>
        <v>0</v>
      </c>
      <c r="F169" s="388">
        <f t="shared" si="49"/>
        <v>0</v>
      </c>
      <c r="G169" s="464">
        <f t="shared" si="60"/>
        <v>0</v>
      </c>
      <c r="H169" s="425"/>
      <c r="I169" s="371" t="str">
        <f>IFERROR(VLOOKUP(H169,countrygrouping!A:B,2,0)," ")</f>
        <v xml:space="preserve"> </v>
      </c>
      <c r="J169" s="372" t="str">
        <f t="shared" si="50"/>
        <v xml:space="preserve"> </v>
      </c>
      <c r="K169" s="373">
        <f t="shared" si="51"/>
        <v>0</v>
      </c>
      <c r="L169" s="372">
        <f t="shared" si="52"/>
        <v>0</v>
      </c>
      <c r="M169" s="372">
        <f t="shared" si="53"/>
        <v>0</v>
      </c>
      <c r="N169" s="372">
        <f t="shared" si="54"/>
        <v>0</v>
      </c>
      <c r="O169" s="372">
        <f t="shared" si="55"/>
        <v>0</v>
      </c>
      <c r="P169" s="465">
        <f>IFERROR(VLOOKUP(J169,rates!$A:$M,8,0)*K169,0)</f>
        <v>0</v>
      </c>
      <c r="Q169" s="381">
        <f>IFERROR(VLOOKUP(J169,rates!$A:$M,9,0)*M169,0)</f>
        <v>0</v>
      </c>
      <c r="R169" s="381">
        <f>IFERROR(VLOOKUP(J169,rates!$A:$M,10,0)*O169,0)</f>
        <v>0</v>
      </c>
      <c r="S169" s="381">
        <f t="shared" si="45"/>
        <v>0</v>
      </c>
      <c r="T169" s="466">
        <f t="shared" si="56"/>
        <v>0</v>
      </c>
      <c r="U169" s="457">
        <f>IFERROR(VLOOKUP(J169,rates!$A:$M,11,0)*K169,0)</f>
        <v>0</v>
      </c>
      <c r="V169" s="381">
        <f>IFERROR(VLOOKUP(J169,rates!$A:$M,12,0)*M169,0)</f>
        <v>0</v>
      </c>
      <c r="W169" s="381">
        <f>IFERROR(VLOOKUP(J169,rates!$A:$M,13,0)*O169,0)</f>
        <v>0</v>
      </c>
      <c r="X169" s="381">
        <f>IFERROR(IF(Information!$C$4="HE",SUM(U169:W169),0),0)</f>
        <v>0</v>
      </c>
      <c r="Y169" s="431">
        <f t="shared" si="57"/>
        <v>0</v>
      </c>
      <c r="Z169" s="458">
        <f t="shared" si="58"/>
        <v>0</v>
      </c>
      <c r="AA169" s="459" t="str">
        <f>IFERROR(VLOOKUP(H169,countrygrouping!A:C,3,0)," ")</f>
        <v xml:space="preserve"> </v>
      </c>
      <c r="AB169" s="460" t="str">
        <f>IFERROR(VLOOKUP(AA169,distancebands!A:C,2,0)," ")</f>
        <v xml:space="preserve"> </v>
      </c>
      <c r="AC169" s="460">
        <f>IFERROR(IF(Information!$C$4="HE",VLOOKUP(AA169,distancebands!$A:$L,6,0),0),0)</f>
        <v>0</v>
      </c>
      <c r="AD169" s="460">
        <f t="shared" si="59"/>
        <v>0</v>
      </c>
      <c r="AE169" s="461">
        <v>0</v>
      </c>
      <c r="AF169" s="462">
        <v>0</v>
      </c>
      <c r="AG169" s="463">
        <f t="shared" si="47"/>
        <v>0</v>
      </c>
      <c r="AH169" s="463">
        <f>IF(Information!$C$4="HE",IF(AND((AF169*AE169)&lt;=400,AE169&lt;=40),AF169*AE169,IF((AE169*AF169)&lt;=400,AF169*40,400)),0)</f>
        <v>0</v>
      </c>
      <c r="AI169" s="467"/>
    </row>
    <row r="170" spans="1:35" ht="24.75" customHeight="1">
      <c r="A170" s="362"/>
      <c r="B170" s="362"/>
      <c r="C170" s="363">
        <f t="shared" si="46"/>
        <v>0</v>
      </c>
      <c r="D170" s="455"/>
      <c r="E170" s="387">
        <f t="shared" si="48"/>
        <v>0</v>
      </c>
      <c r="F170" s="388">
        <f t="shared" si="49"/>
        <v>0</v>
      </c>
      <c r="G170" s="464">
        <f t="shared" si="60"/>
        <v>0</v>
      </c>
      <c r="H170" s="425"/>
      <c r="I170" s="371" t="str">
        <f>IFERROR(VLOOKUP(H170,countrygrouping!A:B,2,0)," ")</f>
        <v xml:space="preserve"> </v>
      </c>
      <c r="J170" s="372" t="str">
        <f t="shared" si="50"/>
        <v xml:space="preserve"> </v>
      </c>
      <c r="K170" s="373">
        <f t="shared" si="51"/>
        <v>0</v>
      </c>
      <c r="L170" s="372">
        <f t="shared" si="52"/>
        <v>0</v>
      </c>
      <c r="M170" s="372">
        <f t="shared" si="53"/>
        <v>0</v>
      </c>
      <c r="N170" s="372">
        <f t="shared" si="54"/>
        <v>0</v>
      </c>
      <c r="O170" s="372">
        <f t="shared" si="55"/>
        <v>0</v>
      </c>
      <c r="P170" s="465">
        <f>IFERROR(VLOOKUP(J170,rates!$A:$M,8,0)*K170,0)</f>
        <v>0</v>
      </c>
      <c r="Q170" s="381">
        <f>IFERROR(VLOOKUP(J170,rates!$A:$M,9,0)*M170,0)</f>
        <v>0</v>
      </c>
      <c r="R170" s="381">
        <f>IFERROR(VLOOKUP(J170,rates!$A:$M,10,0)*O170,0)</f>
        <v>0</v>
      </c>
      <c r="S170" s="381">
        <f t="shared" si="45"/>
        <v>0</v>
      </c>
      <c r="T170" s="466">
        <f t="shared" si="56"/>
        <v>0</v>
      </c>
      <c r="U170" s="457">
        <f>IFERROR(VLOOKUP(J170,rates!$A:$M,11,0)*K170,0)</f>
        <v>0</v>
      </c>
      <c r="V170" s="381">
        <f>IFERROR(VLOOKUP(J170,rates!$A:$M,12,0)*M170,0)</f>
        <v>0</v>
      </c>
      <c r="W170" s="381">
        <f>IFERROR(VLOOKUP(J170,rates!$A:$M,13,0)*O170,0)</f>
        <v>0</v>
      </c>
      <c r="X170" s="381">
        <f>IFERROR(IF(Information!$C$4="HE",SUM(U170:W170),0),0)</f>
        <v>0</v>
      </c>
      <c r="Y170" s="431">
        <f t="shared" si="57"/>
        <v>0</v>
      </c>
      <c r="Z170" s="458">
        <f t="shared" si="58"/>
        <v>0</v>
      </c>
      <c r="AA170" s="459" t="str">
        <f>IFERROR(VLOOKUP(H170,countrygrouping!A:C,3,0)," ")</f>
        <v xml:space="preserve"> </v>
      </c>
      <c r="AB170" s="460" t="str">
        <f>IFERROR(VLOOKUP(AA170,distancebands!A:C,2,0)," ")</f>
        <v xml:space="preserve"> </v>
      </c>
      <c r="AC170" s="460">
        <f>IFERROR(IF(Information!$C$4="HE",VLOOKUP(AA170,distancebands!$A:$L,6,0),0),0)</f>
        <v>0</v>
      </c>
      <c r="AD170" s="460">
        <f t="shared" si="59"/>
        <v>0</v>
      </c>
      <c r="AE170" s="461">
        <v>0</v>
      </c>
      <c r="AF170" s="462">
        <v>0</v>
      </c>
      <c r="AG170" s="463">
        <f t="shared" si="47"/>
        <v>0</v>
      </c>
      <c r="AH170" s="463">
        <f>IF(Information!$C$4="HE",IF(AND((AF170*AE170)&lt;=400,AE170&lt;=40),AF170*AE170,IF((AE170*AF170)&lt;=400,AF170*40,400)),0)</f>
        <v>0</v>
      </c>
      <c r="AI170" s="467"/>
    </row>
    <row r="171" spans="1:35" ht="24.75" customHeight="1">
      <c r="A171" s="362"/>
      <c r="B171" s="362"/>
      <c r="C171" s="363">
        <f t="shared" si="46"/>
        <v>0</v>
      </c>
      <c r="D171" s="455"/>
      <c r="E171" s="387">
        <f t="shared" si="48"/>
        <v>0</v>
      </c>
      <c r="F171" s="388">
        <f t="shared" si="49"/>
        <v>0</v>
      </c>
      <c r="G171" s="464">
        <f t="shared" si="60"/>
        <v>0</v>
      </c>
      <c r="H171" s="425"/>
      <c r="I171" s="371" t="str">
        <f>IFERROR(VLOOKUP(H171,countrygrouping!A:B,2,0)," ")</f>
        <v xml:space="preserve"> </v>
      </c>
      <c r="J171" s="372" t="str">
        <f t="shared" si="50"/>
        <v xml:space="preserve"> </v>
      </c>
      <c r="K171" s="373">
        <f t="shared" si="51"/>
        <v>0</v>
      </c>
      <c r="L171" s="372">
        <f t="shared" si="52"/>
        <v>0</v>
      </c>
      <c r="M171" s="372">
        <f t="shared" si="53"/>
        <v>0</v>
      </c>
      <c r="N171" s="372">
        <f t="shared" si="54"/>
        <v>0</v>
      </c>
      <c r="O171" s="372">
        <f t="shared" si="55"/>
        <v>0</v>
      </c>
      <c r="P171" s="465">
        <f>IFERROR(VLOOKUP(J171,rates!$A:$M,8,0)*K171,0)</f>
        <v>0</v>
      </c>
      <c r="Q171" s="381">
        <f>IFERROR(VLOOKUP(J171,rates!$A:$M,9,0)*M171,0)</f>
        <v>0</v>
      </c>
      <c r="R171" s="381">
        <f>IFERROR(VLOOKUP(J171,rates!$A:$M,10,0)*O171,0)</f>
        <v>0</v>
      </c>
      <c r="S171" s="381">
        <f t="shared" si="45"/>
        <v>0</v>
      </c>
      <c r="T171" s="466">
        <f t="shared" si="56"/>
        <v>0</v>
      </c>
      <c r="U171" s="457">
        <f>IFERROR(VLOOKUP(J171,rates!$A:$M,11,0)*K171,0)</f>
        <v>0</v>
      </c>
      <c r="V171" s="381">
        <f>IFERROR(VLOOKUP(J171,rates!$A:$M,12,0)*M171,0)</f>
        <v>0</v>
      </c>
      <c r="W171" s="381">
        <f>IFERROR(VLOOKUP(J171,rates!$A:$M,13,0)*O171,0)</f>
        <v>0</v>
      </c>
      <c r="X171" s="381">
        <f>IFERROR(IF(Information!$C$4="HE",SUM(U171:W171),0),0)</f>
        <v>0</v>
      </c>
      <c r="Y171" s="431">
        <f t="shared" si="57"/>
        <v>0</v>
      </c>
      <c r="Z171" s="458">
        <f t="shared" si="58"/>
        <v>0</v>
      </c>
      <c r="AA171" s="459" t="str">
        <f>IFERROR(VLOOKUP(H171,countrygrouping!A:C,3,0)," ")</f>
        <v xml:space="preserve"> </v>
      </c>
      <c r="AB171" s="460" t="str">
        <f>IFERROR(VLOOKUP(AA171,distancebands!A:C,2,0)," ")</f>
        <v xml:space="preserve"> </v>
      </c>
      <c r="AC171" s="460">
        <f>IFERROR(IF(Information!$C$4="HE",VLOOKUP(AA171,distancebands!$A:$L,6,0),0),0)</f>
        <v>0</v>
      </c>
      <c r="AD171" s="460">
        <f t="shared" si="59"/>
        <v>0</v>
      </c>
      <c r="AE171" s="461">
        <v>0</v>
      </c>
      <c r="AF171" s="462">
        <v>0</v>
      </c>
      <c r="AG171" s="463">
        <f t="shared" si="47"/>
        <v>0</v>
      </c>
      <c r="AH171" s="463">
        <f>IF(Information!$C$4="HE",IF(AND((AF171*AE171)&lt;=400,AE171&lt;=40),AF171*AE171,IF((AE171*AF171)&lt;=400,AF171*40,400)),0)</f>
        <v>0</v>
      </c>
      <c r="AI171" s="467"/>
    </row>
    <row r="172" spans="1:35" ht="24.75" customHeight="1">
      <c r="A172" s="362"/>
      <c r="B172" s="362"/>
      <c r="C172" s="363">
        <f t="shared" si="46"/>
        <v>0</v>
      </c>
      <c r="D172" s="455"/>
      <c r="E172" s="387">
        <f t="shared" si="48"/>
        <v>0</v>
      </c>
      <c r="F172" s="388">
        <f t="shared" si="49"/>
        <v>0</v>
      </c>
      <c r="G172" s="464">
        <f t="shared" si="60"/>
        <v>0</v>
      </c>
      <c r="H172" s="425"/>
      <c r="I172" s="371" t="str">
        <f>IFERROR(VLOOKUP(H172,countrygrouping!A:B,2,0)," ")</f>
        <v xml:space="preserve"> </v>
      </c>
      <c r="J172" s="372" t="str">
        <f t="shared" si="50"/>
        <v xml:space="preserve"> </v>
      </c>
      <c r="K172" s="373">
        <f t="shared" si="51"/>
        <v>0</v>
      </c>
      <c r="L172" s="372">
        <f t="shared" si="52"/>
        <v>0</v>
      </c>
      <c r="M172" s="372">
        <f t="shared" si="53"/>
        <v>0</v>
      </c>
      <c r="N172" s="372">
        <f t="shared" si="54"/>
        <v>0</v>
      </c>
      <c r="O172" s="372">
        <f t="shared" si="55"/>
        <v>0</v>
      </c>
      <c r="P172" s="465">
        <f>IFERROR(VLOOKUP(J172,rates!$A:$M,8,0)*K172,0)</f>
        <v>0</v>
      </c>
      <c r="Q172" s="381">
        <f>IFERROR(VLOOKUP(J172,rates!$A:$M,9,0)*M172,0)</f>
        <v>0</v>
      </c>
      <c r="R172" s="381">
        <f>IFERROR(VLOOKUP(J172,rates!$A:$M,10,0)*O172,0)</f>
        <v>0</v>
      </c>
      <c r="S172" s="381">
        <f t="shared" si="45"/>
        <v>0</v>
      </c>
      <c r="T172" s="466">
        <f t="shared" si="56"/>
        <v>0</v>
      </c>
      <c r="U172" s="457">
        <f>IFERROR(VLOOKUP(J172,rates!$A:$M,11,0)*K172,0)</f>
        <v>0</v>
      </c>
      <c r="V172" s="381">
        <f>IFERROR(VLOOKUP(J172,rates!$A:$M,12,0)*M172,0)</f>
        <v>0</v>
      </c>
      <c r="W172" s="381">
        <f>IFERROR(VLOOKUP(J172,rates!$A:$M,13,0)*O172,0)</f>
        <v>0</v>
      </c>
      <c r="X172" s="381">
        <f>IFERROR(IF(Information!$C$4="HE",SUM(U172:W172),0),0)</f>
        <v>0</v>
      </c>
      <c r="Y172" s="431">
        <f t="shared" si="57"/>
        <v>0</v>
      </c>
      <c r="Z172" s="458">
        <f t="shared" si="58"/>
        <v>0</v>
      </c>
      <c r="AA172" s="459" t="str">
        <f>IFERROR(VLOOKUP(H172,countrygrouping!A:C,3,0)," ")</f>
        <v xml:space="preserve"> </v>
      </c>
      <c r="AB172" s="460" t="str">
        <f>IFERROR(VLOOKUP(AA172,distancebands!A:C,2,0)," ")</f>
        <v xml:space="preserve"> </v>
      </c>
      <c r="AC172" s="460">
        <f>IFERROR(IF(Information!$C$4="HE",VLOOKUP(AA172,distancebands!$A:$L,6,0),0),0)</f>
        <v>0</v>
      </c>
      <c r="AD172" s="460">
        <f t="shared" si="59"/>
        <v>0</v>
      </c>
      <c r="AE172" s="461">
        <v>0</v>
      </c>
      <c r="AF172" s="462">
        <v>0</v>
      </c>
      <c r="AG172" s="463">
        <f t="shared" si="47"/>
        <v>0</v>
      </c>
      <c r="AH172" s="463">
        <f>IF(Information!$C$4="HE",IF(AND((AF172*AE172)&lt;=400,AE172&lt;=40),AF172*AE172,IF((AE172*AF172)&lt;=400,AF172*40,400)),0)</f>
        <v>0</v>
      </c>
      <c r="AI172" s="467"/>
    </row>
    <row r="173" spans="1:35" ht="24.75" customHeight="1">
      <c r="A173" s="362"/>
      <c r="B173" s="362"/>
      <c r="C173" s="363">
        <f t="shared" si="46"/>
        <v>0</v>
      </c>
      <c r="D173" s="455"/>
      <c r="E173" s="387">
        <f t="shared" si="48"/>
        <v>0</v>
      </c>
      <c r="F173" s="388">
        <f t="shared" si="49"/>
        <v>0</v>
      </c>
      <c r="G173" s="464">
        <f t="shared" si="60"/>
        <v>0</v>
      </c>
      <c r="H173" s="425"/>
      <c r="I173" s="371" t="str">
        <f>IFERROR(VLOOKUP(H173,countrygrouping!A:B,2,0)," ")</f>
        <v xml:space="preserve"> </v>
      </c>
      <c r="J173" s="372" t="str">
        <f t="shared" si="50"/>
        <v xml:space="preserve"> </v>
      </c>
      <c r="K173" s="373">
        <f t="shared" si="51"/>
        <v>0</v>
      </c>
      <c r="L173" s="372">
        <f t="shared" si="52"/>
        <v>0</v>
      </c>
      <c r="M173" s="372">
        <f t="shared" si="53"/>
        <v>0</v>
      </c>
      <c r="N173" s="372">
        <f t="shared" si="54"/>
        <v>0</v>
      </c>
      <c r="O173" s="372">
        <f t="shared" si="55"/>
        <v>0</v>
      </c>
      <c r="P173" s="465">
        <f>IFERROR(VLOOKUP(J173,rates!$A:$M,8,0)*K173,0)</f>
        <v>0</v>
      </c>
      <c r="Q173" s="381">
        <f>IFERROR(VLOOKUP(J173,rates!$A:$M,9,0)*M173,0)</f>
        <v>0</v>
      </c>
      <c r="R173" s="381">
        <f>IFERROR(VLOOKUP(J173,rates!$A:$M,10,0)*O173,0)</f>
        <v>0</v>
      </c>
      <c r="S173" s="381">
        <f t="shared" si="45"/>
        <v>0</v>
      </c>
      <c r="T173" s="466">
        <f t="shared" si="56"/>
        <v>0</v>
      </c>
      <c r="U173" s="457">
        <f>IFERROR(VLOOKUP(J173,rates!$A:$M,11,0)*K173,0)</f>
        <v>0</v>
      </c>
      <c r="V173" s="381">
        <f>IFERROR(VLOOKUP(J173,rates!$A:$M,12,0)*M173,0)</f>
        <v>0</v>
      </c>
      <c r="W173" s="381">
        <f>IFERROR(VLOOKUP(J173,rates!$A:$M,13,0)*O173,0)</f>
        <v>0</v>
      </c>
      <c r="X173" s="381">
        <f>IFERROR(IF(Information!$C$4="HE",SUM(U173:W173),0),0)</f>
        <v>0</v>
      </c>
      <c r="Y173" s="431">
        <f t="shared" si="57"/>
        <v>0</v>
      </c>
      <c r="Z173" s="458">
        <f t="shared" si="58"/>
        <v>0</v>
      </c>
      <c r="AA173" s="459" t="str">
        <f>IFERROR(VLOOKUP(H173,countrygrouping!A:C,3,0)," ")</f>
        <v xml:space="preserve"> </v>
      </c>
      <c r="AB173" s="460" t="str">
        <f>IFERROR(VLOOKUP(AA173,distancebands!A:C,2,0)," ")</f>
        <v xml:space="preserve"> </v>
      </c>
      <c r="AC173" s="460">
        <f>IFERROR(IF(Information!$C$4="HE",VLOOKUP(AA173,distancebands!$A:$L,6,0),0),0)</f>
        <v>0</v>
      </c>
      <c r="AD173" s="460">
        <f t="shared" si="59"/>
        <v>0</v>
      </c>
      <c r="AE173" s="461">
        <v>0</v>
      </c>
      <c r="AF173" s="462">
        <v>0</v>
      </c>
      <c r="AG173" s="463">
        <f t="shared" si="47"/>
        <v>0</v>
      </c>
      <c r="AH173" s="463">
        <f>IF(Information!$C$4="HE",IF(AND((AF173*AE173)&lt;=400,AE173&lt;=40),AF173*AE173,IF((AE173*AF173)&lt;=400,AF173*40,400)),0)</f>
        <v>0</v>
      </c>
      <c r="AI173" s="467"/>
    </row>
    <row r="174" spans="1:35" ht="24.75" customHeight="1">
      <c r="A174" s="362"/>
      <c r="B174" s="362"/>
      <c r="C174" s="363">
        <f t="shared" si="46"/>
        <v>0</v>
      </c>
      <c r="D174" s="455"/>
      <c r="E174" s="387">
        <f t="shared" si="48"/>
        <v>0</v>
      </c>
      <c r="F174" s="388">
        <f t="shared" si="49"/>
        <v>0</v>
      </c>
      <c r="G174" s="464">
        <f t="shared" si="60"/>
        <v>0</v>
      </c>
      <c r="H174" s="425"/>
      <c r="I174" s="371" t="str">
        <f>IFERROR(VLOOKUP(H174,countrygrouping!A:B,2,0)," ")</f>
        <v xml:space="preserve"> </v>
      </c>
      <c r="J174" s="372" t="str">
        <f t="shared" si="50"/>
        <v xml:space="preserve"> </v>
      </c>
      <c r="K174" s="373">
        <f t="shared" si="51"/>
        <v>0</v>
      </c>
      <c r="L174" s="372">
        <f t="shared" si="52"/>
        <v>0</v>
      </c>
      <c r="M174" s="372">
        <f t="shared" si="53"/>
        <v>0</v>
      </c>
      <c r="N174" s="372">
        <f t="shared" si="54"/>
        <v>0</v>
      </c>
      <c r="O174" s="372">
        <f t="shared" si="55"/>
        <v>0</v>
      </c>
      <c r="P174" s="465">
        <f>IFERROR(VLOOKUP(J174,rates!$A:$M,8,0)*K174,0)</f>
        <v>0</v>
      </c>
      <c r="Q174" s="381">
        <f>IFERROR(VLOOKUP(J174,rates!$A:$M,9,0)*M174,0)</f>
        <v>0</v>
      </c>
      <c r="R174" s="381">
        <f>IFERROR(VLOOKUP(J174,rates!$A:$M,10,0)*O174,0)</f>
        <v>0</v>
      </c>
      <c r="S174" s="381">
        <f t="shared" si="45"/>
        <v>0</v>
      </c>
      <c r="T174" s="466">
        <f t="shared" si="56"/>
        <v>0</v>
      </c>
      <c r="U174" s="457">
        <f>IFERROR(VLOOKUP(J174,rates!$A:$M,11,0)*K174,0)</f>
        <v>0</v>
      </c>
      <c r="V174" s="381">
        <f>IFERROR(VLOOKUP(J174,rates!$A:$M,12,0)*M174,0)</f>
        <v>0</v>
      </c>
      <c r="W174" s="381">
        <f>IFERROR(VLOOKUP(J174,rates!$A:$M,13,0)*O174,0)</f>
        <v>0</v>
      </c>
      <c r="X174" s="381">
        <f>IFERROR(IF(Information!$C$4="HE",SUM(U174:W174),0),0)</f>
        <v>0</v>
      </c>
      <c r="Y174" s="431">
        <f t="shared" si="57"/>
        <v>0</v>
      </c>
      <c r="Z174" s="458">
        <f t="shared" si="58"/>
        <v>0</v>
      </c>
      <c r="AA174" s="459" t="str">
        <f>IFERROR(VLOOKUP(H174,countrygrouping!A:C,3,0)," ")</f>
        <v xml:space="preserve"> </v>
      </c>
      <c r="AB174" s="460" t="str">
        <f>IFERROR(VLOOKUP(AA174,distancebands!A:C,2,0)," ")</f>
        <v xml:space="preserve"> </v>
      </c>
      <c r="AC174" s="460">
        <f>IFERROR(IF(Information!$C$4="HE",VLOOKUP(AA174,distancebands!$A:$L,6,0),0),0)</f>
        <v>0</v>
      </c>
      <c r="AD174" s="460">
        <f t="shared" si="59"/>
        <v>0</v>
      </c>
      <c r="AE174" s="461">
        <v>0</v>
      </c>
      <c r="AF174" s="462">
        <v>0</v>
      </c>
      <c r="AG174" s="463">
        <f t="shared" si="47"/>
        <v>0</v>
      </c>
      <c r="AH174" s="463">
        <f>IF(Information!$C$4="HE",IF(AND((AF174*AE174)&lt;=400,AE174&lt;=40),AF174*AE174,IF((AE174*AF174)&lt;=400,AF174*40,400)),0)</f>
        <v>0</v>
      </c>
      <c r="AI174" s="467"/>
    </row>
    <row r="175" spans="1:35" ht="24.75" customHeight="1">
      <c r="A175" s="362"/>
      <c r="B175" s="362"/>
      <c r="C175" s="363">
        <f t="shared" si="46"/>
        <v>0</v>
      </c>
      <c r="D175" s="455"/>
      <c r="E175" s="387">
        <f t="shared" si="48"/>
        <v>0</v>
      </c>
      <c r="F175" s="388">
        <f t="shared" si="49"/>
        <v>0</v>
      </c>
      <c r="G175" s="464">
        <f t="shared" si="60"/>
        <v>0</v>
      </c>
      <c r="H175" s="425"/>
      <c r="I175" s="371" t="str">
        <f>IFERROR(VLOOKUP(H175,countrygrouping!A:B,2,0)," ")</f>
        <v xml:space="preserve"> </v>
      </c>
      <c r="J175" s="372" t="str">
        <f t="shared" si="50"/>
        <v xml:space="preserve"> </v>
      </c>
      <c r="K175" s="373">
        <f t="shared" si="51"/>
        <v>0</v>
      </c>
      <c r="L175" s="372">
        <f t="shared" si="52"/>
        <v>0</v>
      </c>
      <c r="M175" s="372">
        <f t="shared" si="53"/>
        <v>0</v>
      </c>
      <c r="N175" s="372">
        <f t="shared" si="54"/>
        <v>0</v>
      </c>
      <c r="O175" s="372">
        <f t="shared" si="55"/>
        <v>0</v>
      </c>
      <c r="P175" s="465">
        <f>IFERROR(VLOOKUP(J175,rates!$A:$M,8,0)*K175,0)</f>
        <v>0</v>
      </c>
      <c r="Q175" s="381">
        <f>IFERROR(VLOOKUP(J175,rates!$A:$M,9,0)*M175,0)</f>
        <v>0</v>
      </c>
      <c r="R175" s="381">
        <f>IFERROR(VLOOKUP(J175,rates!$A:$M,10,0)*O175,0)</f>
        <v>0</v>
      </c>
      <c r="S175" s="381">
        <f t="shared" si="45"/>
        <v>0</v>
      </c>
      <c r="T175" s="466">
        <f t="shared" si="56"/>
        <v>0</v>
      </c>
      <c r="U175" s="457">
        <f>IFERROR(VLOOKUP(J175,rates!$A:$M,11,0)*K175,0)</f>
        <v>0</v>
      </c>
      <c r="V175" s="381">
        <f>IFERROR(VLOOKUP(J175,rates!$A:$M,12,0)*M175,0)</f>
        <v>0</v>
      </c>
      <c r="W175" s="381">
        <f>IFERROR(VLOOKUP(J175,rates!$A:$M,13,0)*O175,0)</f>
        <v>0</v>
      </c>
      <c r="X175" s="381">
        <f>IFERROR(IF(Information!$C$4="HE",SUM(U175:W175),0),0)</f>
        <v>0</v>
      </c>
      <c r="Y175" s="431">
        <f t="shared" si="57"/>
        <v>0</v>
      </c>
      <c r="Z175" s="458">
        <f t="shared" si="58"/>
        <v>0</v>
      </c>
      <c r="AA175" s="459" t="str">
        <f>IFERROR(VLOOKUP(H175,countrygrouping!A:C,3,0)," ")</f>
        <v xml:space="preserve"> </v>
      </c>
      <c r="AB175" s="460" t="str">
        <f>IFERROR(VLOOKUP(AA175,distancebands!A:C,2,0)," ")</f>
        <v xml:space="preserve"> </v>
      </c>
      <c r="AC175" s="460">
        <f>IFERROR(IF(Information!$C$4="HE",VLOOKUP(AA175,distancebands!$A:$L,6,0),0),0)</f>
        <v>0</v>
      </c>
      <c r="AD175" s="460">
        <f t="shared" si="59"/>
        <v>0</v>
      </c>
      <c r="AE175" s="461">
        <v>0</v>
      </c>
      <c r="AF175" s="462">
        <v>0</v>
      </c>
      <c r="AG175" s="463">
        <f t="shared" si="47"/>
        <v>0</v>
      </c>
      <c r="AH175" s="463">
        <f>IF(Information!$C$4="HE",IF(AND((AF175*AE175)&lt;=400,AE175&lt;=40),AF175*AE175,IF((AE175*AF175)&lt;=400,AF175*40,400)),0)</f>
        <v>0</v>
      </c>
      <c r="AI175" s="467"/>
    </row>
    <row r="176" spans="1:35" ht="24.75" customHeight="1">
      <c r="A176" s="362"/>
      <c r="B176" s="362"/>
      <c r="C176" s="363">
        <f t="shared" si="46"/>
        <v>0</v>
      </c>
      <c r="D176" s="455"/>
      <c r="E176" s="387">
        <f t="shared" si="48"/>
        <v>0</v>
      </c>
      <c r="F176" s="388">
        <f t="shared" si="49"/>
        <v>0</v>
      </c>
      <c r="G176" s="464">
        <f t="shared" si="60"/>
        <v>0</v>
      </c>
      <c r="H176" s="425"/>
      <c r="I176" s="371" t="str">
        <f>IFERROR(VLOOKUP(H176,countrygrouping!A:B,2,0)," ")</f>
        <v xml:space="preserve"> </v>
      </c>
      <c r="J176" s="372" t="str">
        <f t="shared" si="50"/>
        <v xml:space="preserve"> </v>
      </c>
      <c r="K176" s="373">
        <f t="shared" si="51"/>
        <v>0</v>
      </c>
      <c r="L176" s="372">
        <f t="shared" si="52"/>
        <v>0</v>
      </c>
      <c r="M176" s="372">
        <f t="shared" si="53"/>
        <v>0</v>
      </c>
      <c r="N176" s="372">
        <f t="shared" si="54"/>
        <v>0</v>
      </c>
      <c r="O176" s="372">
        <f t="shared" si="55"/>
        <v>0</v>
      </c>
      <c r="P176" s="465">
        <f>IFERROR(VLOOKUP(J176,rates!$A:$M,8,0)*K176,0)</f>
        <v>0</v>
      </c>
      <c r="Q176" s="381">
        <f>IFERROR(VLOOKUP(J176,rates!$A:$M,9,0)*M176,0)</f>
        <v>0</v>
      </c>
      <c r="R176" s="381">
        <f>IFERROR(VLOOKUP(J176,rates!$A:$M,10,0)*O176,0)</f>
        <v>0</v>
      </c>
      <c r="S176" s="381">
        <f t="shared" si="45"/>
        <v>0</v>
      </c>
      <c r="T176" s="466">
        <f t="shared" si="56"/>
        <v>0</v>
      </c>
      <c r="U176" s="457">
        <f>IFERROR(VLOOKUP(J176,rates!$A:$M,11,0)*K176,0)</f>
        <v>0</v>
      </c>
      <c r="V176" s="381">
        <f>IFERROR(VLOOKUP(J176,rates!$A:$M,12,0)*M176,0)</f>
        <v>0</v>
      </c>
      <c r="W176" s="381">
        <f>IFERROR(VLOOKUP(J176,rates!$A:$M,13,0)*O176,0)</f>
        <v>0</v>
      </c>
      <c r="X176" s="381">
        <f>IFERROR(IF(Information!$C$4="HE",SUM(U176:W176),0),0)</f>
        <v>0</v>
      </c>
      <c r="Y176" s="431">
        <f t="shared" si="57"/>
        <v>0</v>
      </c>
      <c r="Z176" s="458">
        <f t="shared" si="58"/>
        <v>0</v>
      </c>
      <c r="AA176" s="459" t="str">
        <f>IFERROR(VLOOKUP(H176,countrygrouping!A:C,3,0)," ")</f>
        <v xml:space="preserve"> </v>
      </c>
      <c r="AB176" s="460" t="str">
        <f>IFERROR(VLOOKUP(AA176,distancebands!A:C,2,0)," ")</f>
        <v xml:space="preserve"> </v>
      </c>
      <c r="AC176" s="460">
        <f>IFERROR(IF(Information!$C$4="HE",VLOOKUP(AA176,distancebands!$A:$L,6,0),0),0)</f>
        <v>0</v>
      </c>
      <c r="AD176" s="460">
        <f t="shared" si="59"/>
        <v>0</v>
      </c>
      <c r="AE176" s="461">
        <v>0</v>
      </c>
      <c r="AF176" s="462">
        <v>0</v>
      </c>
      <c r="AG176" s="463">
        <f t="shared" si="47"/>
        <v>0</v>
      </c>
      <c r="AH176" s="463">
        <f>IF(Information!$C$4="HE",IF(AND((AF176*AE176)&lt;=400,AE176&lt;=40),AF176*AE176,IF((AE176*AF176)&lt;=400,AF176*40,400)),0)</f>
        <v>0</v>
      </c>
      <c r="AI176" s="467"/>
    </row>
    <row r="177" spans="1:35" ht="24.75" customHeight="1">
      <c r="A177" s="362"/>
      <c r="B177" s="362"/>
      <c r="C177" s="363">
        <f t="shared" si="46"/>
        <v>0</v>
      </c>
      <c r="D177" s="455"/>
      <c r="E177" s="387">
        <f t="shared" si="48"/>
        <v>0</v>
      </c>
      <c r="F177" s="388">
        <f t="shared" si="49"/>
        <v>0</v>
      </c>
      <c r="G177" s="464">
        <f t="shared" si="60"/>
        <v>0</v>
      </c>
      <c r="H177" s="425"/>
      <c r="I177" s="371" t="str">
        <f>IFERROR(VLOOKUP(H177,countrygrouping!A:B,2,0)," ")</f>
        <v xml:space="preserve"> </v>
      </c>
      <c r="J177" s="372" t="str">
        <f t="shared" si="50"/>
        <v xml:space="preserve"> </v>
      </c>
      <c r="K177" s="373">
        <f t="shared" si="51"/>
        <v>0</v>
      </c>
      <c r="L177" s="372">
        <f t="shared" si="52"/>
        <v>0</v>
      </c>
      <c r="M177" s="372">
        <f t="shared" si="53"/>
        <v>0</v>
      </c>
      <c r="N177" s="372">
        <f t="shared" si="54"/>
        <v>0</v>
      </c>
      <c r="O177" s="372">
        <f t="shared" si="55"/>
        <v>0</v>
      </c>
      <c r="P177" s="465">
        <f>IFERROR(VLOOKUP(J177,rates!$A:$M,8,0)*K177,0)</f>
        <v>0</v>
      </c>
      <c r="Q177" s="381">
        <f>IFERROR(VLOOKUP(J177,rates!$A:$M,9,0)*M177,0)</f>
        <v>0</v>
      </c>
      <c r="R177" s="381">
        <f>IFERROR(VLOOKUP(J177,rates!$A:$M,10,0)*O177,0)</f>
        <v>0</v>
      </c>
      <c r="S177" s="381">
        <f t="shared" si="45"/>
        <v>0</v>
      </c>
      <c r="T177" s="466">
        <f t="shared" si="56"/>
        <v>0</v>
      </c>
      <c r="U177" s="457">
        <f>IFERROR(VLOOKUP(J177,rates!$A:$M,11,0)*K177,0)</f>
        <v>0</v>
      </c>
      <c r="V177" s="381">
        <f>IFERROR(VLOOKUP(J177,rates!$A:$M,12,0)*M177,0)</f>
        <v>0</v>
      </c>
      <c r="W177" s="381">
        <f>IFERROR(VLOOKUP(J177,rates!$A:$M,13,0)*O177,0)</f>
        <v>0</v>
      </c>
      <c r="X177" s="381">
        <f>IFERROR(IF(Information!$C$4="HE",SUM(U177:W177),0),0)</f>
        <v>0</v>
      </c>
      <c r="Y177" s="431">
        <f t="shared" si="57"/>
        <v>0</v>
      </c>
      <c r="Z177" s="458">
        <f t="shared" si="58"/>
        <v>0</v>
      </c>
      <c r="AA177" s="459" t="str">
        <f>IFERROR(VLOOKUP(H177,countrygrouping!A:C,3,0)," ")</f>
        <v xml:space="preserve"> </v>
      </c>
      <c r="AB177" s="460" t="str">
        <f>IFERROR(VLOOKUP(AA177,distancebands!A:C,2,0)," ")</f>
        <v xml:space="preserve"> </v>
      </c>
      <c r="AC177" s="460">
        <f>IFERROR(IF(Information!$C$4="HE",VLOOKUP(AA177,distancebands!$A:$L,6,0),0),0)</f>
        <v>0</v>
      </c>
      <c r="AD177" s="460">
        <f t="shared" si="59"/>
        <v>0</v>
      </c>
      <c r="AE177" s="461">
        <v>0</v>
      </c>
      <c r="AF177" s="462">
        <v>0</v>
      </c>
      <c r="AG177" s="463">
        <f t="shared" si="47"/>
        <v>0</v>
      </c>
      <c r="AH177" s="463">
        <f>IF(Information!$C$4="HE",IF(AND((AF177*AE177)&lt;=400,AE177&lt;=40),AF177*AE177,IF((AE177*AF177)&lt;=400,AF177*40,400)),0)</f>
        <v>0</v>
      </c>
      <c r="AI177" s="467"/>
    </row>
    <row r="178" spans="1:35" ht="24.75" customHeight="1">
      <c r="A178" s="362"/>
      <c r="B178" s="362"/>
      <c r="C178" s="363">
        <f t="shared" si="46"/>
        <v>0</v>
      </c>
      <c r="D178" s="455"/>
      <c r="E178" s="387">
        <f t="shared" si="48"/>
        <v>0</v>
      </c>
      <c r="F178" s="388">
        <f t="shared" si="49"/>
        <v>0</v>
      </c>
      <c r="G178" s="464">
        <f t="shared" si="60"/>
        <v>0</v>
      </c>
      <c r="H178" s="425"/>
      <c r="I178" s="371" t="str">
        <f>IFERROR(VLOOKUP(H178,countrygrouping!A:B,2,0)," ")</f>
        <v xml:space="preserve"> </v>
      </c>
      <c r="J178" s="372" t="str">
        <f t="shared" si="50"/>
        <v xml:space="preserve"> </v>
      </c>
      <c r="K178" s="373">
        <f t="shared" si="51"/>
        <v>0</v>
      </c>
      <c r="L178" s="372">
        <f t="shared" si="52"/>
        <v>0</v>
      </c>
      <c r="M178" s="372">
        <f t="shared" si="53"/>
        <v>0</v>
      </c>
      <c r="N178" s="372">
        <f t="shared" si="54"/>
        <v>0</v>
      </c>
      <c r="O178" s="372">
        <f t="shared" si="55"/>
        <v>0</v>
      </c>
      <c r="P178" s="465">
        <f>IFERROR(VLOOKUP(J178,rates!$A:$M,8,0)*K178,0)</f>
        <v>0</v>
      </c>
      <c r="Q178" s="381">
        <f>IFERROR(VLOOKUP(J178,rates!$A:$M,9,0)*M178,0)</f>
        <v>0</v>
      </c>
      <c r="R178" s="381">
        <f>IFERROR(VLOOKUP(J178,rates!$A:$M,10,0)*O178,0)</f>
        <v>0</v>
      </c>
      <c r="S178" s="381">
        <f t="shared" si="45"/>
        <v>0</v>
      </c>
      <c r="T178" s="466">
        <f t="shared" si="56"/>
        <v>0</v>
      </c>
      <c r="U178" s="457">
        <f>IFERROR(VLOOKUP(J178,rates!$A:$M,11,0)*K178,0)</f>
        <v>0</v>
      </c>
      <c r="V178" s="381">
        <f>IFERROR(VLOOKUP(J178,rates!$A:$M,12,0)*M178,0)</f>
        <v>0</v>
      </c>
      <c r="W178" s="381">
        <f>IFERROR(VLOOKUP(J178,rates!$A:$M,13,0)*O178,0)</f>
        <v>0</v>
      </c>
      <c r="X178" s="381">
        <f>IFERROR(IF(Information!$C$4="HE",SUM(U178:W178),0),0)</f>
        <v>0</v>
      </c>
      <c r="Y178" s="431">
        <f t="shared" si="57"/>
        <v>0</v>
      </c>
      <c r="Z178" s="458">
        <f t="shared" si="58"/>
        <v>0</v>
      </c>
      <c r="AA178" s="459" t="str">
        <f>IFERROR(VLOOKUP(H178,countrygrouping!A:C,3,0)," ")</f>
        <v xml:space="preserve"> </v>
      </c>
      <c r="AB178" s="460" t="str">
        <f>IFERROR(VLOOKUP(AA178,distancebands!A:C,2,0)," ")</f>
        <v xml:space="preserve"> </v>
      </c>
      <c r="AC178" s="460">
        <f>IFERROR(IF(Information!$C$4="HE",VLOOKUP(AA178,distancebands!$A:$L,6,0),0),0)</f>
        <v>0</v>
      </c>
      <c r="AD178" s="460">
        <f t="shared" si="59"/>
        <v>0</v>
      </c>
      <c r="AE178" s="461">
        <v>0</v>
      </c>
      <c r="AF178" s="462">
        <v>0</v>
      </c>
      <c r="AG178" s="463">
        <f t="shared" si="47"/>
        <v>0</v>
      </c>
      <c r="AH178" s="463">
        <f>IF(Information!$C$4="HE",IF(AND((AF178*AE178)&lt;=400,AE178&lt;=40),AF178*AE178,IF((AE178*AF178)&lt;=400,AF178*40,400)),0)</f>
        <v>0</v>
      </c>
      <c r="AI178" s="467"/>
    </row>
    <row r="179" spans="1:35" ht="24.75" customHeight="1">
      <c r="A179" s="362"/>
      <c r="B179" s="362"/>
      <c r="C179" s="363">
        <f t="shared" si="46"/>
        <v>0</v>
      </c>
      <c r="D179" s="455"/>
      <c r="E179" s="387">
        <f t="shared" si="48"/>
        <v>0</v>
      </c>
      <c r="F179" s="388">
        <f t="shared" si="49"/>
        <v>0</v>
      </c>
      <c r="G179" s="464">
        <f t="shared" si="60"/>
        <v>0</v>
      </c>
      <c r="H179" s="425"/>
      <c r="I179" s="371" t="str">
        <f>IFERROR(VLOOKUP(H179,countrygrouping!A:B,2,0)," ")</f>
        <v xml:space="preserve"> </v>
      </c>
      <c r="J179" s="372" t="str">
        <f t="shared" si="50"/>
        <v xml:space="preserve"> </v>
      </c>
      <c r="K179" s="373">
        <f t="shared" si="51"/>
        <v>0</v>
      </c>
      <c r="L179" s="372">
        <f t="shared" si="52"/>
        <v>0</v>
      </c>
      <c r="M179" s="372">
        <f t="shared" si="53"/>
        <v>0</v>
      </c>
      <c r="N179" s="372">
        <f t="shared" si="54"/>
        <v>0</v>
      </c>
      <c r="O179" s="372">
        <f t="shared" si="55"/>
        <v>0</v>
      </c>
      <c r="P179" s="465">
        <f>IFERROR(VLOOKUP(J179,rates!$A:$M,8,0)*K179,0)</f>
        <v>0</v>
      </c>
      <c r="Q179" s="381">
        <f>IFERROR(VLOOKUP(J179,rates!$A:$M,9,0)*M179,0)</f>
        <v>0</v>
      </c>
      <c r="R179" s="381">
        <f>IFERROR(VLOOKUP(J179,rates!$A:$M,10,0)*O179,0)</f>
        <v>0</v>
      </c>
      <c r="S179" s="381">
        <f t="shared" si="45"/>
        <v>0</v>
      </c>
      <c r="T179" s="466">
        <f t="shared" si="56"/>
        <v>0</v>
      </c>
      <c r="U179" s="457">
        <f>IFERROR(VLOOKUP(J179,rates!$A:$M,11,0)*K179,0)</f>
        <v>0</v>
      </c>
      <c r="V179" s="381">
        <f>IFERROR(VLOOKUP(J179,rates!$A:$M,12,0)*M179,0)</f>
        <v>0</v>
      </c>
      <c r="W179" s="381">
        <f>IFERROR(VLOOKUP(J179,rates!$A:$M,13,0)*O179,0)</f>
        <v>0</v>
      </c>
      <c r="X179" s="381">
        <f>IFERROR(IF(Information!$C$4="HE",SUM(U179:W179),0),0)</f>
        <v>0</v>
      </c>
      <c r="Y179" s="431">
        <f t="shared" si="57"/>
        <v>0</v>
      </c>
      <c r="Z179" s="458">
        <f t="shared" si="58"/>
        <v>0</v>
      </c>
      <c r="AA179" s="459" t="str">
        <f>IFERROR(VLOOKUP(H179,countrygrouping!A:C,3,0)," ")</f>
        <v xml:space="preserve"> </v>
      </c>
      <c r="AB179" s="460" t="str">
        <f>IFERROR(VLOOKUP(AA179,distancebands!A:C,2,0)," ")</f>
        <v xml:space="preserve"> </v>
      </c>
      <c r="AC179" s="460">
        <f>IFERROR(IF(Information!$C$4="HE",VLOOKUP(AA179,distancebands!$A:$L,6,0),0),0)</f>
        <v>0</v>
      </c>
      <c r="AD179" s="460">
        <f t="shared" si="59"/>
        <v>0</v>
      </c>
      <c r="AE179" s="461">
        <v>0</v>
      </c>
      <c r="AF179" s="462">
        <v>0</v>
      </c>
      <c r="AG179" s="463">
        <f t="shared" si="47"/>
        <v>0</v>
      </c>
      <c r="AH179" s="463">
        <f>IF(Information!$C$4="HE",IF(AND((AF179*AE179)&lt;=400,AE179&lt;=40),AF179*AE179,IF((AE179*AF179)&lt;=400,AF179*40,400)),0)</f>
        <v>0</v>
      </c>
      <c r="AI179" s="467"/>
    </row>
    <row r="180" spans="1:35" ht="24.75" customHeight="1">
      <c r="A180" s="362"/>
      <c r="B180" s="362"/>
      <c r="C180" s="363">
        <f t="shared" si="46"/>
        <v>0</v>
      </c>
      <c r="D180" s="455"/>
      <c r="E180" s="387">
        <f t="shared" si="48"/>
        <v>0</v>
      </c>
      <c r="F180" s="388">
        <f t="shared" si="49"/>
        <v>0</v>
      </c>
      <c r="G180" s="464">
        <f t="shared" si="60"/>
        <v>0</v>
      </c>
      <c r="H180" s="425"/>
      <c r="I180" s="371" t="str">
        <f>IFERROR(VLOOKUP(H180,countrygrouping!A:B,2,0)," ")</f>
        <v xml:space="preserve"> </v>
      </c>
      <c r="J180" s="372" t="str">
        <f t="shared" si="50"/>
        <v xml:space="preserve"> </v>
      </c>
      <c r="K180" s="373">
        <f t="shared" si="51"/>
        <v>0</v>
      </c>
      <c r="L180" s="372">
        <f t="shared" si="52"/>
        <v>0</v>
      </c>
      <c r="M180" s="372">
        <f t="shared" si="53"/>
        <v>0</v>
      </c>
      <c r="N180" s="372">
        <f t="shared" si="54"/>
        <v>0</v>
      </c>
      <c r="O180" s="372">
        <f t="shared" si="55"/>
        <v>0</v>
      </c>
      <c r="P180" s="465">
        <f>IFERROR(VLOOKUP(J180,rates!$A:$M,8,0)*K180,0)</f>
        <v>0</v>
      </c>
      <c r="Q180" s="381">
        <f>IFERROR(VLOOKUP(J180,rates!$A:$M,9,0)*M180,0)</f>
        <v>0</v>
      </c>
      <c r="R180" s="381">
        <f>IFERROR(VLOOKUP(J180,rates!$A:$M,10,0)*O180,0)</f>
        <v>0</v>
      </c>
      <c r="S180" s="381">
        <f t="shared" si="45"/>
        <v>0</v>
      </c>
      <c r="T180" s="466">
        <f t="shared" si="56"/>
        <v>0</v>
      </c>
      <c r="U180" s="457">
        <f>IFERROR(VLOOKUP(J180,rates!$A:$M,11,0)*K180,0)</f>
        <v>0</v>
      </c>
      <c r="V180" s="381">
        <f>IFERROR(VLOOKUP(J180,rates!$A:$M,12,0)*M180,0)</f>
        <v>0</v>
      </c>
      <c r="W180" s="381">
        <f>IFERROR(VLOOKUP(J180,rates!$A:$M,13,0)*O180,0)</f>
        <v>0</v>
      </c>
      <c r="X180" s="381">
        <f>IFERROR(IF(Information!$C$4="HE",SUM(U180:W180),0),0)</f>
        <v>0</v>
      </c>
      <c r="Y180" s="431">
        <f t="shared" si="57"/>
        <v>0</v>
      </c>
      <c r="Z180" s="458">
        <f t="shared" si="58"/>
        <v>0</v>
      </c>
      <c r="AA180" s="459" t="str">
        <f>IFERROR(VLOOKUP(H180,countrygrouping!A:C,3,0)," ")</f>
        <v xml:space="preserve"> </v>
      </c>
      <c r="AB180" s="460" t="str">
        <f>IFERROR(VLOOKUP(AA180,distancebands!A:C,2,0)," ")</f>
        <v xml:space="preserve"> </v>
      </c>
      <c r="AC180" s="460">
        <f>IFERROR(IF(Information!$C$4="HE",VLOOKUP(AA180,distancebands!$A:$L,6,0),0),0)</f>
        <v>0</v>
      </c>
      <c r="AD180" s="460">
        <f t="shared" si="59"/>
        <v>0</v>
      </c>
      <c r="AE180" s="461">
        <v>0</v>
      </c>
      <c r="AF180" s="462">
        <v>0</v>
      </c>
      <c r="AG180" s="463">
        <f t="shared" si="47"/>
        <v>0</v>
      </c>
      <c r="AH180" s="463">
        <f>IF(Information!$C$4="HE",IF(AND((AF180*AE180)&lt;=400,AE180&lt;=40),AF180*AE180,IF((AE180*AF180)&lt;=400,AF180*40,400)),0)</f>
        <v>0</v>
      </c>
      <c r="AI180" s="467"/>
    </row>
    <row r="181" spans="1:35" ht="24.75" customHeight="1">
      <c r="A181" s="362"/>
      <c r="B181" s="362"/>
      <c r="C181" s="363">
        <f t="shared" si="46"/>
        <v>0</v>
      </c>
      <c r="D181" s="455"/>
      <c r="E181" s="387">
        <f t="shared" si="48"/>
        <v>0</v>
      </c>
      <c r="F181" s="388">
        <f t="shared" si="49"/>
        <v>0</v>
      </c>
      <c r="G181" s="464">
        <f t="shared" si="60"/>
        <v>0</v>
      </c>
      <c r="H181" s="425"/>
      <c r="I181" s="371" t="str">
        <f>IFERROR(VLOOKUP(H181,countrygrouping!A:B,2,0)," ")</f>
        <v xml:space="preserve"> </v>
      </c>
      <c r="J181" s="372" t="str">
        <f t="shared" si="50"/>
        <v xml:space="preserve"> </v>
      </c>
      <c r="K181" s="373">
        <f t="shared" si="51"/>
        <v>0</v>
      </c>
      <c r="L181" s="372">
        <f t="shared" si="52"/>
        <v>0</v>
      </c>
      <c r="M181" s="372">
        <f t="shared" si="53"/>
        <v>0</v>
      </c>
      <c r="N181" s="372">
        <f t="shared" si="54"/>
        <v>0</v>
      </c>
      <c r="O181" s="372">
        <f t="shared" si="55"/>
        <v>0</v>
      </c>
      <c r="P181" s="465">
        <f>IFERROR(VLOOKUP(J181,rates!$A:$M,8,0)*K181,0)</f>
        <v>0</v>
      </c>
      <c r="Q181" s="381">
        <f>IFERROR(VLOOKUP(J181,rates!$A:$M,9,0)*M181,0)</f>
        <v>0</v>
      </c>
      <c r="R181" s="381">
        <f>IFERROR(VLOOKUP(J181,rates!$A:$M,10,0)*O181,0)</f>
        <v>0</v>
      </c>
      <c r="S181" s="381">
        <f t="shared" si="45"/>
        <v>0</v>
      </c>
      <c r="T181" s="466">
        <f t="shared" si="56"/>
        <v>0</v>
      </c>
      <c r="U181" s="457">
        <f>IFERROR(VLOOKUP(J181,rates!$A:$M,11,0)*K181,0)</f>
        <v>0</v>
      </c>
      <c r="V181" s="381">
        <f>IFERROR(VLOOKUP(J181,rates!$A:$M,12,0)*M181,0)</f>
        <v>0</v>
      </c>
      <c r="W181" s="381">
        <f>IFERROR(VLOOKUP(J181,rates!$A:$M,13,0)*O181,0)</f>
        <v>0</v>
      </c>
      <c r="X181" s="381">
        <f>IFERROR(IF(Information!$C$4="HE",SUM(U181:W181),0),0)</f>
        <v>0</v>
      </c>
      <c r="Y181" s="431">
        <f t="shared" si="57"/>
        <v>0</v>
      </c>
      <c r="Z181" s="458">
        <f t="shared" si="58"/>
        <v>0</v>
      </c>
      <c r="AA181" s="459" t="str">
        <f>IFERROR(VLOOKUP(H181,countrygrouping!A:C,3,0)," ")</f>
        <v xml:space="preserve"> </v>
      </c>
      <c r="AB181" s="460" t="str">
        <f>IFERROR(VLOOKUP(AA181,distancebands!A:C,2,0)," ")</f>
        <v xml:space="preserve"> </v>
      </c>
      <c r="AC181" s="460">
        <f>IFERROR(IF(Information!$C$4="HE",VLOOKUP(AA181,distancebands!$A:$L,6,0),0),0)</f>
        <v>0</v>
      </c>
      <c r="AD181" s="460">
        <f t="shared" si="59"/>
        <v>0</v>
      </c>
      <c r="AE181" s="461">
        <v>0</v>
      </c>
      <c r="AF181" s="462">
        <v>0</v>
      </c>
      <c r="AG181" s="463">
        <f t="shared" si="47"/>
        <v>0</v>
      </c>
      <c r="AH181" s="463">
        <f>IF(Information!$C$4="HE",IF(AND((AF181*AE181)&lt;=400,AE181&lt;=40),AF181*AE181,IF((AE181*AF181)&lt;=400,AF181*40,400)),0)</f>
        <v>0</v>
      </c>
      <c r="AI181" s="467"/>
    </row>
    <row r="182" spans="1:35" ht="24.75" customHeight="1">
      <c r="A182" s="362"/>
      <c r="B182" s="362"/>
      <c r="C182" s="363">
        <f t="shared" si="46"/>
        <v>0</v>
      </c>
      <c r="D182" s="455"/>
      <c r="E182" s="387">
        <f t="shared" si="48"/>
        <v>0</v>
      </c>
      <c r="F182" s="388">
        <f t="shared" si="49"/>
        <v>0</v>
      </c>
      <c r="G182" s="464">
        <f t="shared" si="60"/>
        <v>0</v>
      </c>
      <c r="H182" s="425"/>
      <c r="I182" s="371" t="str">
        <f>IFERROR(VLOOKUP(H182,countrygrouping!A:B,2,0)," ")</f>
        <v xml:space="preserve"> </v>
      </c>
      <c r="J182" s="372" t="str">
        <f t="shared" si="50"/>
        <v xml:space="preserve"> </v>
      </c>
      <c r="K182" s="373">
        <f t="shared" si="51"/>
        <v>0</v>
      </c>
      <c r="L182" s="372">
        <f t="shared" si="52"/>
        <v>0</v>
      </c>
      <c r="M182" s="372">
        <f t="shared" si="53"/>
        <v>0</v>
      </c>
      <c r="N182" s="372">
        <f t="shared" si="54"/>
        <v>0</v>
      </c>
      <c r="O182" s="372">
        <f t="shared" si="55"/>
        <v>0</v>
      </c>
      <c r="P182" s="465">
        <f>IFERROR(VLOOKUP(J182,rates!$A:$M,8,0)*K182,0)</f>
        <v>0</v>
      </c>
      <c r="Q182" s="381">
        <f>IFERROR(VLOOKUP(J182,rates!$A:$M,9,0)*M182,0)</f>
        <v>0</v>
      </c>
      <c r="R182" s="381">
        <f>IFERROR(VLOOKUP(J182,rates!$A:$M,10,0)*O182,0)</f>
        <v>0</v>
      </c>
      <c r="S182" s="381">
        <f t="shared" si="45"/>
        <v>0</v>
      </c>
      <c r="T182" s="466">
        <f t="shared" si="56"/>
        <v>0</v>
      </c>
      <c r="U182" s="457">
        <f>IFERROR(VLOOKUP(J182,rates!$A:$M,11,0)*K182,0)</f>
        <v>0</v>
      </c>
      <c r="V182" s="381">
        <f>IFERROR(VLOOKUP(J182,rates!$A:$M,12,0)*M182,0)</f>
        <v>0</v>
      </c>
      <c r="W182" s="381">
        <f>IFERROR(VLOOKUP(J182,rates!$A:$M,13,0)*O182,0)</f>
        <v>0</v>
      </c>
      <c r="X182" s="381">
        <f>IFERROR(IF(Information!$C$4="HE",SUM(U182:W182),0),0)</f>
        <v>0</v>
      </c>
      <c r="Y182" s="431">
        <f t="shared" si="57"/>
        <v>0</v>
      </c>
      <c r="Z182" s="458">
        <f t="shared" si="58"/>
        <v>0</v>
      </c>
      <c r="AA182" s="459" t="str">
        <f>IFERROR(VLOOKUP(H182,countrygrouping!A:C,3,0)," ")</f>
        <v xml:space="preserve"> </v>
      </c>
      <c r="AB182" s="460" t="str">
        <f>IFERROR(VLOOKUP(AA182,distancebands!A:C,2,0)," ")</f>
        <v xml:space="preserve"> </v>
      </c>
      <c r="AC182" s="460">
        <f>IFERROR(IF(Information!$C$4="HE",VLOOKUP(AA182,distancebands!$A:$L,6,0),0),0)</f>
        <v>0</v>
      </c>
      <c r="AD182" s="460">
        <f t="shared" si="59"/>
        <v>0</v>
      </c>
      <c r="AE182" s="461">
        <v>0</v>
      </c>
      <c r="AF182" s="462">
        <v>0</v>
      </c>
      <c r="AG182" s="463">
        <f t="shared" si="47"/>
        <v>0</v>
      </c>
      <c r="AH182" s="463">
        <f>IF(Information!$C$4="HE",IF(AND((AF182*AE182)&lt;=400,AE182&lt;=40),AF182*AE182,IF((AE182*AF182)&lt;=400,AF182*40,400)),0)</f>
        <v>0</v>
      </c>
      <c r="AI182" s="467"/>
    </row>
    <row r="183" spans="1:35" ht="24.75" customHeight="1">
      <c r="A183" s="362"/>
      <c r="B183" s="362"/>
      <c r="C183" s="363">
        <f t="shared" si="46"/>
        <v>0</v>
      </c>
      <c r="D183" s="455"/>
      <c r="E183" s="387">
        <f t="shared" si="48"/>
        <v>0</v>
      </c>
      <c r="F183" s="388">
        <f t="shared" si="49"/>
        <v>0</v>
      </c>
      <c r="G183" s="464">
        <f t="shared" si="60"/>
        <v>0</v>
      </c>
      <c r="H183" s="425"/>
      <c r="I183" s="371" t="str">
        <f>IFERROR(VLOOKUP(H183,countrygrouping!A:B,2,0)," ")</f>
        <v xml:space="preserve"> </v>
      </c>
      <c r="J183" s="372" t="str">
        <f t="shared" si="50"/>
        <v xml:space="preserve"> </v>
      </c>
      <c r="K183" s="373">
        <f t="shared" si="51"/>
        <v>0</v>
      </c>
      <c r="L183" s="372">
        <f t="shared" si="52"/>
        <v>0</v>
      </c>
      <c r="M183" s="372">
        <f t="shared" si="53"/>
        <v>0</v>
      </c>
      <c r="N183" s="372">
        <f t="shared" si="54"/>
        <v>0</v>
      </c>
      <c r="O183" s="372">
        <f t="shared" si="55"/>
        <v>0</v>
      </c>
      <c r="P183" s="465">
        <f>IFERROR(VLOOKUP(J183,rates!$A:$M,8,0)*K183,0)</f>
        <v>0</v>
      </c>
      <c r="Q183" s="381">
        <f>IFERROR(VLOOKUP(J183,rates!$A:$M,9,0)*M183,0)</f>
        <v>0</v>
      </c>
      <c r="R183" s="381">
        <f>IFERROR(VLOOKUP(J183,rates!$A:$M,10,0)*O183,0)</f>
        <v>0</v>
      </c>
      <c r="S183" s="381">
        <f t="shared" si="45"/>
        <v>0</v>
      </c>
      <c r="T183" s="466">
        <f t="shared" si="56"/>
        <v>0</v>
      </c>
      <c r="U183" s="457">
        <f>IFERROR(VLOOKUP(J183,rates!$A:$M,11,0)*K183,0)</f>
        <v>0</v>
      </c>
      <c r="V183" s="381">
        <f>IFERROR(VLOOKUP(J183,rates!$A:$M,12,0)*M183,0)</f>
        <v>0</v>
      </c>
      <c r="W183" s="381">
        <f>IFERROR(VLOOKUP(J183,rates!$A:$M,13,0)*O183,0)</f>
        <v>0</v>
      </c>
      <c r="X183" s="381">
        <f>IFERROR(IF(Information!$C$4="HE",SUM(U183:W183),0),0)</f>
        <v>0</v>
      </c>
      <c r="Y183" s="431">
        <f t="shared" si="57"/>
        <v>0</v>
      </c>
      <c r="Z183" s="458">
        <f t="shared" si="58"/>
        <v>0</v>
      </c>
      <c r="AA183" s="459" t="str">
        <f>IFERROR(VLOOKUP(H183,countrygrouping!A:C,3,0)," ")</f>
        <v xml:space="preserve"> </v>
      </c>
      <c r="AB183" s="460" t="str">
        <f>IFERROR(VLOOKUP(AA183,distancebands!A:C,2,0)," ")</f>
        <v xml:space="preserve"> </v>
      </c>
      <c r="AC183" s="460">
        <f>IFERROR(IF(Information!$C$4="HE",VLOOKUP(AA183,distancebands!$A:$L,6,0),0),0)</f>
        <v>0</v>
      </c>
      <c r="AD183" s="460">
        <f t="shared" si="59"/>
        <v>0</v>
      </c>
      <c r="AE183" s="461">
        <v>0</v>
      </c>
      <c r="AF183" s="462">
        <v>0</v>
      </c>
      <c r="AG183" s="463">
        <f t="shared" si="47"/>
        <v>0</v>
      </c>
      <c r="AH183" s="463">
        <f>IF(Information!$C$4="HE",IF(AND((AF183*AE183)&lt;=400,AE183&lt;=40),AF183*AE183,IF((AE183*AF183)&lt;=400,AF183*40,400)),0)</f>
        <v>0</v>
      </c>
      <c r="AI183" s="467"/>
    </row>
    <row r="184" spans="1:35" ht="24.75" customHeight="1">
      <c r="A184" s="362"/>
      <c r="B184" s="362"/>
      <c r="C184" s="363">
        <f t="shared" si="46"/>
        <v>0</v>
      </c>
      <c r="D184" s="455"/>
      <c r="E184" s="387">
        <f t="shared" si="48"/>
        <v>0</v>
      </c>
      <c r="F184" s="388">
        <f t="shared" si="49"/>
        <v>0</v>
      </c>
      <c r="G184" s="464">
        <f t="shared" si="60"/>
        <v>0</v>
      </c>
      <c r="H184" s="425"/>
      <c r="I184" s="371" t="str">
        <f>IFERROR(VLOOKUP(H184,countrygrouping!A:B,2,0)," ")</f>
        <v xml:space="preserve"> </v>
      </c>
      <c r="J184" s="372" t="str">
        <f t="shared" si="50"/>
        <v xml:space="preserve"> </v>
      </c>
      <c r="K184" s="373">
        <f t="shared" si="51"/>
        <v>0</v>
      </c>
      <c r="L184" s="372">
        <f t="shared" si="52"/>
        <v>0</v>
      </c>
      <c r="M184" s="372">
        <f t="shared" si="53"/>
        <v>0</v>
      </c>
      <c r="N184" s="372">
        <f t="shared" si="54"/>
        <v>0</v>
      </c>
      <c r="O184" s="372">
        <f t="shared" si="55"/>
        <v>0</v>
      </c>
      <c r="P184" s="465">
        <f>IFERROR(VLOOKUP(J184,rates!$A:$M,8,0)*K184,0)</f>
        <v>0</v>
      </c>
      <c r="Q184" s="381">
        <f>IFERROR(VLOOKUP(J184,rates!$A:$M,9,0)*M184,0)</f>
        <v>0</v>
      </c>
      <c r="R184" s="381">
        <f>IFERROR(VLOOKUP(J184,rates!$A:$M,10,0)*O184,0)</f>
        <v>0</v>
      </c>
      <c r="S184" s="381">
        <f t="shared" si="45"/>
        <v>0</v>
      </c>
      <c r="T184" s="466">
        <f t="shared" si="56"/>
        <v>0</v>
      </c>
      <c r="U184" s="457">
        <f>IFERROR(VLOOKUP(J184,rates!$A:$M,11,0)*K184,0)</f>
        <v>0</v>
      </c>
      <c r="V184" s="381">
        <f>IFERROR(VLOOKUP(J184,rates!$A:$M,12,0)*M184,0)</f>
        <v>0</v>
      </c>
      <c r="W184" s="381">
        <f>IFERROR(VLOOKUP(J184,rates!$A:$M,13,0)*O184,0)</f>
        <v>0</v>
      </c>
      <c r="X184" s="381">
        <f>IFERROR(IF(Information!$C$4="HE",SUM(U184:W184),0),0)</f>
        <v>0</v>
      </c>
      <c r="Y184" s="431">
        <f t="shared" si="57"/>
        <v>0</v>
      </c>
      <c r="Z184" s="458">
        <f t="shared" si="58"/>
        <v>0</v>
      </c>
      <c r="AA184" s="459" t="str">
        <f>IFERROR(VLOOKUP(H184,countrygrouping!A:C,3,0)," ")</f>
        <v xml:space="preserve"> </v>
      </c>
      <c r="AB184" s="460" t="str">
        <f>IFERROR(VLOOKUP(AA184,distancebands!A:C,2,0)," ")</f>
        <v xml:space="preserve"> </v>
      </c>
      <c r="AC184" s="460">
        <f>IFERROR(IF(Information!$C$4="HE",VLOOKUP(AA184,distancebands!$A:$L,6,0),0),0)</f>
        <v>0</v>
      </c>
      <c r="AD184" s="460">
        <f t="shared" si="59"/>
        <v>0</v>
      </c>
      <c r="AE184" s="461">
        <v>0</v>
      </c>
      <c r="AF184" s="462">
        <v>0</v>
      </c>
      <c r="AG184" s="463">
        <f t="shared" si="47"/>
        <v>0</v>
      </c>
      <c r="AH184" s="463">
        <f>IF(Information!$C$4="HE",IF(AND((AF184*AE184)&lt;=400,AE184&lt;=40),AF184*AE184,IF((AE184*AF184)&lt;=400,AF184*40,400)),0)</f>
        <v>0</v>
      </c>
      <c r="AI184" s="467"/>
    </row>
    <row r="185" spans="1:35" ht="24.75" customHeight="1">
      <c r="A185" s="362"/>
      <c r="B185" s="362"/>
      <c r="C185" s="363">
        <f t="shared" si="46"/>
        <v>0</v>
      </c>
      <c r="D185" s="455"/>
      <c r="E185" s="387">
        <f t="shared" si="48"/>
        <v>0</v>
      </c>
      <c r="F185" s="388">
        <f t="shared" si="49"/>
        <v>0</v>
      </c>
      <c r="G185" s="464">
        <f t="shared" si="60"/>
        <v>0</v>
      </c>
      <c r="H185" s="425"/>
      <c r="I185" s="371" t="str">
        <f>IFERROR(VLOOKUP(H185,countrygrouping!A:B,2,0)," ")</f>
        <v xml:space="preserve"> </v>
      </c>
      <c r="J185" s="372" t="str">
        <f t="shared" si="50"/>
        <v xml:space="preserve"> </v>
      </c>
      <c r="K185" s="373">
        <f t="shared" si="51"/>
        <v>0</v>
      </c>
      <c r="L185" s="372">
        <f t="shared" si="52"/>
        <v>0</v>
      </c>
      <c r="M185" s="372">
        <f t="shared" si="53"/>
        <v>0</v>
      </c>
      <c r="N185" s="372">
        <f t="shared" si="54"/>
        <v>0</v>
      </c>
      <c r="O185" s="372">
        <f t="shared" si="55"/>
        <v>0</v>
      </c>
      <c r="P185" s="465">
        <f>IFERROR(VLOOKUP(J185,rates!$A:$M,8,0)*K185,0)</f>
        <v>0</v>
      </c>
      <c r="Q185" s="381">
        <f>IFERROR(VLOOKUP(J185,rates!$A:$M,9,0)*M185,0)</f>
        <v>0</v>
      </c>
      <c r="R185" s="381">
        <f>IFERROR(VLOOKUP(J185,rates!$A:$M,10,0)*O185,0)</f>
        <v>0</v>
      </c>
      <c r="S185" s="381">
        <f t="shared" si="45"/>
        <v>0</v>
      </c>
      <c r="T185" s="466">
        <f t="shared" si="56"/>
        <v>0</v>
      </c>
      <c r="U185" s="457">
        <f>IFERROR(VLOOKUP(J185,rates!$A:$M,11,0)*K185,0)</f>
        <v>0</v>
      </c>
      <c r="V185" s="381">
        <f>IFERROR(VLOOKUP(J185,rates!$A:$M,12,0)*M185,0)</f>
        <v>0</v>
      </c>
      <c r="W185" s="381">
        <f>IFERROR(VLOOKUP(J185,rates!$A:$M,13,0)*O185,0)</f>
        <v>0</v>
      </c>
      <c r="X185" s="381">
        <f>IFERROR(IF(Information!$C$4="HE",SUM(U185:W185),0),0)</f>
        <v>0</v>
      </c>
      <c r="Y185" s="431">
        <f t="shared" si="57"/>
        <v>0</v>
      </c>
      <c r="Z185" s="458">
        <f t="shared" si="58"/>
        <v>0</v>
      </c>
      <c r="AA185" s="459" t="str">
        <f>IFERROR(VLOOKUP(H185,countrygrouping!A:C,3,0)," ")</f>
        <v xml:space="preserve"> </v>
      </c>
      <c r="AB185" s="460" t="str">
        <f>IFERROR(VLOOKUP(AA185,distancebands!A:C,2,0)," ")</f>
        <v xml:space="preserve"> </v>
      </c>
      <c r="AC185" s="460">
        <f>IFERROR(IF(Information!$C$4="HE",VLOOKUP(AA185,distancebands!$A:$L,6,0),0),0)</f>
        <v>0</v>
      </c>
      <c r="AD185" s="460">
        <f t="shared" si="59"/>
        <v>0</v>
      </c>
      <c r="AE185" s="461">
        <v>0</v>
      </c>
      <c r="AF185" s="462">
        <v>0</v>
      </c>
      <c r="AG185" s="463">
        <f t="shared" si="47"/>
        <v>0</v>
      </c>
      <c r="AH185" s="463">
        <f>IF(Information!$C$4="HE",IF(AND((AF185*AE185)&lt;=400,AE185&lt;=40),AF185*AE185,IF((AE185*AF185)&lt;=400,AF185*40,400)),0)</f>
        <v>0</v>
      </c>
      <c r="AI185" s="467"/>
    </row>
    <row r="186" spans="1:35" ht="24.75" customHeight="1">
      <c r="A186" s="362"/>
      <c r="B186" s="362"/>
      <c r="C186" s="363">
        <f t="shared" si="46"/>
        <v>0</v>
      </c>
      <c r="D186" s="455"/>
      <c r="E186" s="387">
        <f t="shared" si="48"/>
        <v>0</v>
      </c>
      <c r="F186" s="388">
        <f t="shared" si="49"/>
        <v>0</v>
      </c>
      <c r="G186" s="464">
        <f t="shared" si="60"/>
        <v>0</v>
      </c>
      <c r="H186" s="425"/>
      <c r="I186" s="371" t="str">
        <f>IFERROR(VLOOKUP(H186,countrygrouping!A:B,2,0)," ")</f>
        <v xml:space="preserve"> </v>
      </c>
      <c r="J186" s="372" t="str">
        <f t="shared" si="50"/>
        <v xml:space="preserve"> </v>
      </c>
      <c r="K186" s="373">
        <f t="shared" si="51"/>
        <v>0</v>
      </c>
      <c r="L186" s="372">
        <f t="shared" si="52"/>
        <v>0</v>
      </c>
      <c r="M186" s="372">
        <f t="shared" si="53"/>
        <v>0</v>
      </c>
      <c r="N186" s="372">
        <f t="shared" si="54"/>
        <v>0</v>
      </c>
      <c r="O186" s="372">
        <f t="shared" si="55"/>
        <v>0</v>
      </c>
      <c r="P186" s="465">
        <f>IFERROR(VLOOKUP(J186,rates!$A:$M,8,0)*K186,0)</f>
        <v>0</v>
      </c>
      <c r="Q186" s="381">
        <f>IFERROR(VLOOKUP(J186,rates!$A:$M,9,0)*M186,0)</f>
        <v>0</v>
      </c>
      <c r="R186" s="381">
        <f>IFERROR(VLOOKUP(J186,rates!$A:$M,10,0)*O186,0)</f>
        <v>0</v>
      </c>
      <c r="S186" s="381">
        <f t="shared" si="45"/>
        <v>0</v>
      </c>
      <c r="T186" s="466">
        <f t="shared" si="56"/>
        <v>0</v>
      </c>
      <c r="U186" s="457">
        <f>IFERROR(VLOOKUP(J186,rates!$A:$M,11,0)*K186,0)</f>
        <v>0</v>
      </c>
      <c r="V186" s="381">
        <f>IFERROR(VLOOKUP(J186,rates!$A:$M,12,0)*M186,0)</f>
        <v>0</v>
      </c>
      <c r="W186" s="381">
        <f>IFERROR(VLOOKUP(J186,rates!$A:$M,13,0)*O186,0)</f>
        <v>0</v>
      </c>
      <c r="X186" s="381">
        <f>IFERROR(IF(Information!$C$4="HE",SUM(U186:W186),0),0)</f>
        <v>0</v>
      </c>
      <c r="Y186" s="431">
        <f t="shared" si="57"/>
        <v>0</v>
      </c>
      <c r="Z186" s="458">
        <f t="shared" si="58"/>
        <v>0</v>
      </c>
      <c r="AA186" s="459" t="str">
        <f>IFERROR(VLOOKUP(H186,countrygrouping!A:C,3,0)," ")</f>
        <v xml:space="preserve"> </v>
      </c>
      <c r="AB186" s="460" t="str">
        <f>IFERROR(VLOOKUP(AA186,distancebands!A:C,2,0)," ")</f>
        <v xml:space="preserve"> </v>
      </c>
      <c r="AC186" s="460">
        <f>IFERROR(IF(Information!$C$4="HE",VLOOKUP(AA186,distancebands!$A:$L,6,0),0),0)</f>
        <v>0</v>
      </c>
      <c r="AD186" s="460">
        <f t="shared" si="59"/>
        <v>0</v>
      </c>
      <c r="AE186" s="461">
        <v>0</v>
      </c>
      <c r="AF186" s="462">
        <v>0</v>
      </c>
      <c r="AG186" s="463">
        <f t="shared" si="47"/>
        <v>0</v>
      </c>
      <c r="AH186" s="463">
        <f>IF(Information!$C$4="HE",IF(AND((AF186*AE186)&lt;=400,AE186&lt;=40),AF186*AE186,IF((AE186*AF186)&lt;=400,AF186*40,400)),0)</f>
        <v>0</v>
      </c>
      <c r="AI186" s="467"/>
    </row>
    <row r="187" spans="1:35" ht="24.75" customHeight="1">
      <c r="A187" s="362"/>
      <c r="B187" s="362"/>
      <c r="C187" s="363">
        <f t="shared" si="46"/>
        <v>0</v>
      </c>
      <c r="D187" s="455"/>
      <c r="E187" s="387">
        <f t="shared" si="48"/>
        <v>0</v>
      </c>
      <c r="F187" s="388">
        <f t="shared" si="49"/>
        <v>0</v>
      </c>
      <c r="G187" s="464">
        <f t="shared" si="60"/>
        <v>0</v>
      </c>
      <c r="H187" s="425"/>
      <c r="I187" s="371" t="str">
        <f>IFERROR(VLOOKUP(H187,countrygrouping!A:B,2,0)," ")</f>
        <v xml:space="preserve"> </v>
      </c>
      <c r="J187" s="372" t="str">
        <f t="shared" si="50"/>
        <v xml:space="preserve"> </v>
      </c>
      <c r="K187" s="373">
        <f t="shared" si="51"/>
        <v>0</v>
      </c>
      <c r="L187" s="372">
        <f t="shared" si="52"/>
        <v>0</v>
      </c>
      <c r="M187" s="372">
        <f t="shared" si="53"/>
        <v>0</v>
      </c>
      <c r="N187" s="372">
        <f t="shared" si="54"/>
        <v>0</v>
      </c>
      <c r="O187" s="372">
        <f t="shared" si="55"/>
        <v>0</v>
      </c>
      <c r="P187" s="465">
        <f>IFERROR(VLOOKUP(J187,rates!$A:$M,8,0)*K187,0)</f>
        <v>0</v>
      </c>
      <c r="Q187" s="381">
        <f>IFERROR(VLOOKUP(J187,rates!$A:$M,9,0)*M187,0)</f>
        <v>0</v>
      </c>
      <c r="R187" s="381">
        <f>IFERROR(VLOOKUP(J187,rates!$A:$M,10,0)*O187,0)</f>
        <v>0</v>
      </c>
      <c r="S187" s="381">
        <f t="shared" si="45"/>
        <v>0</v>
      </c>
      <c r="T187" s="466">
        <f t="shared" si="56"/>
        <v>0</v>
      </c>
      <c r="U187" s="457">
        <f>IFERROR(VLOOKUP(J187,rates!$A:$M,11,0)*K187,0)</f>
        <v>0</v>
      </c>
      <c r="V187" s="381">
        <f>IFERROR(VLOOKUP(J187,rates!$A:$M,12,0)*M187,0)</f>
        <v>0</v>
      </c>
      <c r="W187" s="381">
        <f>IFERROR(VLOOKUP(J187,rates!$A:$M,13,0)*O187,0)</f>
        <v>0</v>
      </c>
      <c r="X187" s="381">
        <f>IFERROR(IF(Information!$C$4="HE",SUM(U187:W187),0),0)</f>
        <v>0</v>
      </c>
      <c r="Y187" s="431">
        <f t="shared" si="57"/>
        <v>0</v>
      </c>
      <c r="Z187" s="458">
        <f t="shared" si="58"/>
        <v>0</v>
      </c>
      <c r="AA187" s="459" t="str">
        <f>IFERROR(VLOOKUP(H187,countrygrouping!A:C,3,0)," ")</f>
        <v xml:space="preserve"> </v>
      </c>
      <c r="AB187" s="460" t="str">
        <f>IFERROR(VLOOKUP(AA187,distancebands!A:C,2,0)," ")</f>
        <v xml:space="preserve"> </v>
      </c>
      <c r="AC187" s="460">
        <f>IFERROR(IF(Information!$C$4="HE",VLOOKUP(AA187,distancebands!$A:$L,6,0),0),0)</f>
        <v>0</v>
      </c>
      <c r="AD187" s="460">
        <f t="shared" si="59"/>
        <v>0</v>
      </c>
      <c r="AE187" s="461">
        <v>0</v>
      </c>
      <c r="AF187" s="462">
        <v>0</v>
      </c>
      <c r="AG187" s="463">
        <f t="shared" si="47"/>
        <v>0</v>
      </c>
      <c r="AH187" s="463">
        <f>IF(Information!$C$4="HE",IF(AND((AF187*AE187)&lt;=400,AE187&lt;=40),AF187*AE187,IF((AE187*AF187)&lt;=400,AF187*40,400)),0)</f>
        <v>0</v>
      </c>
      <c r="AI187" s="467"/>
    </row>
    <row r="188" spans="1:35" ht="24.75" customHeight="1">
      <c r="A188" s="362"/>
      <c r="B188" s="362"/>
      <c r="C188" s="363">
        <f t="shared" si="46"/>
        <v>0</v>
      </c>
      <c r="D188" s="455"/>
      <c r="E188" s="387">
        <f t="shared" si="48"/>
        <v>0</v>
      </c>
      <c r="F188" s="388">
        <f t="shared" si="49"/>
        <v>0</v>
      </c>
      <c r="G188" s="464">
        <f t="shared" si="60"/>
        <v>0</v>
      </c>
      <c r="H188" s="425"/>
      <c r="I188" s="371" t="str">
        <f>IFERROR(VLOOKUP(H188,countrygrouping!A:B,2,0)," ")</f>
        <v xml:space="preserve"> </v>
      </c>
      <c r="J188" s="372" t="str">
        <f t="shared" si="50"/>
        <v xml:space="preserve"> </v>
      </c>
      <c r="K188" s="373">
        <f t="shared" si="51"/>
        <v>0</v>
      </c>
      <c r="L188" s="372">
        <f t="shared" si="52"/>
        <v>0</v>
      </c>
      <c r="M188" s="372">
        <f t="shared" si="53"/>
        <v>0</v>
      </c>
      <c r="N188" s="372">
        <f t="shared" si="54"/>
        <v>0</v>
      </c>
      <c r="O188" s="372">
        <f t="shared" si="55"/>
        <v>0</v>
      </c>
      <c r="P188" s="465">
        <f>IFERROR(VLOOKUP(J188,rates!$A:$M,8,0)*K188,0)</f>
        <v>0</v>
      </c>
      <c r="Q188" s="381">
        <f>IFERROR(VLOOKUP(J188,rates!$A:$M,9,0)*M188,0)</f>
        <v>0</v>
      </c>
      <c r="R188" s="381">
        <f>IFERROR(VLOOKUP(J188,rates!$A:$M,10,0)*O188,0)</f>
        <v>0</v>
      </c>
      <c r="S188" s="381">
        <f t="shared" si="45"/>
        <v>0</v>
      </c>
      <c r="T188" s="466">
        <f t="shared" si="56"/>
        <v>0</v>
      </c>
      <c r="U188" s="457">
        <f>IFERROR(VLOOKUP(J188,rates!$A:$M,11,0)*K188,0)</f>
        <v>0</v>
      </c>
      <c r="V188" s="381">
        <f>IFERROR(VLOOKUP(J188,rates!$A:$M,12,0)*M188,0)</f>
        <v>0</v>
      </c>
      <c r="W188" s="381">
        <f>IFERROR(VLOOKUP(J188,rates!$A:$M,13,0)*O188,0)</f>
        <v>0</v>
      </c>
      <c r="X188" s="381">
        <f>IFERROR(IF(Information!$C$4="HE",SUM(U188:W188),0),0)</f>
        <v>0</v>
      </c>
      <c r="Y188" s="431">
        <f t="shared" si="57"/>
        <v>0</v>
      </c>
      <c r="Z188" s="458">
        <f t="shared" si="58"/>
        <v>0</v>
      </c>
      <c r="AA188" s="459" t="str">
        <f>IFERROR(VLOOKUP(H188,countrygrouping!A:C,3,0)," ")</f>
        <v xml:space="preserve"> </v>
      </c>
      <c r="AB188" s="460" t="str">
        <f>IFERROR(VLOOKUP(AA188,distancebands!A:C,2,0)," ")</f>
        <v xml:space="preserve"> </v>
      </c>
      <c r="AC188" s="460">
        <f>IFERROR(IF(Information!$C$4="HE",VLOOKUP(AA188,distancebands!$A:$L,6,0),0),0)</f>
        <v>0</v>
      </c>
      <c r="AD188" s="460">
        <f t="shared" si="59"/>
        <v>0</v>
      </c>
      <c r="AE188" s="461">
        <v>0</v>
      </c>
      <c r="AF188" s="462">
        <v>0</v>
      </c>
      <c r="AG188" s="463">
        <f t="shared" si="47"/>
        <v>0</v>
      </c>
      <c r="AH188" s="463">
        <f>IF(Information!$C$4="HE",IF(AND((AF188*AE188)&lt;=400,AE188&lt;=40),AF188*AE188,IF((AE188*AF188)&lt;=400,AF188*40,400)),0)</f>
        <v>0</v>
      </c>
      <c r="AI188" s="467"/>
    </row>
    <row r="189" spans="1:35" ht="24.75" customHeight="1">
      <c r="A189" s="362"/>
      <c r="B189" s="362"/>
      <c r="C189" s="363">
        <f t="shared" si="46"/>
        <v>0</v>
      </c>
      <c r="D189" s="455"/>
      <c r="E189" s="387">
        <f t="shared" si="48"/>
        <v>0</v>
      </c>
      <c r="F189" s="388">
        <f t="shared" si="49"/>
        <v>0</v>
      </c>
      <c r="G189" s="464">
        <f t="shared" si="60"/>
        <v>0</v>
      </c>
      <c r="H189" s="425"/>
      <c r="I189" s="371" t="str">
        <f>IFERROR(VLOOKUP(H189,countrygrouping!A:B,2,0)," ")</f>
        <v xml:space="preserve"> </v>
      </c>
      <c r="J189" s="372" t="str">
        <f t="shared" si="50"/>
        <v xml:space="preserve"> </v>
      </c>
      <c r="K189" s="373">
        <f t="shared" si="51"/>
        <v>0</v>
      </c>
      <c r="L189" s="372">
        <f t="shared" si="52"/>
        <v>0</v>
      </c>
      <c r="M189" s="372">
        <f t="shared" si="53"/>
        <v>0</v>
      </c>
      <c r="N189" s="372">
        <f t="shared" si="54"/>
        <v>0</v>
      </c>
      <c r="O189" s="372">
        <f t="shared" si="55"/>
        <v>0</v>
      </c>
      <c r="P189" s="465">
        <f>IFERROR(VLOOKUP(J189,rates!$A:$M,8,0)*K189,0)</f>
        <v>0</v>
      </c>
      <c r="Q189" s="381">
        <f>IFERROR(VLOOKUP(J189,rates!$A:$M,9,0)*M189,0)</f>
        <v>0</v>
      </c>
      <c r="R189" s="381">
        <f>IFERROR(VLOOKUP(J189,rates!$A:$M,10,0)*O189,0)</f>
        <v>0</v>
      </c>
      <c r="S189" s="381">
        <f t="shared" si="45"/>
        <v>0</v>
      </c>
      <c r="T189" s="466">
        <f t="shared" si="56"/>
        <v>0</v>
      </c>
      <c r="U189" s="457">
        <f>IFERROR(VLOOKUP(J189,rates!$A:$M,11,0)*K189,0)</f>
        <v>0</v>
      </c>
      <c r="V189" s="381">
        <f>IFERROR(VLOOKUP(J189,rates!$A:$M,12,0)*M189,0)</f>
        <v>0</v>
      </c>
      <c r="W189" s="381">
        <f>IFERROR(VLOOKUP(J189,rates!$A:$M,13,0)*O189,0)</f>
        <v>0</v>
      </c>
      <c r="X189" s="381">
        <f>IFERROR(IF(Information!$C$4="HE",SUM(U189:W189),0),0)</f>
        <v>0</v>
      </c>
      <c r="Y189" s="431">
        <f t="shared" si="57"/>
        <v>0</v>
      </c>
      <c r="Z189" s="458">
        <f t="shared" si="58"/>
        <v>0</v>
      </c>
      <c r="AA189" s="459" t="str">
        <f>IFERROR(VLOOKUP(H189,countrygrouping!A:C,3,0)," ")</f>
        <v xml:space="preserve"> </v>
      </c>
      <c r="AB189" s="460" t="str">
        <f>IFERROR(VLOOKUP(AA189,distancebands!A:C,2,0)," ")</f>
        <v xml:space="preserve"> </v>
      </c>
      <c r="AC189" s="460">
        <f>IFERROR(IF(Information!$C$4="HE",VLOOKUP(AA189,distancebands!$A:$L,6,0),0),0)</f>
        <v>0</v>
      </c>
      <c r="AD189" s="460">
        <f t="shared" si="59"/>
        <v>0</v>
      </c>
      <c r="AE189" s="461">
        <v>0</v>
      </c>
      <c r="AF189" s="462">
        <v>0</v>
      </c>
      <c r="AG189" s="463">
        <f t="shared" si="47"/>
        <v>0</v>
      </c>
      <c r="AH189" s="463">
        <f>IF(Information!$C$4="HE",IF(AND((AF189*AE189)&lt;=400,AE189&lt;=40),AF189*AE189,IF((AE189*AF189)&lt;=400,AF189*40,400)),0)</f>
        <v>0</v>
      </c>
      <c r="AI189" s="467"/>
    </row>
    <row r="190" spans="1:35" ht="24.75" customHeight="1">
      <c r="A190" s="362"/>
      <c r="B190" s="362"/>
      <c r="C190" s="363">
        <f t="shared" si="46"/>
        <v>0</v>
      </c>
      <c r="D190" s="455"/>
      <c r="E190" s="387">
        <f t="shared" si="48"/>
        <v>0</v>
      </c>
      <c r="F190" s="388">
        <f t="shared" si="49"/>
        <v>0</v>
      </c>
      <c r="G190" s="464">
        <f t="shared" si="60"/>
        <v>0</v>
      </c>
      <c r="H190" s="425"/>
      <c r="I190" s="371" t="str">
        <f>IFERROR(VLOOKUP(H190,countrygrouping!A:B,2,0)," ")</f>
        <v xml:space="preserve"> </v>
      </c>
      <c r="J190" s="372" t="str">
        <f t="shared" si="50"/>
        <v xml:space="preserve"> </v>
      </c>
      <c r="K190" s="373">
        <f t="shared" si="51"/>
        <v>0</v>
      </c>
      <c r="L190" s="372">
        <f t="shared" si="52"/>
        <v>0</v>
      </c>
      <c r="M190" s="372">
        <f t="shared" si="53"/>
        <v>0</v>
      </c>
      <c r="N190" s="372">
        <f t="shared" si="54"/>
        <v>0</v>
      </c>
      <c r="O190" s="372">
        <f t="shared" si="55"/>
        <v>0</v>
      </c>
      <c r="P190" s="465">
        <f>IFERROR(VLOOKUP(J190,rates!$A:$M,8,0)*K190,0)</f>
        <v>0</v>
      </c>
      <c r="Q190" s="381">
        <f>IFERROR(VLOOKUP(J190,rates!$A:$M,9,0)*M190,0)</f>
        <v>0</v>
      </c>
      <c r="R190" s="381">
        <f>IFERROR(VLOOKUP(J190,rates!$A:$M,10,0)*O190,0)</f>
        <v>0</v>
      </c>
      <c r="S190" s="381">
        <f t="shared" si="45"/>
        <v>0</v>
      </c>
      <c r="T190" s="466">
        <f t="shared" si="56"/>
        <v>0</v>
      </c>
      <c r="U190" s="457">
        <f>IFERROR(VLOOKUP(J190,rates!$A:$M,11,0)*K190,0)</f>
        <v>0</v>
      </c>
      <c r="V190" s="381">
        <f>IFERROR(VLOOKUP(J190,rates!$A:$M,12,0)*M190,0)</f>
        <v>0</v>
      </c>
      <c r="W190" s="381">
        <f>IFERROR(VLOOKUP(J190,rates!$A:$M,13,0)*O190,0)</f>
        <v>0</v>
      </c>
      <c r="X190" s="381">
        <f>IFERROR(IF(Information!$C$4="HE",SUM(U190:W190),0),0)</f>
        <v>0</v>
      </c>
      <c r="Y190" s="431">
        <f t="shared" si="57"/>
        <v>0</v>
      </c>
      <c r="Z190" s="458">
        <f t="shared" si="58"/>
        <v>0</v>
      </c>
      <c r="AA190" s="459" t="str">
        <f>IFERROR(VLOOKUP(H190,countrygrouping!A:C,3,0)," ")</f>
        <v xml:space="preserve"> </v>
      </c>
      <c r="AB190" s="460" t="str">
        <f>IFERROR(VLOOKUP(AA190,distancebands!A:C,2,0)," ")</f>
        <v xml:space="preserve"> </v>
      </c>
      <c r="AC190" s="460">
        <f>IFERROR(IF(Information!$C$4="HE",VLOOKUP(AA190,distancebands!$A:$L,6,0),0),0)</f>
        <v>0</v>
      </c>
      <c r="AD190" s="460">
        <f t="shared" si="59"/>
        <v>0</v>
      </c>
      <c r="AE190" s="461">
        <v>0</v>
      </c>
      <c r="AF190" s="462">
        <v>0</v>
      </c>
      <c r="AG190" s="463">
        <f t="shared" si="47"/>
        <v>0</v>
      </c>
      <c r="AH190" s="463">
        <f>IF(Information!$C$4="HE",IF(AND((AF190*AE190)&lt;=400,AE190&lt;=40),AF190*AE190,IF((AE190*AF190)&lt;=400,AF190*40,400)),0)</f>
        <v>0</v>
      </c>
      <c r="AI190" s="467"/>
    </row>
    <row r="191" spans="1:35" ht="24.75" customHeight="1">
      <c r="A191" s="362"/>
      <c r="B191" s="362"/>
      <c r="C191" s="363">
        <f t="shared" si="46"/>
        <v>0</v>
      </c>
      <c r="D191" s="455"/>
      <c r="E191" s="387">
        <f t="shared" si="48"/>
        <v>0</v>
      </c>
      <c r="F191" s="388">
        <f t="shared" si="49"/>
        <v>0</v>
      </c>
      <c r="G191" s="464">
        <f t="shared" si="60"/>
        <v>0</v>
      </c>
      <c r="H191" s="425"/>
      <c r="I191" s="371" t="str">
        <f>IFERROR(VLOOKUP(H191,countrygrouping!A:B,2,0)," ")</f>
        <v xml:space="preserve"> </v>
      </c>
      <c r="J191" s="372" t="str">
        <f t="shared" si="50"/>
        <v xml:space="preserve"> </v>
      </c>
      <c r="K191" s="373">
        <f t="shared" si="51"/>
        <v>0</v>
      </c>
      <c r="L191" s="372">
        <f t="shared" si="52"/>
        <v>0</v>
      </c>
      <c r="M191" s="372">
        <f t="shared" si="53"/>
        <v>0</v>
      </c>
      <c r="N191" s="372">
        <f t="shared" si="54"/>
        <v>0</v>
      </c>
      <c r="O191" s="372">
        <f t="shared" si="55"/>
        <v>0</v>
      </c>
      <c r="P191" s="465">
        <f>IFERROR(VLOOKUP(J191,rates!$A:$M,8,0)*K191,0)</f>
        <v>0</v>
      </c>
      <c r="Q191" s="381">
        <f>IFERROR(VLOOKUP(J191,rates!$A:$M,9,0)*M191,0)</f>
        <v>0</v>
      </c>
      <c r="R191" s="381">
        <f>IFERROR(VLOOKUP(J191,rates!$A:$M,10,0)*O191,0)</f>
        <v>0</v>
      </c>
      <c r="S191" s="381">
        <f t="shared" si="45"/>
        <v>0</v>
      </c>
      <c r="T191" s="466">
        <f t="shared" si="56"/>
        <v>0</v>
      </c>
      <c r="U191" s="457">
        <f>IFERROR(VLOOKUP(J191,rates!$A:$M,11,0)*K191,0)</f>
        <v>0</v>
      </c>
      <c r="V191" s="381">
        <f>IFERROR(VLOOKUP(J191,rates!$A:$M,12,0)*M191,0)</f>
        <v>0</v>
      </c>
      <c r="W191" s="381">
        <f>IFERROR(VLOOKUP(J191,rates!$A:$M,13,0)*O191,0)</f>
        <v>0</v>
      </c>
      <c r="X191" s="381">
        <f>IFERROR(IF(Information!$C$4="HE",SUM(U191:W191),0),0)</f>
        <v>0</v>
      </c>
      <c r="Y191" s="431">
        <f t="shared" si="57"/>
        <v>0</v>
      </c>
      <c r="Z191" s="458">
        <f t="shared" si="58"/>
        <v>0</v>
      </c>
      <c r="AA191" s="459" t="str">
        <f>IFERROR(VLOOKUP(H191,countrygrouping!A:C,3,0)," ")</f>
        <v xml:space="preserve"> </v>
      </c>
      <c r="AB191" s="460" t="str">
        <f>IFERROR(VLOOKUP(AA191,distancebands!A:C,2,0)," ")</f>
        <v xml:space="preserve"> </v>
      </c>
      <c r="AC191" s="460">
        <f>IFERROR(IF(Information!$C$4="HE",VLOOKUP(AA191,distancebands!$A:$L,6,0),0),0)</f>
        <v>0</v>
      </c>
      <c r="AD191" s="460">
        <f t="shared" si="59"/>
        <v>0</v>
      </c>
      <c r="AE191" s="461">
        <v>0</v>
      </c>
      <c r="AF191" s="462">
        <v>0</v>
      </c>
      <c r="AG191" s="463">
        <f t="shared" si="47"/>
        <v>0</v>
      </c>
      <c r="AH191" s="463">
        <f>IF(Information!$C$4="HE",IF(AND((AF191*AE191)&lt;=400,AE191&lt;=40),AF191*AE191,IF((AE191*AF191)&lt;=400,AF191*40,400)),0)</f>
        <v>0</v>
      </c>
      <c r="AI191" s="467"/>
    </row>
    <row r="192" spans="1:35" ht="24.75" customHeight="1">
      <c r="A192" s="362"/>
      <c r="B192" s="362"/>
      <c r="C192" s="363">
        <f t="shared" si="46"/>
        <v>0</v>
      </c>
      <c r="D192" s="455"/>
      <c r="E192" s="387">
        <f t="shared" si="48"/>
        <v>0</v>
      </c>
      <c r="F192" s="388">
        <f t="shared" si="49"/>
        <v>0</v>
      </c>
      <c r="G192" s="464">
        <f t="shared" si="60"/>
        <v>0</v>
      </c>
      <c r="H192" s="425"/>
      <c r="I192" s="371" t="str">
        <f>IFERROR(VLOOKUP(H192,countrygrouping!A:B,2,0)," ")</f>
        <v xml:space="preserve"> </v>
      </c>
      <c r="J192" s="372" t="str">
        <f t="shared" si="50"/>
        <v xml:space="preserve"> </v>
      </c>
      <c r="K192" s="373">
        <f t="shared" si="51"/>
        <v>0</v>
      </c>
      <c r="L192" s="372">
        <f t="shared" si="52"/>
        <v>0</v>
      </c>
      <c r="M192" s="372">
        <f t="shared" si="53"/>
        <v>0</v>
      </c>
      <c r="N192" s="372">
        <f t="shared" si="54"/>
        <v>0</v>
      </c>
      <c r="O192" s="372">
        <f t="shared" si="55"/>
        <v>0</v>
      </c>
      <c r="P192" s="465">
        <f>IFERROR(VLOOKUP(J192,rates!$A:$M,8,0)*K192,0)</f>
        <v>0</v>
      </c>
      <c r="Q192" s="381">
        <f>IFERROR(VLOOKUP(J192,rates!$A:$M,9,0)*M192,0)</f>
        <v>0</v>
      </c>
      <c r="R192" s="381">
        <f>IFERROR(VLOOKUP(J192,rates!$A:$M,10,0)*O192,0)</f>
        <v>0</v>
      </c>
      <c r="S192" s="381">
        <f t="shared" si="45"/>
        <v>0</v>
      </c>
      <c r="T192" s="466">
        <f t="shared" si="56"/>
        <v>0</v>
      </c>
      <c r="U192" s="457">
        <f>IFERROR(VLOOKUP(J192,rates!$A:$M,11,0)*K192,0)</f>
        <v>0</v>
      </c>
      <c r="V192" s="381">
        <f>IFERROR(VLOOKUP(J192,rates!$A:$M,12,0)*M192,0)</f>
        <v>0</v>
      </c>
      <c r="W192" s="381">
        <f>IFERROR(VLOOKUP(J192,rates!$A:$M,13,0)*O192,0)</f>
        <v>0</v>
      </c>
      <c r="X192" s="381">
        <f>IFERROR(IF(Information!$C$4="HE",SUM(U192:W192),0),0)</f>
        <v>0</v>
      </c>
      <c r="Y192" s="431">
        <f t="shared" si="57"/>
        <v>0</v>
      </c>
      <c r="Z192" s="458">
        <f t="shared" si="58"/>
        <v>0</v>
      </c>
      <c r="AA192" s="459" t="str">
        <f>IFERROR(VLOOKUP(H192,countrygrouping!A:C,3,0)," ")</f>
        <v xml:space="preserve"> </v>
      </c>
      <c r="AB192" s="460" t="str">
        <f>IFERROR(VLOOKUP(AA192,distancebands!A:C,2,0)," ")</f>
        <v xml:space="preserve"> </v>
      </c>
      <c r="AC192" s="460">
        <f>IFERROR(IF(Information!$C$4="HE",VLOOKUP(AA192,distancebands!$A:$L,6,0),0),0)</f>
        <v>0</v>
      </c>
      <c r="AD192" s="460">
        <f t="shared" si="59"/>
        <v>0</v>
      </c>
      <c r="AE192" s="461">
        <v>0</v>
      </c>
      <c r="AF192" s="462">
        <v>0</v>
      </c>
      <c r="AG192" s="463">
        <f t="shared" si="47"/>
        <v>0</v>
      </c>
      <c r="AH192" s="463">
        <f>IF(Information!$C$4="HE",IF(AND((AF192*AE192)&lt;=400,AE192&lt;=40),AF192*AE192,IF((AE192*AF192)&lt;=400,AF192*40,400)),0)</f>
        <v>0</v>
      </c>
      <c r="AI192" s="467"/>
    </row>
    <row r="193" spans="1:35" ht="24.75" customHeight="1">
      <c r="A193" s="362"/>
      <c r="B193" s="362"/>
      <c r="C193" s="363">
        <f t="shared" si="46"/>
        <v>0</v>
      </c>
      <c r="D193" s="455"/>
      <c r="E193" s="387">
        <f t="shared" si="48"/>
        <v>0</v>
      </c>
      <c r="F193" s="388">
        <f t="shared" si="49"/>
        <v>0</v>
      </c>
      <c r="G193" s="464">
        <f t="shared" si="60"/>
        <v>0</v>
      </c>
      <c r="H193" s="425"/>
      <c r="I193" s="371" t="str">
        <f>IFERROR(VLOOKUP(H193,countrygrouping!A:B,2,0)," ")</f>
        <v xml:space="preserve"> </v>
      </c>
      <c r="J193" s="372" t="str">
        <f t="shared" si="50"/>
        <v xml:space="preserve"> </v>
      </c>
      <c r="K193" s="373">
        <f t="shared" si="51"/>
        <v>0</v>
      </c>
      <c r="L193" s="372">
        <f t="shared" si="52"/>
        <v>0</v>
      </c>
      <c r="M193" s="372">
        <f t="shared" si="53"/>
        <v>0</v>
      </c>
      <c r="N193" s="372">
        <f t="shared" si="54"/>
        <v>0</v>
      </c>
      <c r="O193" s="372">
        <f t="shared" si="55"/>
        <v>0</v>
      </c>
      <c r="P193" s="465">
        <f>IFERROR(VLOOKUP(J193,rates!$A:$M,8,0)*K193,0)</f>
        <v>0</v>
      </c>
      <c r="Q193" s="381">
        <f>IFERROR(VLOOKUP(J193,rates!$A:$M,9,0)*M193,0)</f>
        <v>0</v>
      </c>
      <c r="R193" s="381">
        <f>IFERROR(VLOOKUP(J193,rates!$A:$M,10,0)*O193,0)</f>
        <v>0</v>
      </c>
      <c r="S193" s="381">
        <f t="shared" si="45"/>
        <v>0</v>
      </c>
      <c r="T193" s="466">
        <f t="shared" si="56"/>
        <v>0</v>
      </c>
      <c r="U193" s="457">
        <f>IFERROR(VLOOKUP(J193,rates!$A:$M,11,0)*K193,0)</f>
        <v>0</v>
      </c>
      <c r="V193" s="381">
        <f>IFERROR(VLOOKUP(J193,rates!$A:$M,12,0)*M193,0)</f>
        <v>0</v>
      </c>
      <c r="W193" s="381">
        <f>IFERROR(VLOOKUP(J193,rates!$A:$M,13,0)*O193,0)</f>
        <v>0</v>
      </c>
      <c r="X193" s="381">
        <f>IFERROR(IF(Information!$C$4="HE",SUM(U193:W193),0),0)</f>
        <v>0</v>
      </c>
      <c r="Y193" s="431">
        <f t="shared" si="57"/>
        <v>0</v>
      </c>
      <c r="Z193" s="458">
        <f t="shared" si="58"/>
        <v>0</v>
      </c>
      <c r="AA193" s="459" t="str">
        <f>IFERROR(VLOOKUP(H193,countrygrouping!A:C,3,0)," ")</f>
        <v xml:space="preserve"> </v>
      </c>
      <c r="AB193" s="460" t="str">
        <f>IFERROR(VLOOKUP(AA193,distancebands!A:C,2,0)," ")</f>
        <v xml:space="preserve"> </v>
      </c>
      <c r="AC193" s="460">
        <f>IFERROR(IF(Information!$C$4="HE",VLOOKUP(AA193,distancebands!$A:$L,6,0),0),0)</f>
        <v>0</v>
      </c>
      <c r="AD193" s="460">
        <f t="shared" si="59"/>
        <v>0</v>
      </c>
      <c r="AE193" s="461">
        <v>0</v>
      </c>
      <c r="AF193" s="462">
        <v>0</v>
      </c>
      <c r="AG193" s="463">
        <f t="shared" si="47"/>
        <v>0</v>
      </c>
      <c r="AH193" s="463">
        <f>IF(Information!$C$4="HE",IF(AND((AF193*AE193)&lt;=400,AE193&lt;=40),AF193*AE193,IF((AE193*AF193)&lt;=400,AF193*40,400)),0)</f>
        <v>0</v>
      </c>
      <c r="AI193" s="467"/>
    </row>
    <row r="194" spans="1:35" ht="24.75" customHeight="1">
      <c r="A194" s="362"/>
      <c r="B194" s="362"/>
      <c r="C194" s="363">
        <f t="shared" si="46"/>
        <v>0</v>
      </c>
      <c r="D194" s="455"/>
      <c r="E194" s="387">
        <f t="shared" si="48"/>
        <v>0</v>
      </c>
      <c r="F194" s="388">
        <f t="shared" si="49"/>
        <v>0</v>
      </c>
      <c r="G194" s="464">
        <f t="shared" si="60"/>
        <v>0</v>
      </c>
      <c r="H194" s="425"/>
      <c r="I194" s="371" t="str">
        <f>IFERROR(VLOOKUP(H194,countrygrouping!A:B,2,0)," ")</f>
        <v xml:space="preserve"> </v>
      </c>
      <c r="J194" s="372" t="str">
        <f t="shared" si="50"/>
        <v xml:space="preserve"> </v>
      </c>
      <c r="K194" s="373">
        <f t="shared" si="51"/>
        <v>0</v>
      </c>
      <c r="L194" s="372">
        <f t="shared" si="52"/>
        <v>0</v>
      </c>
      <c r="M194" s="372">
        <f t="shared" si="53"/>
        <v>0</v>
      </c>
      <c r="N194" s="372">
        <f t="shared" si="54"/>
        <v>0</v>
      </c>
      <c r="O194" s="372">
        <f t="shared" si="55"/>
        <v>0</v>
      </c>
      <c r="P194" s="465">
        <f>IFERROR(VLOOKUP(J194,rates!$A:$M,8,0)*K194,0)</f>
        <v>0</v>
      </c>
      <c r="Q194" s="381">
        <f>IFERROR(VLOOKUP(J194,rates!$A:$M,9,0)*M194,0)</f>
        <v>0</v>
      </c>
      <c r="R194" s="381">
        <f>IFERROR(VLOOKUP(J194,rates!$A:$M,10,0)*O194,0)</f>
        <v>0</v>
      </c>
      <c r="S194" s="381">
        <f t="shared" si="45"/>
        <v>0</v>
      </c>
      <c r="T194" s="466">
        <f t="shared" si="56"/>
        <v>0</v>
      </c>
      <c r="U194" s="457">
        <f>IFERROR(VLOOKUP(J194,rates!$A:$M,11,0)*K194,0)</f>
        <v>0</v>
      </c>
      <c r="V194" s="381">
        <f>IFERROR(VLOOKUP(J194,rates!$A:$M,12,0)*M194,0)</f>
        <v>0</v>
      </c>
      <c r="W194" s="381">
        <f>IFERROR(VLOOKUP(J194,rates!$A:$M,13,0)*O194,0)</f>
        <v>0</v>
      </c>
      <c r="X194" s="381">
        <f>IFERROR(IF(Information!$C$4="HE",SUM(U194:W194),0),0)</f>
        <v>0</v>
      </c>
      <c r="Y194" s="431">
        <f t="shared" si="57"/>
        <v>0</v>
      </c>
      <c r="Z194" s="458">
        <f t="shared" si="58"/>
        <v>0</v>
      </c>
      <c r="AA194" s="459" t="str">
        <f>IFERROR(VLOOKUP(H194,countrygrouping!A:C,3,0)," ")</f>
        <v xml:space="preserve"> </v>
      </c>
      <c r="AB194" s="460" t="str">
        <f>IFERROR(VLOOKUP(AA194,distancebands!A:C,2,0)," ")</f>
        <v xml:space="preserve"> </v>
      </c>
      <c r="AC194" s="460">
        <f>IFERROR(IF(Information!$C$4="HE",VLOOKUP(AA194,distancebands!$A:$L,6,0),0),0)</f>
        <v>0</v>
      </c>
      <c r="AD194" s="460">
        <f t="shared" si="59"/>
        <v>0</v>
      </c>
      <c r="AE194" s="461">
        <v>0</v>
      </c>
      <c r="AF194" s="462">
        <v>0</v>
      </c>
      <c r="AG194" s="463">
        <f t="shared" si="47"/>
        <v>0</v>
      </c>
      <c r="AH194" s="463">
        <f>IF(Information!$C$4="HE",IF(AND((AF194*AE194)&lt;=400,AE194&lt;=40),AF194*AE194,IF((AE194*AF194)&lt;=400,AF194*40,400)),0)</f>
        <v>0</v>
      </c>
      <c r="AI194" s="467"/>
    </row>
    <row r="195" spans="1:35" ht="24.75" customHeight="1">
      <c r="A195" s="362"/>
      <c r="B195" s="362"/>
      <c r="C195" s="363">
        <f t="shared" si="46"/>
        <v>0</v>
      </c>
      <c r="D195" s="455"/>
      <c r="E195" s="387">
        <f t="shared" si="48"/>
        <v>0</v>
      </c>
      <c r="F195" s="388">
        <f t="shared" si="49"/>
        <v>0</v>
      </c>
      <c r="G195" s="464">
        <f t="shared" si="60"/>
        <v>0</v>
      </c>
      <c r="H195" s="425"/>
      <c r="I195" s="371" t="str">
        <f>IFERROR(VLOOKUP(H195,countrygrouping!A:B,2,0)," ")</f>
        <v xml:space="preserve"> </v>
      </c>
      <c r="J195" s="372" t="str">
        <f t="shared" si="50"/>
        <v xml:space="preserve"> </v>
      </c>
      <c r="K195" s="373">
        <f t="shared" si="51"/>
        <v>0</v>
      </c>
      <c r="L195" s="372">
        <f t="shared" si="52"/>
        <v>0</v>
      </c>
      <c r="M195" s="372">
        <f t="shared" si="53"/>
        <v>0</v>
      </c>
      <c r="N195" s="372">
        <f t="shared" si="54"/>
        <v>0</v>
      </c>
      <c r="O195" s="372">
        <f t="shared" si="55"/>
        <v>0</v>
      </c>
      <c r="P195" s="465">
        <f>IFERROR(VLOOKUP(J195,rates!$A:$M,8,0)*K195,0)</f>
        <v>0</v>
      </c>
      <c r="Q195" s="381">
        <f>IFERROR(VLOOKUP(J195,rates!$A:$M,9,0)*M195,0)</f>
        <v>0</v>
      </c>
      <c r="R195" s="381">
        <f>IFERROR(VLOOKUP(J195,rates!$A:$M,10,0)*O195,0)</f>
        <v>0</v>
      </c>
      <c r="S195" s="381">
        <f t="shared" si="45"/>
        <v>0</v>
      </c>
      <c r="T195" s="466">
        <f t="shared" si="56"/>
        <v>0</v>
      </c>
      <c r="U195" s="457">
        <f>IFERROR(VLOOKUP(J195,rates!$A:$M,11,0)*K195,0)</f>
        <v>0</v>
      </c>
      <c r="V195" s="381">
        <f>IFERROR(VLOOKUP(J195,rates!$A:$M,12,0)*M195,0)</f>
        <v>0</v>
      </c>
      <c r="W195" s="381">
        <f>IFERROR(VLOOKUP(J195,rates!$A:$M,13,0)*O195,0)</f>
        <v>0</v>
      </c>
      <c r="X195" s="381">
        <f>IFERROR(IF(Information!$C$4="HE",SUM(U195:W195),0),0)</f>
        <v>0</v>
      </c>
      <c r="Y195" s="431">
        <f t="shared" si="57"/>
        <v>0</v>
      </c>
      <c r="Z195" s="458">
        <f t="shared" si="58"/>
        <v>0</v>
      </c>
      <c r="AA195" s="459" t="str">
        <f>IFERROR(VLOOKUP(H195,countrygrouping!A:C,3,0)," ")</f>
        <v xml:space="preserve"> </v>
      </c>
      <c r="AB195" s="460" t="str">
        <f>IFERROR(VLOOKUP(AA195,distancebands!A:C,2,0)," ")</f>
        <v xml:space="preserve"> </v>
      </c>
      <c r="AC195" s="460">
        <f>IFERROR(IF(Information!$C$4="HE",VLOOKUP(AA195,distancebands!$A:$L,6,0),0),0)</f>
        <v>0</v>
      </c>
      <c r="AD195" s="460">
        <f t="shared" si="59"/>
        <v>0</v>
      </c>
      <c r="AE195" s="461">
        <v>0</v>
      </c>
      <c r="AF195" s="462">
        <v>0</v>
      </c>
      <c r="AG195" s="463">
        <f t="shared" si="47"/>
        <v>0</v>
      </c>
      <c r="AH195" s="463">
        <f>IF(Information!$C$4="HE",IF(AND((AF195*AE195)&lt;=400,AE195&lt;=40),AF195*AE195,IF((AE195*AF195)&lt;=400,AF195*40,400)),0)</f>
        <v>0</v>
      </c>
      <c r="AI195" s="467"/>
    </row>
    <row r="196" spans="1:35" ht="24.75" customHeight="1">
      <c r="A196" s="362"/>
      <c r="B196" s="362"/>
      <c r="C196" s="363">
        <f t="shared" si="46"/>
        <v>0</v>
      </c>
      <c r="D196" s="455"/>
      <c r="E196" s="387">
        <f t="shared" si="48"/>
        <v>0</v>
      </c>
      <c r="F196" s="388">
        <f t="shared" si="49"/>
        <v>0</v>
      </c>
      <c r="G196" s="464">
        <f t="shared" si="60"/>
        <v>0</v>
      </c>
      <c r="H196" s="425"/>
      <c r="I196" s="371" t="str">
        <f>IFERROR(VLOOKUP(H196,countrygrouping!A:B,2,0)," ")</f>
        <v xml:space="preserve"> </v>
      </c>
      <c r="J196" s="372" t="str">
        <f t="shared" si="50"/>
        <v xml:space="preserve"> </v>
      </c>
      <c r="K196" s="373">
        <f t="shared" si="51"/>
        <v>0</v>
      </c>
      <c r="L196" s="372">
        <f t="shared" si="52"/>
        <v>0</v>
      </c>
      <c r="M196" s="372">
        <f t="shared" si="53"/>
        <v>0</v>
      </c>
      <c r="N196" s="372">
        <f t="shared" si="54"/>
        <v>0</v>
      </c>
      <c r="O196" s="372">
        <f t="shared" si="55"/>
        <v>0</v>
      </c>
      <c r="P196" s="465">
        <f>IFERROR(VLOOKUP(J196,rates!$A:$M,8,0)*K196,0)</f>
        <v>0</v>
      </c>
      <c r="Q196" s="381">
        <f>IFERROR(VLOOKUP(J196,rates!$A:$M,9,0)*M196,0)</f>
        <v>0</v>
      </c>
      <c r="R196" s="381">
        <f>IFERROR(VLOOKUP(J196,rates!$A:$M,10,0)*O196,0)</f>
        <v>0</v>
      </c>
      <c r="S196" s="381">
        <f t="shared" ref="S196:S259" si="61">IFERROR(SUM(P196:R196),0)</f>
        <v>0</v>
      </c>
      <c r="T196" s="466">
        <f t="shared" si="56"/>
        <v>0</v>
      </c>
      <c r="U196" s="457">
        <f>IFERROR(VLOOKUP(J196,rates!$A:$M,11,0)*K196,0)</f>
        <v>0</v>
      </c>
      <c r="V196" s="381">
        <f>IFERROR(VLOOKUP(J196,rates!$A:$M,12,0)*M196,0)</f>
        <v>0</v>
      </c>
      <c r="W196" s="381">
        <f>IFERROR(VLOOKUP(J196,rates!$A:$M,13,0)*O196,0)</f>
        <v>0</v>
      </c>
      <c r="X196" s="381">
        <f>IFERROR(IF(Information!$C$4="HE",SUM(U196:W196),0),0)</f>
        <v>0</v>
      </c>
      <c r="Y196" s="431">
        <f t="shared" si="57"/>
        <v>0</v>
      </c>
      <c r="Z196" s="458">
        <f t="shared" si="58"/>
        <v>0</v>
      </c>
      <c r="AA196" s="459" t="str">
        <f>IFERROR(VLOOKUP(H196,countrygrouping!A:C,3,0)," ")</f>
        <v xml:space="preserve"> </v>
      </c>
      <c r="AB196" s="460" t="str">
        <f>IFERROR(VLOOKUP(AA196,distancebands!A:C,2,0)," ")</f>
        <v xml:space="preserve"> </v>
      </c>
      <c r="AC196" s="460">
        <f>IFERROR(IF(Information!$C$4="HE",VLOOKUP(AA196,distancebands!$A:$L,6,0),0),0)</f>
        <v>0</v>
      </c>
      <c r="AD196" s="460">
        <f t="shared" si="59"/>
        <v>0</v>
      </c>
      <c r="AE196" s="461">
        <v>0</v>
      </c>
      <c r="AF196" s="462">
        <v>0</v>
      </c>
      <c r="AG196" s="463">
        <f t="shared" si="47"/>
        <v>0</v>
      </c>
      <c r="AH196" s="463">
        <f>IF(Information!$C$4="HE",IF(AND((AF196*AE196)&lt;=400,AE196&lt;=40),AF196*AE196,IF((AE196*AF196)&lt;=400,AF196*40,400)),0)</f>
        <v>0</v>
      </c>
      <c r="AI196" s="467"/>
    </row>
    <row r="197" spans="1:35" ht="24.75" customHeight="1">
      <c r="A197" s="362"/>
      <c r="B197" s="362"/>
      <c r="C197" s="363">
        <f t="shared" ref="C197:C260" si="62">_xlfn.FLOOR.MATH(B197*A197/100)</f>
        <v>0</v>
      </c>
      <c r="D197" s="455"/>
      <c r="E197" s="387">
        <f t="shared" si="48"/>
        <v>0</v>
      </c>
      <c r="F197" s="388">
        <f t="shared" si="49"/>
        <v>0</v>
      </c>
      <c r="G197" s="464">
        <f t="shared" si="60"/>
        <v>0</v>
      </c>
      <c r="H197" s="425"/>
      <c r="I197" s="371" t="str">
        <f>IFERROR(VLOOKUP(H197,countrygrouping!A:B,2,0)," ")</f>
        <v xml:space="preserve"> </v>
      </c>
      <c r="J197" s="372" t="str">
        <f t="shared" si="50"/>
        <v xml:space="preserve"> </v>
      </c>
      <c r="K197" s="373">
        <f t="shared" si="51"/>
        <v>0</v>
      </c>
      <c r="L197" s="372">
        <f t="shared" si="52"/>
        <v>0</v>
      </c>
      <c r="M197" s="372">
        <f t="shared" si="53"/>
        <v>0</v>
      </c>
      <c r="N197" s="372">
        <f t="shared" si="54"/>
        <v>0</v>
      </c>
      <c r="O197" s="372">
        <f t="shared" si="55"/>
        <v>0</v>
      </c>
      <c r="P197" s="465">
        <f>IFERROR(VLOOKUP(J197,rates!$A:$M,8,0)*K197,0)</f>
        <v>0</v>
      </c>
      <c r="Q197" s="381">
        <f>IFERROR(VLOOKUP(J197,rates!$A:$M,9,0)*M197,0)</f>
        <v>0</v>
      </c>
      <c r="R197" s="381">
        <f>IFERROR(VLOOKUP(J197,rates!$A:$M,10,0)*O197,0)</f>
        <v>0</v>
      </c>
      <c r="S197" s="381">
        <f t="shared" si="61"/>
        <v>0</v>
      </c>
      <c r="T197" s="466">
        <f t="shared" si="56"/>
        <v>0</v>
      </c>
      <c r="U197" s="457">
        <f>IFERROR(VLOOKUP(J197,rates!$A:$M,11,0)*K197,0)</f>
        <v>0</v>
      </c>
      <c r="V197" s="381">
        <f>IFERROR(VLOOKUP(J197,rates!$A:$M,12,0)*M197,0)</f>
        <v>0</v>
      </c>
      <c r="W197" s="381">
        <f>IFERROR(VLOOKUP(J197,rates!$A:$M,13,0)*O197,0)</f>
        <v>0</v>
      </c>
      <c r="X197" s="381">
        <f>IFERROR(IF(Information!$C$4="HE",SUM(U197:W197),0),0)</f>
        <v>0</v>
      </c>
      <c r="Y197" s="431">
        <f t="shared" si="57"/>
        <v>0</v>
      </c>
      <c r="Z197" s="458">
        <f t="shared" si="58"/>
        <v>0</v>
      </c>
      <c r="AA197" s="459" t="str">
        <f>IFERROR(VLOOKUP(H197,countrygrouping!A:C,3,0)," ")</f>
        <v xml:space="preserve"> </v>
      </c>
      <c r="AB197" s="460" t="str">
        <f>IFERROR(VLOOKUP(AA197,distancebands!A:C,2,0)," ")</f>
        <v xml:space="preserve"> </v>
      </c>
      <c r="AC197" s="460">
        <f>IFERROR(IF(Information!$C$4="HE",VLOOKUP(AA197,distancebands!$A:$L,6,0),0),0)</f>
        <v>0</v>
      </c>
      <c r="AD197" s="460">
        <f t="shared" si="59"/>
        <v>0</v>
      </c>
      <c r="AE197" s="461">
        <v>0</v>
      </c>
      <c r="AF197" s="462">
        <v>0</v>
      </c>
      <c r="AG197" s="463">
        <f t="shared" ref="AG197:AG260" si="63">IFERROR(AF197*AE197,0)</f>
        <v>0</v>
      </c>
      <c r="AH197" s="463">
        <f>IF(Information!$C$4="HE",IF(AND((AF197*AE197)&lt;=400,AE197&lt;=40),AF197*AE197,IF((AE197*AF197)&lt;=400,AF197*40,400)),0)</f>
        <v>0</v>
      </c>
      <c r="AI197" s="467"/>
    </row>
    <row r="198" spans="1:35" ht="24.75" customHeight="1">
      <c r="A198" s="362"/>
      <c r="B198" s="362"/>
      <c r="C198" s="363">
        <f t="shared" si="62"/>
        <v>0</v>
      </c>
      <c r="D198" s="455"/>
      <c r="E198" s="387">
        <f t="shared" si="48"/>
        <v>0</v>
      </c>
      <c r="F198" s="388">
        <f t="shared" si="49"/>
        <v>0</v>
      </c>
      <c r="G198" s="464">
        <f t="shared" si="60"/>
        <v>0</v>
      </c>
      <c r="H198" s="425"/>
      <c r="I198" s="371" t="str">
        <f>IFERROR(VLOOKUP(H198,countrygrouping!A:B,2,0)," ")</f>
        <v xml:space="preserve"> </v>
      </c>
      <c r="J198" s="372" t="str">
        <f t="shared" si="50"/>
        <v xml:space="preserve"> </v>
      </c>
      <c r="K198" s="373">
        <f t="shared" si="51"/>
        <v>0</v>
      </c>
      <c r="L198" s="372">
        <f t="shared" si="52"/>
        <v>0</v>
      </c>
      <c r="M198" s="372">
        <f t="shared" si="53"/>
        <v>0</v>
      </c>
      <c r="N198" s="372">
        <f t="shared" si="54"/>
        <v>0</v>
      </c>
      <c r="O198" s="372">
        <f t="shared" si="55"/>
        <v>0</v>
      </c>
      <c r="P198" s="465">
        <f>IFERROR(VLOOKUP(J198,rates!$A:$M,8,0)*K198,0)</f>
        <v>0</v>
      </c>
      <c r="Q198" s="381">
        <f>IFERROR(VLOOKUP(J198,rates!$A:$M,9,0)*M198,0)</f>
        <v>0</v>
      </c>
      <c r="R198" s="381">
        <f>IFERROR(VLOOKUP(J198,rates!$A:$M,10,0)*O198,0)</f>
        <v>0</v>
      </c>
      <c r="S198" s="381">
        <f t="shared" si="61"/>
        <v>0</v>
      </c>
      <c r="T198" s="466">
        <f t="shared" si="56"/>
        <v>0</v>
      </c>
      <c r="U198" s="457">
        <f>IFERROR(VLOOKUP(J198,rates!$A:$M,11,0)*K198,0)</f>
        <v>0</v>
      </c>
      <c r="V198" s="381">
        <f>IFERROR(VLOOKUP(J198,rates!$A:$M,12,0)*M198,0)</f>
        <v>0</v>
      </c>
      <c r="W198" s="381">
        <f>IFERROR(VLOOKUP(J198,rates!$A:$M,13,0)*O198,0)</f>
        <v>0</v>
      </c>
      <c r="X198" s="381">
        <f>IFERROR(IF(Information!$C$4="HE",SUM(U198:W198),0),0)</f>
        <v>0</v>
      </c>
      <c r="Y198" s="431">
        <f t="shared" si="57"/>
        <v>0</v>
      </c>
      <c r="Z198" s="458">
        <f t="shared" si="58"/>
        <v>0</v>
      </c>
      <c r="AA198" s="459" t="str">
        <f>IFERROR(VLOOKUP(H198,countrygrouping!A:C,3,0)," ")</f>
        <v xml:space="preserve"> </v>
      </c>
      <c r="AB198" s="460" t="str">
        <f>IFERROR(VLOOKUP(AA198,distancebands!A:C,2,0)," ")</f>
        <v xml:space="preserve"> </v>
      </c>
      <c r="AC198" s="460">
        <f>IFERROR(IF(Information!$C$4="HE",VLOOKUP(AA198,distancebands!$A:$L,6,0),0),0)</f>
        <v>0</v>
      </c>
      <c r="AD198" s="460">
        <f t="shared" si="59"/>
        <v>0</v>
      </c>
      <c r="AE198" s="461">
        <v>0</v>
      </c>
      <c r="AF198" s="462">
        <v>0</v>
      </c>
      <c r="AG198" s="463">
        <f t="shared" si="63"/>
        <v>0</v>
      </c>
      <c r="AH198" s="463">
        <f>IF(Information!$C$4="HE",IF(AND((AF198*AE198)&lt;=400,AE198&lt;=40),AF198*AE198,IF((AE198*AF198)&lt;=400,AF198*40,400)),0)</f>
        <v>0</v>
      </c>
      <c r="AI198" s="467"/>
    </row>
    <row r="199" spans="1:35" ht="24.75" customHeight="1">
      <c r="A199" s="362"/>
      <c r="B199" s="362"/>
      <c r="C199" s="363">
        <f t="shared" si="62"/>
        <v>0</v>
      </c>
      <c r="D199" s="455"/>
      <c r="E199" s="387">
        <f t="shared" si="48"/>
        <v>0</v>
      </c>
      <c r="F199" s="388">
        <f t="shared" si="49"/>
        <v>0</v>
      </c>
      <c r="G199" s="464">
        <f t="shared" si="60"/>
        <v>0</v>
      </c>
      <c r="H199" s="425"/>
      <c r="I199" s="371" t="str">
        <f>IFERROR(VLOOKUP(H199,countrygrouping!A:B,2,0)," ")</f>
        <v xml:space="preserve"> </v>
      </c>
      <c r="J199" s="372" t="str">
        <f t="shared" si="50"/>
        <v xml:space="preserve"> </v>
      </c>
      <c r="K199" s="373">
        <f t="shared" si="51"/>
        <v>0</v>
      </c>
      <c r="L199" s="372">
        <f t="shared" si="52"/>
        <v>0</v>
      </c>
      <c r="M199" s="372">
        <f t="shared" si="53"/>
        <v>0</v>
      </c>
      <c r="N199" s="372">
        <f t="shared" si="54"/>
        <v>0</v>
      </c>
      <c r="O199" s="372">
        <f t="shared" si="55"/>
        <v>0</v>
      </c>
      <c r="P199" s="465">
        <f>IFERROR(VLOOKUP(J199,rates!$A:$M,8,0)*K199,0)</f>
        <v>0</v>
      </c>
      <c r="Q199" s="381">
        <f>IFERROR(VLOOKUP(J199,rates!$A:$M,9,0)*M199,0)</f>
        <v>0</v>
      </c>
      <c r="R199" s="381">
        <f>IFERROR(VLOOKUP(J199,rates!$A:$M,10,0)*O199,0)</f>
        <v>0</v>
      </c>
      <c r="S199" s="381">
        <f t="shared" si="61"/>
        <v>0</v>
      </c>
      <c r="T199" s="466">
        <f t="shared" si="56"/>
        <v>0</v>
      </c>
      <c r="U199" s="457">
        <f>IFERROR(VLOOKUP(J199,rates!$A:$M,11,0)*K199,0)</f>
        <v>0</v>
      </c>
      <c r="V199" s="381">
        <f>IFERROR(VLOOKUP(J199,rates!$A:$M,12,0)*M199,0)</f>
        <v>0</v>
      </c>
      <c r="W199" s="381">
        <f>IFERROR(VLOOKUP(J199,rates!$A:$M,13,0)*O199,0)</f>
        <v>0</v>
      </c>
      <c r="X199" s="381">
        <f>IFERROR(IF(Information!$C$4="HE",SUM(U199:W199),0),0)</f>
        <v>0</v>
      </c>
      <c r="Y199" s="431">
        <f t="shared" si="57"/>
        <v>0</v>
      </c>
      <c r="Z199" s="458">
        <f t="shared" si="58"/>
        <v>0</v>
      </c>
      <c r="AA199" s="459" t="str">
        <f>IFERROR(VLOOKUP(H199,countrygrouping!A:C,3,0)," ")</f>
        <v xml:space="preserve"> </v>
      </c>
      <c r="AB199" s="460" t="str">
        <f>IFERROR(VLOOKUP(AA199,distancebands!A:C,2,0)," ")</f>
        <v xml:space="preserve"> </v>
      </c>
      <c r="AC199" s="460">
        <f>IFERROR(IF(Information!$C$4="HE",VLOOKUP(AA199,distancebands!$A:$L,6,0),0),0)</f>
        <v>0</v>
      </c>
      <c r="AD199" s="460">
        <f t="shared" si="59"/>
        <v>0</v>
      </c>
      <c r="AE199" s="461">
        <v>0</v>
      </c>
      <c r="AF199" s="462">
        <v>0</v>
      </c>
      <c r="AG199" s="463">
        <f t="shared" si="63"/>
        <v>0</v>
      </c>
      <c r="AH199" s="463">
        <f>IF(Information!$C$4="HE",IF(AND((AF199*AE199)&lt;=400,AE199&lt;=40),AF199*AE199,IF((AE199*AF199)&lt;=400,AF199*40,400)),0)</f>
        <v>0</v>
      </c>
      <c r="AI199" s="467"/>
    </row>
    <row r="200" spans="1:35" ht="24.75" customHeight="1">
      <c r="A200" s="362"/>
      <c r="B200" s="362"/>
      <c r="C200" s="363">
        <f t="shared" si="62"/>
        <v>0</v>
      </c>
      <c r="D200" s="455"/>
      <c r="E200" s="387">
        <f t="shared" si="48"/>
        <v>0</v>
      </c>
      <c r="F200" s="388">
        <f t="shared" si="49"/>
        <v>0</v>
      </c>
      <c r="G200" s="464">
        <f t="shared" si="60"/>
        <v>0</v>
      </c>
      <c r="H200" s="425"/>
      <c r="I200" s="371" t="str">
        <f>IFERROR(VLOOKUP(H200,countrygrouping!A:B,2,0)," ")</f>
        <v xml:space="preserve"> </v>
      </c>
      <c r="J200" s="372" t="str">
        <f t="shared" si="50"/>
        <v xml:space="preserve"> </v>
      </c>
      <c r="K200" s="373">
        <f t="shared" si="51"/>
        <v>0</v>
      </c>
      <c r="L200" s="372">
        <f t="shared" si="52"/>
        <v>0</v>
      </c>
      <c r="M200" s="372">
        <f t="shared" si="53"/>
        <v>0</v>
      </c>
      <c r="N200" s="372">
        <f t="shared" si="54"/>
        <v>0</v>
      </c>
      <c r="O200" s="372">
        <f t="shared" si="55"/>
        <v>0</v>
      </c>
      <c r="P200" s="465">
        <f>IFERROR(VLOOKUP(J200,rates!$A:$M,8,0)*K200,0)</f>
        <v>0</v>
      </c>
      <c r="Q200" s="381">
        <f>IFERROR(VLOOKUP(J200,rates!$A:$M,9,0)*M200,0)</f>
        <v>0</v>
      </c>
      <c r="R200" s="381">
        <f>IFERROR(VLOOKUP(J200,rates!$A:$M,10,0)*O200,0)</f>
        <v>0</v>
      </c>
      <c r="S200" s="381">
        <f t="shared" si="61"/>
        <v>0</v>
      </c>
      <c r="T200" s="466">
        <f t="shared" si="56"/>
        <v>0</v>
      </c>
      <c r="U200" s="457">
        <f>IFERROR(VLOOKUP(J200,rates!$A:$M,11,0)*K200,0)</f>
        <v>0</v>
      </c>
      <c r="V200" s="381">
        <f>IFERROR(VLOOKUP(J200,rates!$A:$M,12,0)*M200,0)</f>
        <v>0</v>
      </c>
      <c r="W200" s="381">
        <f>IFERROR(VLOOKUP(J200,rates!$A:$M,13,0)*O200,0)</f>
        <v>0</v>
      </c>
      <c r="X200" s="381">
        <f>IFERROR(IF(Information!$C$4="HE",SUM(U200:W200),0),0)</f>
        <v>0</v>
      </c>
      <c r="Y200" s="431">
        <f t="shared" si="57"/>
        <v>0</v>
      </c>
      <c r="Z200" s="458">
        <f t="shared" si="58"/>
        <v>0</v>
      </c>
      <c r="AA200" s="459" t="str">
        <f>IFERROR(VLOOKUP(H200,countrygrouping!A:C,3,0)," ")</f>
        <v xml:space="preserve"> </v>
      </c>
      <c r="AB200" s="460" t="str">
        <f>IFERROR(VLOOKUP(AA200,distancebands!A:C,2,0)," ")</f>
        <v xml:space="preserve"> </v>
      </c>
      <c r="AC200" s="460">
        <f>IFERROR(IF(Information!$C$4="HE",VLOOKUP(AA200,distancebands!$A:$L,6,0),0),0)</f>
        <v>0</v>
      </c>
      <c r="AD200" s="460">
        <f t="shared" si="59"/>
        <v>0</v>
      </c>
      <c r="AE200" s="461">
        <v>0</v>
      </c>
      <c r="AF200" s="462">
        <v>0</v>
      </c>
      <c r="AG200" s="463">
        <f t="shared" si="63"/>
        <v>0</v>
      </c>
      <c r="AH200" s="463">
        <f>IF(Information!$C$4="HE",IF(AND((AF200*AE200)&lt;=400,AE200&lt;=40),AF200*AE200,IF((AE200*AF200)&lt;=400,AF200*40,400)),0)</f>
        <v>0</v>
      </c>
      <c r="AI200" s="467"/>
    </row>
    <row r="201" spans="1:35" ht="24.75" customHeight="1">
      <c r="A201" s="362"/>
      <c r="B201" s="362"/>
      <c r="C201" s="363">
        <f t="shared" si="62"/>
        <v>0</v>
      </c>
      <c r="D201" s="455"/>
      <c r="E201" s="387">
        <f t="shared" si="48"/>
        <v>0</v>
      </c>
      <c r="F201" s="388">
        <f t="shared" si="49"/>
        <v>0</v>
      </c>
      <c r="G201" s="464">
        <f t="shared" si="60"/>
        <v>0</v>
      </c>
      <c r="H201" s="425"/>
      <c r="I201" s="371" t="str">
        <f>IFERROR(VLOOKUP(H201,countrygrouping!A:B,2,0)," ")</f>
        <v xml:space="preserve"> </v>
      </c>
      <c r="J201" s="372" t="str">
        <f t="shared" si="50"/>
        <v xml:space="preserve"> </v>
      </c>
      <c r="K201" s="373">
        <f t="shared" si="51"/>
        <v>0</v>
      </c>
      <c r="L201" s="372">
        <f t="shared" si="52"/>
        <v>0</v>
      </c>
      <c r="M201" s="372">
        <f t="shared" si="53"/>
        <v>0</v>
      </c>
      <c r="N201" s="372">
        <f t="shared" si="54"/>
        <v>0</v>
      </c>
      <c r="O201" s="372">
        <f t="shared" si="55"/>
        <v>0</v>
      </c>
      <c r="P201" s="465">
        <f>IFERROR(VLOOKUP(J201,rates!$A:$M,8,0)*K201,0)</f>
        <v>0</v>
      </c>
      <c r="Q201" s="381">
        <f>IFERROR(VLOOKUP(J201,rates!$A:$M,9,0)*M201,0)</f>
        <v>0</v>
      </c>
      <c r="R201" s="381">
        <f>IFERROR(VLOOKUP(J201,rates!$A:$M,10,0)*O201,0)</f>
        <v>0</v>
      </c>
      <c r="S201" s="381">
        <f t="shared" si="61"/>
        <v>0</v>
      </c>
      <c r="T201" s="466">
        <f t="shared" si="56"/>
        <v>0</v>
      </c>
      <c r="U201" s="457">
        <f>IFERROR(VLOOKUP(J201,rates!$A:$M,11,0)*K201,0)</f>
        <v>0</v>
      </c>
      <c r="V201" s="381">
        <f>IFERROR(VLOOKUP(J201,rates!$A:$M,12,0)*M201,0)</f>
        <v>0</v>
      </c>
      <c r="W201" s="381">
        <f>IFERROR(VLOOKUP(J201,rates!$A:$M,13,0)*O201,0)</f>
        <v>0</v>
      </c>
      <c r="X201" s="381">
        <f>IFERROR(IF(Information!$C$4="HE",SUM(U201:W201),0),0)</f>
        <v>0</v>
      </c>
      <c r="Y201" s="431">
        <f t="shared" si="57"/>
        <v>0</v>
      </c>
      <c r="Z201" s="458">
        <f t="shared" si="58"/>
        <v>0</v>
      </c>
      <c r="AA201" s="459" t="str">
        <f>IFERROR(VLOOKUP(H201,countrygrouping!A:C,3,0)," ")</f>
        <v xml:space="preserve"> </v>
      </c>
      <c r="AB201" s="460" t="str">
        <f>IFERROR(VLOOKUP(AA201,distancebands!A:C,2,0)," ")</f>
        <v xml:space="preserve"> </v>
      </c>
      <c r="AC201" s="460">
        <f>IFERROR(IF(Information!$C$4="HE",VLOOKUP(AA201,distancebands!$A:$L,6,0),0),0)</f>
        <v>0</v>
      </c>
      <c r="AD201" s="460">
        <f t="shared" si="59"/>
        <v>0</v>
      </c>
      <c r="AE201" s="461">
        <v>0</v>
      </c>
      <c r="AF201" s="462">
        <v>0</v>
      </c>
      <c r="AG201" s="463">
        <f t="shared" si="63"/>
        <v>0</v>
      </c>
      <c r="AH201" s="463">
        <f>IF(Information!$C$4="HE",IF(AND((AF201*AE201)&lt;=400,AE201&lt;=40),AF201*AE201,IF((AE201*AF201)&lt;=400,AF201*40,400)),0)</f>
        <v>0</v>
      </c>
      <c r="AI201" s="467"/>
    </row>
    <row r="202" spans="1:35" ht="24.75" customHeight="1">
      <c r="A202" s="362"/>
      <c r="B202" s="362"/>
      <c r="C202" s="363">
        <f t="shared" si="62"/>
        <v>0</v>
      </c>
      <c r="D202" s="455"/>
      <c r="E202" s="387">
        <f t="shared" si="48"/>
        <v>0</v>
      </c>
      <c r="F202" s="388">
        <f t="shared" si="49"/>
        <v>0</v>
      </c>
      <c r="G202" s="464">
        <f t="shared" si="60"/>
        <v>0</v>
      </c>
      <c r="H202" s="425"/>
      <c r="I202" s="371" t="str">
        <f>IFERROR(VLOOKUP(H202,countrygrouping!A:B,2,0)," ")</f>
        <v xml:space="preserve"> </v>
      </c>
      <c r="J202" s="372" t="str">
        <f t="shared" si="50"/>
        <v xml:space="preserve"> </v>
      </c>
      <c r="K202" s="373">
        <f t="shared" si="51"/>
        <v>0</v>
      </c>
      <c r="L202" s="372">
        <f t="shared" si="52"/>
        <v>0</v>
      </c>
      <c r="M202" s="372">
        <f t="shared" si="53"/>
        <v>0</v>
      </c>
      <c r="N202" s="372">
        <f t="shared" si="54"/>
        <v>0</v>
      </c>
      <c r="O202" s="372">
        <f t="shared" si="55"/>
        <v>0</v>
      </c>
      <c r="P202" s="465">
        <f>IFERROR(VLOOKUP(J202,rates!$A:$M,8,0)*K202,0)</f>
        <v>0</v>
      </c>
      <c r="Q202" s="381">
        <f>IFERROR(VLOOKUP(J202,rates!$A:$M,9,0)*M202,0)</f>
        <v>0</v>
      </c>
      <c r="R202" s="381">
        <f>IFERROR(VLOOKUP(J202,rates!$A:$M,10,0)*O202,0)</f>
        <v>0</v>
      </c>
      <c r="S202" s="381">
        <f t="shared" si="61"/>
        <v>0</v>
      </c>
      <c r="T202" s="466">
        <f t="shared" si="56"/>
        <v>0</v>
      </c>
      <c r="U202" s="457">
        <f>IFERROR(VLOOKUP(J202,rates!$A:$M,11,0)*K202,0)</f>
        <v>0</v>
      </c>
      <c r="V202" s="381">
        <f>IFERROR(VLOOKUP(J202,rates!$A:$M,12,0)*M202,0)</f>
        <v>0</v>
      </c>
      <c r="W202" s="381">
        <f>IFERROR(VLOOKUP(J202,rates!$A:$M,13,0)*O202,0)</f>
        <v>0</v>
      </c>
      <c r="X202" s="381">
        <f>IFERROR(IF(Information!$C$4="HE",SUM(U202:W202),0),0)</f>
        <v>0</v>
      </c>
      <c r="Y202" s="431">
        <f t="shared" si="57"/>
        <v>0</v>
      </c>
      <c r="Z202" s="458">
        <f t="shared" si="58"/>
        <v>0</v>
      </c>
      <c r="AA202" s="459" t="str">
        <f>IFERROR(VLOOKUP(H202,countrygrouping!A:C,3,0)," ")</f>
        <v xml:space="preserve"> </v>
      </c>
      <c r="AB202" s="460" t="str">
        <f>IFERROR(VLOOKUP(AA202,distancebands!A:C,2,0)," ")</f>
        <v xml:space="preserve"> </v>
      </c>
      <c r="AC202" s="460">
        <f>IFERROR(IF(Information!$C$4="HE",VLOOKUP(AA202,distancebands!$A:$L,6,0),0),0)</f>
        <v>0</v>
      </c>
      <c r="AD202" s="460">
        <f t="shared" si="59"/>
        <v>0</v>
      </c>
      <c r="AE202" s="461">
        <v>0</v>
      </c>
      <c r="AF202" s="462">
        <v>0</v>
      </c>
      <c r="AG202" s="463">
        <f t="shared" si="63"/>
        <v>0</v>
      </c>
      <c r="AH202" s="463">
        <f>IF(Information!$C$4="HE",IF(AND((AF202*AE202)&lt;=400,AE202&lt;=40),AF202*AE202,IF((AE202*AF202)&lt;=400,AF202*40,400)),0)</f>
        <v>0</v>
      </c>
      <c r="AI202" s="467"/>
    </row>
    <row r="203" spans="1:35" ht="24.75" customHeight="1">
      <c r="A203" s="362"/>
      <c r="B203" s="362"/>
      <c r="C203" s="363">
        <f t="shared" si="62"/>
        <v>0</v>
      </c>
      <c r="D203" s="468"/>
      <c r="E203" s="396">
        <f t="shared" si="48"/>
        <v>0</v>
      </c>
      <c r="F203" s="397">
        <f t="shared" si="49"/>
        <v>0</v>
      </c>
      <c r="G203" s="469">
        <f t="shared" si="60"/>
        <v>0</v>
      </c>
      <c r="H203" s="425"/>
      <c r="I203" s="371" t="str">
        <f>IFERROR(VLOOKUP(H203,countrygrouping!A:B,2,0)," ")</f>
        <v xml:space="preserve"> </v>
      </c>
      <c r="J203" s="372" t="str">
        <f t="shared" si="50"/>
        <v xml:space="preserve"> </v>
      </c>
      <c r="K203" s="373">
        <f t="shared" si="51"/>
        <v>0</v>
      </c>
      <c r="L203" s="372">
        <f t="shared" si="52"/>
        <v>0</v>
      </c>
      <c r="M203" s="372">
        <f t="shared" si="53"/>
        <v>0</v>
      </c>
      <c r="N203" s="372">
        <f t="shared" si="54"/>
        <v>0</v>
      </c>
      <c r="O203" s="372">
        <f t="shared" si="55"/>
        <v>0</v>
      </c>
      <c r="P203" s="465">
        <f>IFERROR(VLOOKUP(J203,rates!$A:$M,8,0)*K203,0)</f>
        <v>0</v>
      </c>
      <c r="Q203" s="381">
        <f>IFERROR(VLOOKUP(J203,rates!$A:$M,9,0)*M203,0)</f>
        <v>0</v>
      </c>
      <c r="R203" s="381">
        <f>IFERROR(VLOOKUP(J203,rates!$A:$M,10,0)*O203,0)</f>
        <v>0</v>
      </c>
      <c r="S203" s="381">
        <f t="shared" si="61"/>
        <v>0</v>
      </c>
      <c r="T203" s="470">
        <f t="shared" si="56"/>
        <v>0</v>
      </c>
      <c r="U203" s="457">
        <f>IFERROR(VLOOKUP(J203,rates!$A:$M,11,0)*K203,0)</f>
        <v>0</v>
      </c>
      <c r="V203" s="381">
        <f>IFERROR(VLOOKUP(J203,rates!$A:$M,12,0)*M203,0)</f>
        <v>0</v>
      </c>
      <c r="W203" s="381">
        <f>IFERROR(VLOOKUP(J203,rates!$A:$M,13,0)*O203,0)</f>
        <v>0</v>
      </c>
      <c r="X203" s="381">
        <f>IFERROR(IF(Information!$C$4="HE",SUM(U203:W203),0),0)</f>
        <v>0</v>
      </c>
      <c r="Y203" s="431">
        <f t="shared" si="57"/>
        <v>0</v>
      </c>
      <c r="Z203" s="458">
        <f t="shared" si="58"/>
        <v>0</v>
      </c>
      <c r="AA203" s="459" t="str">
        <f>IFERROR(VLOOKUP(H203,countrygrouping!A:C,3,0)," ")</f>
        <v xml:space="preserve"> </v>
      </c>
      <c r="AB203" s="460" t="str">
        <f>IFERROR(VLOOKUP(AA203,distancebands!A:C,2,0)," ")</f>
        <v xml:space="preserve"> </v>
      </c>
      <c r="AC203" s="460">
        <f>IFERROR(IF(Information!$C$4="HE",VLOOKUP(AA203,distancebands!$A:$L,6,0),0),0)</f>
        <v>0</v>
      </c>
      <c r="AD203" s="460">
        <f t="shared" si="59"/>
        <v>0</v>
      </c>
      <c r="AE203" s="461">
        <v>0</v>
      </c>
      <c r="AF203" s="462">
        <v>0</v>
      </c>
      <c r="AG203" s="463">
        <f t="shared" si="63"/>
        <v>0</v>
      </c>
      <c r="AH203" s="463">
        <f>IF(Information!$C$4="HE",IF(AND((AF203*AE203)&lt;=400,AE203&lt;=40),AF203*AE203,IF((AE203*AF203)&lt;=400,AF203*40,400)),0)</f>
        <v>0</v>
      </c>
      <c r="AI203" s="467"/>
    </row>
    <row r="204" spans="1:35" ht="24.75" customHeight="1">
      <c r="A204" s="362"/>
      <c r="B204" s="362"/>
      <c r="C204" s="363">
        <f t="shared" si="62"/>
        <v>0</v>
      </c>
      <c r="D204" s="468"/>
      <c r="E204" s="396">
        <f t="shared" si="48"/>
        <v>0</v>
      </c>
      <c r="F204" s="397">
        <f t="shared" si="49"/>
        <v>0</v>
      </c>
      <c r="G204" s="469">
        <f t="shared" si="60"/>
        <v>0</v>
      </c>
      <c r="H204" s="425"/>
      <c r="I204" s="371" t="str">
        <f>IFERROR(VLOOKUP(H204,countrygrouping!A:B,2,0)," ")</f>
        <v xml:space="preserve"> </v>
      </c>
      <c r="J204" s="372" t="str">
        <f t="shared" si="50"/>
        <v xml:space="preserve"> </v>
      </c>
      <c r="K204" s="373">
        <f t="shared" si="51"/>
        <v>0</v>
      </c>
      <c r="L204" s="372">
        <f t="shared" si="52"/>
        <v>0</v>
      </c>
      <c r="M204" s="372">
        <f t="shared" si="53"/>
        <v>0</v>
      </c>
      <c r="N204" s="372">
        <f t="shared" si="54"/>
        <v>0</v>
      </c>
      <c r="O204" s="372">
        <f t="shared" si="55"/>
        <v>0</v>
      </c>
      <c r="P204" s="465">
        <f>IFERROR(VLOOKUP(J204,rates!$A:$M,8,0)*K204,0)</f>
        <v>0</v>
      </c>
      <c r="Q204" s="381">
        <f>IFERROR(VLOOKUP(J204,rates!$A:$M,9,0)*M204,0)</f>
        <v>0</v>
      </c>
      <c r="R204" s="381">
        <f>IFERROR(VLOOKUP(J204,rates!$A:$M,10,0)*O204,0)</f>
        <v>0</v>
      </c>
      <c r="S204" s="381">
        <f t="shared" si="61"/>
        <v>0</v>
      </c>
      <c r="T204" s="470">
        <f t="shared" si="56"/>
        <v>0</v>
      </c>
      <c r="U204" s="457">
        <f>IFERROR(VLOOKUP(J204,rates!$A:$M,11,0)*K204,0)</f>
        <v>0</v>
      </c>
      <c r="V204" s="381">
        <f>IFERROR(VLOOKUP(J204,rates!$A:$M,12,0)*M204,0)</f>
        <v>0</v>
      </c>
      <c r="W204" s="381">
        <f>IFERROR(VLOOKUP(J204,rates!$A:$M,13,0)*O204,0)</f>
        <v>0</v>
      </c>
      <c r="X204" s="381">
        <f>IFERROR(IF(Information!$C$4="HE",SUM(U204:W204),0),0)</f>
        <v>0</v>
      </c>
      <c r="Y204" s="431">
        <f t="shared" si="57"/>
        <v>0</v>
      </c>
      <c r="Z204" s="458">
        <f t="shared" si="58"/>
        <v>0</v>
      </c>
      <c r="AA204" s="459" t="str">
        <f>IFERROR(VLOOKUP(H204,countrygrouping!A:C,3,0)," ")</f>
        <v xml:space="preserve"> </v>
      </c>
      <c r="AB204" s="460" t="str">
        <f>IFERROR(VLOOKUP(AA204,distancebands!A:C,2,0)," ")</f>
        <v xml:space="preserve"> </v>
      </c>
      <c r="AC204" s="460">
        <f>IFERROR(IF(Information!$C$4="HE",VLOOKUP(AA204,distancebands!$A:$L,6,0),0),0)</f>
        <v>0</v>
      </c>
      <c r="AD204" s="460">
        <f t="shared" si="59"/>
        <v>0</v>
      </c>
      <c r="AE204" s="461">
        <v>0</v>
      </c>
      <c r="AF204" s="462">
        <v>0</v>
      </c>
      <c r="AG204" s="463">
        <f t="shared" si="63"/>
        <v>0</v>
      </c>
      <c r="AH204" s="463">
        <f>IF(Information!$C$4="HE",IF(AND((AF204*AE204)&lt;=400,AE204&lt;=40),AF204*AE204,IF((AE204*AF204)&lt;=400,AF204*40,400)),0)</f>
        <v>0</v>
      </c>
      <c r="AI204" s="467"/>
    </row>
    <row r="205" spans="1:35" ht="24.75" customHeight="1">
      <c r="A205" s="362"/>
      <c r="B205" s="362"/>
      <c r="C205" s="363">
        <f t="shared" si="62"/>
        <v>0</v>
      </c>
      <c r="D205" s="362"/>
      <c r="E205" s="367">
        <f>FLOOR(D205/7,1)</f>
        <v>0</v>
      </c>
      <c r="F205" s="368">
        <f>FLOOR(D205/28,1)</f>
        <v>0</v>
      </c>
      <c r="G205" s="424">
        <f>D205/28</f>
        <v>0</v>
      </c>
      <c r="H205" s="425"/>
      <c r="I205" s="371" t="str">
        <f>IFERROR(VLOOKUP(H205,countrygrouping!A:B,2,0)," ")</f>
        <v xml:space="preserve"> </v>
      </c>
      <c r="J205" s="372" t="str">
        <f>I205</f>
        <v xml:space="preserve"> </v>
      </c>
      <c r="K205" s="373">
        <f>IF(D205&gt;0,D205-L205,0)</f>
        <v>0</v>
      </c>
      <c r="L205" s="372">
        <f>IF(D205&lt;14,0,(D205-14))</f>
        <v>0</v>
      </c>
      <c r="M205" s="372">
        <f>IF(D205&gt;56,56-K205,L205)</f>
        <v>0</v>
      </c>
      <c r="N205" s="372">
        <f>K205+M205</f>
        <v>0</v>
      </c>
      <c r="O205" s="372">
        <f>D205-M205-K205</f>
        <v>0</v>
      </c>
      <c r="P205" s="465">
        <f>IFERROR(VLOOKUP(J205,rates!$A:$M,8,0)*K205,0)</f>
        <v>0</v>
      </c>
      <c r="Q205" s="381">
        <f>IFERROR(VLOOKUP(J205,rates!$A:$M,9,0)*M205,0)</f>
        <v>0</v>
      </c>
      <c r="R205" s="381">
        <f>IFERROR(VLOOKUP(J205,rates!$A:$M,10,0)*O205,0)</f>
        <v>0</v>
      </c>
      <c r="S205" s="381">
        <f t="shared" si="61"/>
        <v>0</v>
      </c>
      <c r="T205" s="431">
        <f>IFERROR(S205*A205,0)</f>
        <v>0</v>
      </c>
      <c r="U205" s="457">
        <f>IFERROR(VLOOKUP(J205,rates!$A:$M,11,0)*K205,0)</f>
        <v>0</v>
      </c>
      <c r="V205" s="381">
        <f>IFERROR(VLOOKUP(J205,rates!$A:$M,12,0)*M205,0)</f>
        <v>0</v>
      </c>
      <c r="W205" s="381">
        <f>IFERROR(VLOOKUP(J205,rates!$A:$M,13,0)*O205,0)</f>
        <v>0</v>
      </c>
      <c r="X205" s="381">
        <f>IFERROR(IF(Information!$C$4="HE",SUM(U205:W205),0),0)</f>
        <v>0</v>
      </c>
      <c r="Y205" s="431">
        <f>IFERROR(X205*C205,0)</f>
        <v>0</v>
      </c>
      <c r="Z205" s="458">
        <f>IFERROR(T205+Y205,0)</f>
        <v>0</v>
      </c>
      <c r="AA205" s="459" t="str">
        <f>IFERROR(VLOOKUP(H205,countrygrouping!A:C,3,0)," ")</f>
        <v xml:space="preserve"> </v>
      </c>
      <c r="AB205" s="460" t="str">
        <f>IFERROR(VLOOKUP(AA205,distancebands!A:C,2,0)," ")</f>
        <v xml:space="preserve"> </v>
      </c>
      <c r="AC205" s="460">
        <f>IFERROR(IF(Information!$C$4="HE",VLOOKUP(AA205,distancebands!$A:$L,6,0),0),0)</f>
        <v>0</v>
      </c>
      <c r="AD205" s="460">
        <f>IFERROR(A205*AB205,0)+IFERROR(C205*AC205,0)</f>
        <v>0</v>
      </c>
      <c r="AE205" s="461">
        <v>0</v>
      </c>
      <c r="AF205" s="462">
        <v>0</v>
      </c>
      <c r="AG205" s="463">
        <f t="shared" si="63"/>
        <v>0</v>
      </c>
      <c r="AH205" s="463">
        <f>IF(Information!$C$4="HE",IF(AND((AF205*AE205)&lt;=400,AE205&lt;=40),AF205*AE205,IF((AE205*AF205)&lt;=400,AF205*40,400)),0)</f>
        <v>0</v>
      </c>
      <c r="AI205" s="467"/>
    </row>
    <row r="206" spans="1:35" ht="24.75" customHeight="1">
      <c r="A206" s="362"/>
      <c r="B206" s="362"/>
      <c r="C206" s="363">
        <f t="shared" si="62"/>
        <v>0</v>
      </c>
      <c r="D206" s="455"/>
      <c r="E206" s="387">
        <f t="shared" ref="E206:E254" si="64">FLOOR(D206/7,1)</f>
        <v>0</v>
      </c>
      <c r="F206" s="388">
        <f t="shared" ref="F206:F254" si="65">FLOOR(D206/28,1)</f>
        <v>0</v>
      </c>
      <c r="G206" s="464">
        <f>D206/28</f>
        <v>0</v>
      </c>
      <c r="H206" s="425"/>
      <c r="I206" s="371" t="str">
        <f>IFERROR(VLOOKUP(H206,countrygrouping!A:B,2,0)," ")</f>
        <v xml:space="preserve"> </v>
      </c>
      <c r="J206" s="372" t="str">
        <f t="shared" ref="J206:J254" si="66">I206</f>
        <v xml:space="preserve"> </v>
      </c>
      <c r="K206" s="373">
        <f t="shared" ref="K206:K254" si="67">IF(D206&gt;0,D206-L206,0)</f>
        <v>0</v>
      </c>
      <c r="L206" s="372">
        <f t="shared" ref="L206:L254" si="68">IF(D206&lt;14,0,(D206-14))</f>
        <v>0</v>
      </c>
      <c r="M206" s="372">
        <f t="shared" ref="M206:M254" si="69">IF(D206&gt;56,56-K206,L206)</f>
        <v>0</v>
      </c>
      <c r="N206" s="372">
        <f t="shared" ref="N206:N254" si="70">K206+M206</f>
        <v>0</v>
      </c>
      <c r="O206" s="372">
        <f t="shared" ref="O206:O254" si="71">D206-M206-K206</f>
        <v>0</v>
      </c>
      <c r="P206" s="465">
        <f>IFERROR(VLOOKUP(J206,rates!$A:$M,8,0)*K206,0)</f>
        <v>0</v>
      </c>
      <c r="Q206" s="381">
        <f>IFERROR(VLOOKUP(J206,rates!$A:$M,9,0)*M206,0)</f>
        <v>0</v>
      </c>
      <c r="R206" s="381">
        <f>IFERROR(VLOOKUP(J206,rates!$A:$M,10,0)*O206,0)</f>
        <v>0</v>
      </c>
      <c r="S206" s="381">
        <f t="shared" si="61"/>
        <v>0</v>
      </c>
      <c r="T206" s="466">
        <f t="shared" ref="T206:T254" si="72">IFERROR(S206*A206,0)</f>
        <v>0</v>
      </c>
      <c r="U206" s="457">
        <f>IFERROR(VLOOKUP(J206,rates!$A:$M,11,0)*K206,0)</f>
        <v>0</v>
      </c>
      <c r="V206" s="381">
        <f>IFERROR(VLOOKUP(J206,rates!$A:$M,12,0)*M206,0)</f>
        <v>0</v>
      </c>
      <c r="W206" s="381">
        <f>IFERROR(VLOOKUP(J206,rates!$A:$M,13,0)*O206,0)</f>
        <v>0</v>
      </c>
      <c r="X206" s="381">
        <f>IFERROR(IF(Information!$C$4="HE",SUM(U206:W206),0),0)</f>
        <v>0</v>
      </c>
      <c r="Y206" s="431">
        <f t="shared" ref="Y206:Y254" si="73">IFERROR(X206*C206,0)</f>
        <v>0</v>
      </c>
      <c r="Z206" s="458">
        <f t="shared" ref="Z206:Z254" si="74">IFERROR(T206+Y206,0)</f>
        <v>0</v>
      </c>
      <c r="AA206" s="459" t="str">
        <f>IFERROR(VLOOKUP(H206,countrygrouping!A:C,3,0)," ")</f>
        <v xml:space="preserve"> </v>
      </c>
      <c r="AB206" s="460" t="str">
        <f>IFERROR(VLOOKUP(AA206,distancebands!A:C,2,0)," ")</f>
        <v xml:space="preserve"> </v>
      </c>
      <c r="AC206" s="460">
        <f>IFERROR(IF(Information!$C$4="HE",VLOOKUP(AA206,distancebands!$A:$L,6,0),0),0)</f>
        <v>0</v>
      </c>
      <c r="AD206" s="460">
        <f t="shared" ref="AD206:AD254" si="75">IFERROR(A206*AB206,0)+IFERROR(C206*AC206,0)</f>
        <v>0</v>
      </c>
      <c r="AE206" s="461">
        <v>0</v>
      </c>
      <c r="AF206" s="462">
        <v>0</v>
      </c>
      <c r="AG206" s="463">
        <f t="shared" si="63"/>
        <v>0</v>
      </c>
      <c r="AH206" s="463">
        <f>IF(Information!$C$4="HE",IF(AND((AF206*AE206)&lt;=400,AE206&lt;=40),AF206*AE206,IF((AE206*AF206)&lt;=400,AF206*40,400)),0)</f>
        <v>0</v>
      </c>
      <c r="AI206" s="467"/>
    </row>
    <row r="207" spans="1:35" ht="24.75" customHeight="1">
      <c r="A207" s="362"/>
      <c r="B207" s="362"/>
      <c r="C207" s="363">
        <f t="shared" si="62"/>
        <v>0</v>
      </c>
      <c r="D207" s="455"/>
      <c r="E207" s="387">
        <f t="shared" si="64"/>
        <v>0</v>
      </c>
      <c r="F207" s="388">
        <f t="shared" si="65"/>
        <v>0</v>
      </c>
      <c r="G207" s="464">
        <f t="shared" ref="G207:G254" si="76">D207/28</f>
        <v>0</v>
      </c>
      <c r="H207" s="425"/>
      <c r="I207" s="371" t="str">
        <f>IFERROR(VLOOKUP(H207,countrygrouping!A:B,2,0)," ")</f>
        <v xml:space="preserve"> </v>
      </c>
      <c r="J207" s="372" t="str">
        <f t="shared" si="66"/>
        <v xml:space="preserve"> </v>
      </c>
      <c r="K207" s="373">
        <f t="shared" si="67"/>
        <v>0</v>
      </c>
      <c r="L207" s="372">
        <f t="shared" si="68"/>
        <v>0</v>
      </c>
      <c r="M207" s="372">
        <f t="shared" si="69"/>
        <v>0</v>
      </c>
      <c r="N207" s="372">
        <f t="shared" si="70"/>
        <v>0</v>
      </c>
      <c r="O207" s="372">
        <f t="shared" si="71"/>
        <v>0</v>
      </c>
      <c r="P207" s="465">
        <f>IFERROR(VLOOKUP(J207,rates!$A:$M,8,0)*K207,0)</f>
        <v>0</v>
      </c>
      <c r="Q207" s="381">
        <f>IFERROR(VLOOKUP(J207,rates!$A:$M,9,0)*M207,0)</f>
        <v>0</v>
      </c>
      <c r="R207" s="381">
        <f>IFERROR(VLOOKUP(J207,rates!$A:$M,10,0)*O207,0)</f>
        <v>0</v>
      </c>
      <c r="S207" s="381">
        <f t="shared" si="61"/>
        <v>0</v>
      </c>
      <c r="T207" s="466">
        <f t="shared" si="72"/>
        <v>0</v>
      </c>
      <c r="U207" s="457">
        <f>IFERROR(VLOOKUP(J207,rates!$A:$M,11,0)*K207,0)</f>
        <v>0</v>
      </c>
      <c r="V207" s="381">
        <f>IFERROR(VLOOKUP(J207,rates!$A:$M,12,0)*M207,0)</f>
        <v>0</v>
      </c>
      <c r="W207" s="381">
        <f>IFERROR(VLOOKUP(J207,rates!$A:$M,13,0)*O207,0)</f>
        <v>0</v>
      </c>
      <c r="X207" s="381">
        <f>IFERROR(IF(Information!$C$4="HE",SUM(U207:W207),0),0)</f>
        <v>0</v>
      </c>
      <c r="Y207" s="431">
        <f t="shared" si="73"/>
        <v>0</v>
      </c>
      <c r="Z207" s="458">
        <f t="shared" si="74"/>
        <v>0</v>
      </c>
      <c r="AA207" s="459" t="str">
        <f>IFERROR(VLOOKUP(H207,countrygrouping!A:C,3,0)," ")</f>
        <v xml:space="preserve"> </v>
      </c>
      <c r="AB207" s="460" t="str">
        <f>IFERROR(VLOOKUP(AA207,distancebands!A:C,2,0)," ")</f>
        <v xml:space="preserve"> </v>
      </c>
      <c r="AC207" s="460">
        <f>IFERROR(IF(Information!$C$4="HE",VLOOKUP(AA207,distancebands!$A:$L,6,0),0),0)</f>
        <v>0</v>
      </c>
      <c r="AD207" s="460">
        <f t="shared" si="75"/>
        <v>0</v>
      </c>
      <c r="AE207" s="461">
        <v>0</v>
      </c>
      <c r="AF207" s="462">
        <v>0</v>
      </c>
      <c r="AG207" s="463">
        <f t="shared" si="63"/>
        <v>0</v>
      </c>
      <c r="AH207" s="463">
        <f>IF(Information!$C$4="HE",IF(AND((AF207*AE207)&lt;=400,AE207&lt;=40),AF207*AE207,IF((AE207*AF207)&lt;=400,AF207*40,400)),0)</f>
        <v>0</v>
      </c>
      <c r="AI207" s="467"/>
    </row>
    <row r="208" spans="1:35" ht="24.75" customHeight="1">
      <c r="A208" s="362"/>
      <c r="B208" s="362"/>
      <c r="C208" s="363">
        <f t="shared" si="62"/>
        <v>0</v>
      </c>
      <c r="D208" s="455"/>
      <c r="E208" s="387">
        <f t="shared" si="64"/>
        <v>0</v>
      </c>
      <c r="F208" s="388">
        <f t="shared" si="65"/>
        <v>0</v>
      </c>
      <c r="G208" s="464">
        <f t="shared" si="76"/>
        <v>0</v>
      </c>
      <c r="H208" s="425"/>
      <c r="I208" s="371" t="str">
        <f>IFERROR(VLOOKUP(H208,countrygrouping!A:B,2,0)," ")</f>
        <v xml:space="preserve"> </v>
      </c>
      <c r="J208" s="372" t="str">
        <f t="shared" si="66"/>
        <v xml:space="preserve"> </v>
      </c>
      <c r="K208" s="373">
        <f t="shared" si="67"/>
        <v>0</v>
      </c>
      <c r="L208" s="372">
        <f t="shared" si="68"/>
        <v>0</v>
      </c>
      <c r="M208" s="372">
        <f t="shared" si="69"/>
        <v>0</v>
      </c>
      <c r="N208" s="372">
        <f t="shared" si="70"/>
        <v>0</v>
      </c>
      <c r="O208" s="372">
        <f t="shared" si="71"/>
        <v>0</v>
      </c>
      <c r="P208" s="465">
        <f>IFERROR(VLOOKUP(J208,rates!$A:$M,8,0)*K208,0)</f>
        <v>0</v>
      </c>
      <c r="Q208" s="381">
        <f>IFERROR(VLOOKUP(J208,rates!$A:$M,9,0)*M208,0)</f>
        <v>0</v>
      </c>
      <c r="R208" s="381">
        <f>IFERROR(VLOOKUP(J208,rates!$A:$M,10,0)*O208,0)</f>
        <v>0</v>
      </c>
      <c r="S208" s="381">
        <f t="shared" si="61"/>
        <v>0</v>
      </c>
      <c r="T208" s="466">
        <f t="shared" si="72"/>
        <v>0</v>
      </c>
      <c r="U208" s="457">
        <f>IFERROR(VLOOKUP(J208,rates!$A:$M,11,0)*K208,0)</f>
        <v>0</v>
      </c>
      <c r="V208" s="381">
        <f>IFERROR(VLOOKUP(J208,rates!$A:$M,12,0)*M208,0)</f>
        <v>0</v>
      </c>
      <c r="W208" s="381">
        <f>IFERROR(VLOOKUP(J208,rates!$A:$M,13,0)*O208,0)</f>
        <v>0</v>
      </c>
      <c r="X208" s="381">
        <f>IFERROR(IF(Information!$C$4="HE",SUM(U208:W208),0),0)</f>
        <v>0</v>
      </c>
      <c r="Y208" s="431">
        <f t="shared" si="73"/>
        <v>0</v>
      </c>
      <c r="Z208" s="458">
        <f t="shared" si="74"/>
        <v>0</v>
      </c>
      <c r="AA208" s="459" t="str">
        <f>IFERROR(VLOOKUP(H208,countrygrouping!A:C,3,0)," ")</f>
        <v xml:space="preserve"> </v>
      </c>
      <c r="AB208" s="460" t="str">
        <f>IFERROR(VLOOKUP(AA208,distancebands!A:C,2,0)," ")</f>
        <v xml:space="preserve"> </v>
      </c>
      <c r="AC208" s="460">
        <f>IFERROR(IF(Information!$C$4="HE",VLOOKUP(AA208,distancebands!$A:$L,6,0),0),0)</f>
        <v>0</v>
      </c>
      <c r="AD208" s="460">
        <f t="shared" si="75"/>
        <v>0</v>
      </c>
      <c r="AE208" s="461">
        <v>0</v>
      </c>
      <c r="AF208" s="462">
        <v>0</v>
      </c>
      <c r="AG208" s="463">
        <f t="shared" si="63"/>
        <v>0</v>
      </c>
      <c r="AH208" s="463">
        <f>IF(Information!$C$4="HE",IF(AND((AF208*AE208)&lt;=400,AE208&lt;=40),AF208*AE208,IF((AE208*AF208)&lt;=400,AF208*40,400)),0)</f>
        <v>0</v>
      </c>
      <c r="AI208" s="467"/>
    </row>
    <row r="209" spans="1:35" ht="24.75" customHeight="1">
      <c r="A209" s="362"/>
      <c r="B209" s="362"/>
      <c r="C209" s="363">
        <f t="shared" si="62"/>
        <v>0</v>
      </c>
      <c r="D209" s="455"/>
      <c r="E209" s="387">
        <f t="shared" si="64"/>
        <v>0</v>
      </c>
      <c r="F209" s="388">
        <f t="shared" si="65"/>
        <v>0</v>
      </c>
      <c r="G209" s="464">
        <f t="shared" si="76"/>
        <v>0</v>
      </c>
      <c r="H209" s="425"/>
      <c r="I209" s="371" t="str">
        <f>IFERROR(VLOOKUP(H209,countrygrouping!A:B,2,0)," ")</f>
        <v xml:space="preserve"> </v>
      </c>
      <c r="J209" s="372" t="str">
        <f t="shared" si="66"/>
        <v xml:space="preserve"> </v>
      </c>
      <c r="K209" s="373">
        <f t="shared" si="67"/>
        <v>0</v>
      </c>
      <c r="L209" s="372">
        <f t="shared" si="68"/>
        <v>0</v>
      </c>
      <c r="M209" s="372">
        <f t="shared" si="69"/>
        <v>0</v>
      </c>
      <c r="N209" s="372">
        <f t="shared" si="70"/>
        <v>0</v>
      </c>
      <c r="O209" s="372">
        <f t="shared" si="71"/>
        <v>0</v>
      </c>
      <c r="P209" s="465">
        <f>IFERROR(VLOOKUP(J209,rates!$A:$M,8,0)*K209,0)</f>
        <v>0</v>
      </c>
      <c r="Q209" s="381">
        <f>IFERROR(VLOOKUP(J209,rates!$A:$M,9,0)*M209,0)</f>
        <v>0</v>
      </c>
      <c r="R209" s="381">
        <f>IFERROR(VLOOKUP(J209,rates!$A:$M,10,0)*O209,0)</f>
        <v>0</v>
      </c>
      <c r="S209" s="381">
        <f t="shared" si="61"/>
        <v>0</v>
      </c>
      <c r="T209" s="466">
        <f t="shared" si="72"/>
        <v>0</v>
      </c>
      <c r="U209" s="457">
        <f>IFERROR(VLOOKUP(J209,rates!$A:$M,11,0)*K209,0)</f>
        <v>0</v>
      </c>
      <c r="V209" s="381">
        <f>IFERROR(VLOOKUP(J209,rates!$A:$M,12,0)*M209,0)</f>
        <v>0</v>
      </c>
      <c r="W209" s="381">
        <f>IFERROR(VLOOKUP(J209,rates!$A:$M,13,0)*O209,0)</f>
        <v>0</v>
      </c>
      <c r="X209" s="381">
        <f>IFERROR(IF(Information!$C$4="HE",SUM(U209:W209),0),0)</f>
        <v>0</v>
      </c>
      <c r="Y209" s="431">
        <f t="shared" si="73"/>
        <v>0</v>
      </c>
      <c r="Z209" s="458">
        <f t="shared" si="74"/>
        <v>0</v>
      </c>
      <c r="AA209" s="459" t="str">
        <f>IFERROR(VLOOKUP(H209,countrygrouping!A:C,3,0)," ")</f>
        <v xml:space="preserve"> </v>
      </c>
      <c r="AB209" s="460" t="str">
        <f>IFERROR(VLOOKUP(AA209,distancebands!A:C,2,0)," ")</f>
        <v xml:space="preserve"> </v>
      </c>
      <c r="AC209" s="460">
        <f>IFERROR(IF(Information!$C$4="HE",VLOOKUP(AA209,distancebands!$A:$L,6,0),0),0)</f>
        <v>0</v>
      </c>
      <c r="AD209" s="460">
        <f t="shared" si="75"/>
        <v>0</v>
      </c>
      <c r="AE209" s="461">
        <v>0</v>
      </c>
      <c r="AF209" s="462">
        <v>0</v>
      </c>
      <c r="AG209" s="463">
        <f t="shared" si="63"/>
        <v>0</v>
      </c>
      <c r="AH209" s="463">
        <f>IF(Information!$C$4="HE",IF(AND((AF209*AE209)&lt;=400,AE209&lt;=40),AF209*AE209,IF((AE209*AF209)&lt;=400,AF209*40,400)),0)</f>
        <v>0</v>
      </c>
      <c r="AI209" s="467"/>
    </row>
    <row r="210" spans="1:35" ht="24.75" customHeight="1">
      <c r="A210" s="362"/>
      <c r="B210" s="362"/>
      <c r="C210" s="363">
        <f t="shared" si="62"/>
        <v>0</v>
      </c>
      <c r="D210" s="455"/>
      <c r="E210" s="387">
        <f t="shared" si="64"/>
        <v>0</v>
      </c>
      <c r="F210" s="388">
        <f t="shared" si="65"/>
        <v>0</v>
      </c>
      <c r="G210" s="464">
        <f t="shared" si="76"/>
        <v>0</v>
      </c>
      <c r="H210" s="425"/>
      <c r="I210" s="371" t="str">
        <f>IFERROR(VLOOKUP(H210,countrygrouping!A:B,2,0)," ")</f>
        <v xml:space="preserve"> </v>
      </c>
      <c r="J210" s="372" t="str">
        <f t="shared" si="66"/>
        <v xml:space="preserve"> </v>
      </c>
      <c r="K210" s="373">
        <f t="shared" si="67"/>
        <v>0</v>
      </c>
      <c r="L210" s="372">
        <f t="shared" si="68"/>
        <v>0</v>
      </c>
      <c r="M210" s="372">
        <f t="shared" si="69"/>
        <v>0</v>
      </c>
      <c r="N210" s="372">
        <f t="shared" si="70"/>
        <v>0</v>
      </c>
      <c r="O210" s="372">
        <f t="shared" si="71"/>
        <v>0</v>
      </c>
      <c r="P210" s="465">
        <f>IFERROR(VLOOKUP(J210,rates!$A:$M,8,0)*K210,0)</f>
        <v>0</v>
      </c>
      <c r="Q210" s="381">
        <f>IFERROR(VLOOKUP(J210,rates!$A:$M,9,0)*M210,0)</f>
        <v>0</v>
      </c>
      <c r="R210" s="381">
        <f>IFERROR(VLOOKUP(J210,rates!$A:$M,10,0)*O210,0)</f>
        <v>0</v>
      </c>
      <c r="S210" s="381">
        <f t="shared" si="61"/>
        <v>0</v>
      </c>
      <c r="T210" s="466">
        <f t="shared" si="72"/>
        <v>0</v>
      </c>
      <c r="U210" s="457">
        <f>IFERROR(VLOOKUP(J210,rates!$A:$M,11,0)*K210,0)</f>
        <v>0</v>
      </c>
      <c r="V210" s="381">
        <f>IFERROR(VLOOKUP(J210,rates!$A:$M,12,0)*M210,0)</f>
        <v>0</v>
      </c>
      <c r="W210" s="381">
        <f>IFERROR(VLOOKUP(J210,rates!$A:$M,13,0)*O210,0)</f>
        <v>0</v>
      </c>
      <c r="X210" s="381">
        <f>IFERROR(IF(Information!$C$4="HE",SUM(U210:W210),0),0)</f>
        <v>0</v>
      </c>
      <c r="Y210" s="431">
        <f t="shared" si="73"/>
        <v>0</v>
      </c>
      <c r="Z210" s="458">
        <f t="shared" si="74"/>
        <v>0</v>
      </c>
      <c r="AA210" s="459" t="str">
        <f>IFERROR(VLOOKUP(H210,countrygrouping!A:C,3,0)," ")</f>
        <v xml:space="preserve"> </v>
      </c>
      <c r="AB210" s="460" t="str">
        <f>IFERROR(VLOOKUP(AA210,distancebands!A:C,2,0)," ")</f>
        <v xml:space="preserve"> </v>
      </c>
      <c r="AC210" s="460">
        <f>IFERROR(IF(Information!$C$4="HE",VLOOKUP(AA210,distancebands!$A:$L,6,0),0),0)</f>
        <v>0</v>
      </c>
      <c r="AD210" s="460">
        <f t="shared" si="75"/>
        <v>0</v>
      </c>
      <c r="AE210" s="461">
        <v>0</v>
      </c>
      <c r="AF210" s="462">
        <v>0</v>
      </c>
      <c r="AG210" s="463">
        <f t="shared" si="63"/>
        <v>0</v>
      </c>
      <c r="AH210" s="463">
        <f>IF(Information!$C$4="HE",IF(AND((AF210*AE210)&lt;=400,AE210&lt;=40),AF210*AE210,IF((AE210*AF210)&lt;=400,AF210*40,400)),0)</f>
        <v>0</v>
      </c>
      <c r="AI210" s="467"/>
    </row>
    <row r="211" spans="1:35" ht="24.75" customHeight="1">
      <c r="A211" s="362"/>
      <c r="B211" s="362"/>
      <c r="C211" s="363">
        <f t="shared" si="62"/>
        <v>0</v>
      </c>
      <c r="D211" s="455"/>
      <c r="E211" s="387">
        <f t="shared" si="64"/>
        <v>0</v>
      </c>
      <c r="F211" s="388">
        <f t="shared" si="65"/>
        <v>0</v>
      </c>
      <c r="G211" s="464">
        <f t="shared" si="76"/>
        <v>0</v>
      </c>
      <c r="H211" s="425"/>
      <c r="I211" s="371" t="str">
        <f>IFERROR(VLOOKUP(H211,countrygrouping!A:B,2,0)," ")</f>
        <v xml:space="preserve"> </v>
      </c>
      <c r="J211" s="372" t="str">
        <f t="shared" si="66"/>
        <v xml:space="preserve"> </v>
      </c>
      <c r="K211" s="373">
        <f t="shared" si="67"/>
        <v>0</v>
      </c>
      <c r="L211" s="372">
        <f t="shared" si="68"/>
        <v>0</v>
      </c>
      <c r="M211" s="372">
        <f t="shared" si="69"/>
        <v>0</v>
      </c>
      <c r="N211" s="372">
        <f t="shared" si="70"/>
        <v>0</v>
      </c>
      <c r="O211" s="372">
        <f t="shared" si="71"/>
        <v>0</v>
      </c>
      <c r="P211" s="465">
        <f>IFERROR(VLOOKUP(J211,rates!$A:$M,8,0)*K211,0)</f>
        <v>0</v>
      </c>
      <c r="Q211" s="381">
        <f>IFERROR(VLOOKUP(J211,rates!$A:$M,9,0)*M211,0)</f>
        <v>0</v>
      </c>
      <c r="R211" s="381">
        <f>IFERROR(VLOOKUP(J211,rates!$A:$M,10,0)*O211,0)</f>
        <v>0</v>
      </c>
      <c r="S211" s="381">
        <f t="shared" si="61"/>
        <v>0</v>
      </c>
      <c r="T211" s="466">
        <f t="shared" si="72"/>
        <v>0</v>
      </c>
      <c r="U211" s="457">
        <f>IFERROR(VLOOKUP(J211,rates!$A:$M,11,0)*K211,0)</f>
        <v>0</v>
      </c>
      <c r="V211" s="381">
        <f>IFERROR(VLOOKUP(J211,rates!$A:$M,12,0)*M211,0)</f>
        <v>0</v>
      </c>
      <c r="W211" s="381">
        <f>IFERROR(VLOOKUP(J211,rates!$A:$M,13,0)*O211,0)</f>
        <v>0</v>
      </c>
      <c r="X211" s="381">
        <f>IFERROR(IF(Information!$C$4="HE",SUM(U211:W211),0),0)</f>
        <v>0</v>
      </c>
      <c r="Y211" s="431">
        <f t="shared" si="73"/>
        <v>0</v>
      </c>
      <c r="Z211" s="458">
        <f t="shared" si="74"/>
        <v>0</v>
      </c>
      <c r="AA211" s="459" t="str">
        <f>IFERROR(VLOOKUP(H211,countrygrouping!A:C,3,0)," ")</f>
        <v xml:space="preserve"> </v>
      </c>
      <c r="AB211" s="460" t="str">
        <f>IFERROR(VLOOKUP(AA211,distancebands!A:C,2,0)," ")</f>
        <v xml:space="preserve"> </v>
      </c>
      <c r="AC211" s="460">
        <f>IFERROR(IF(Information!$C$4="HE",VLOOKUP(AA211,distancebands!$A:$L,6,0),0),0)</f>
        <v>0</v>
      </c>
      <c r="AD211" s="460">
        <f t="shared" si="75"/>
        <v>0</v>
      </c>
      <c r="AE211" s="461">
        <v>0</v>
      </c>
      <c r="AF211" s="462">
        <v>0</v>
      </c>
      <c r="AG211" s="463">
        <f t="shared" si="63"/>
        <v>0</v>
      </c>
      <c r="AH211" s="463">
        <f>IF(Information!$C$4="HE",IF(AND((AF211*AE211)&lt;=400,AE211&lt;=40),AF211*AE211,IF((AE211*AF211)&lt;=400,AF211*40,400)),0)</f>
        <v>0</v>
      </c>
      <c r="AI211" s="467"/>
    </row>
    <row r="212" spans="1:35" ht="24.75" customHeight="1">
      <c r="A212" s="362"/>
      <c r="B212" s="362"/>
      <c r="C212" s="363">
        <f t="shared" si="62"/>
        <v>0</v>
      </c>
      <c r="D212" s="455"/>
      <c r="E212" s="387">
        <f t="shared" si="64"/>
        <v>0</v>
      </c>
      <c r="F212" s="388">
        <f t="shared" si="65"/>
        <v>0</v>
      </c>
      <c r="G212" s="464">
        <f t="shared" si="76"/>
        <v>0</v>
      </c>
      <c r="H212" s="425"/>
      <c r="I212" s="371" t="str">
        <f>IFERROR(VLOOKUP(H212,countrygrouping!A:B,2,0)," ")</f>
        <v xml:space="preserve"> </v>
      </c>
      <c r="J212" s="372" t="str">
        <f t="shared" si="66"/>
        <v xml:space="preserve"> </v>
      </c>
      <c r="K212" s="373">
        <f t="shared" si="67"/>
        <v>0</v>
      </c>
      <c r="L212" s="372">
        <f t="shared" si="68"/>
        <v>0</v>
      </c>
      <c r="M212" s="372">
        <f t="shared" si="69"/>
        <v>0</v>
      </c>
      <c r="N212" s="372">
        <f t="shared" si="70"/>
        <v>0</v>
      </c>
      <c r="O212" s="372">
        <f t="shared" si="71"/>
        <v>0</v>
      </c>
      <c r="P212" s="465">
        <f>IFERROR(VLOOKUP(J212,rates!$A:$M,8,0)*K212,0)</f>
        <v>0</v>
      </c>
      <c r="Q212" s="381">
        <f>IFERROR(VLOOKUP(J212,rates!$A:$M,9,0)*M212,0)</f>
        <v>0</v>
      </c>
      <c r="R212" s="381">
        <f>IFERROR(VLOOKUP(J212,rates!$A:$M,10,0)*O212,0)</f>
        <v>0</v>
      </c>
      <c r="S212" s="381">
        <f t="shared" si="61"/>
        <v>0</v>
      </c>
      <c r="T212" s="466">
        <f t="shared" si="72"/>
        <v>0</v>
      </c>
      <c r="U212" s="457">
        <f>IFERROR(VLOOKUP(J212,rates!$A:$M,11,0)*K212,0)</f>
        <v>0</v>
      </c>
      <c r="V212" s="381">
        <f>IFERROR(VLOOKUP(J212,rates!$A:$M,12,0)*M212,0)</f>
        <v>0</v>
      </c>
      <c r="W212" s="381">
        <f>IFERROR(VLOOKUP(J212,rates!$A:$M,13,0)*O212,0)</f>
        <v>0</v>
      </c>
      <c r="X212" s="381">
        <f>IFERROR(IF(Information!$C$4="HE",SUM(U212:W212),0),0)</f>
        <v>0</v>
      </c>
      <c r="Y212" s="431">
        <f t="shared" si="73"/>
        <v>0</v>
      </c>
      <c r="Z212" s="458">
        <f t="shared" si="74"/>
        <v>0</v>
      </c>
      <c r="AA212" s="459" t="str">
        <f>IFERROR(VLOOKUP(H212,countrygrouping!A:C,3,0)," ")</f>
        <v xml:space="preserve"> </v>
      </c>
      <c r="AB212" s="460" t="str">
        <f>IFERROR(VLOOKUP(AA212,distancebands!A:C,2,0)," ")</f>
        <v xml:space="preserve"> </v>
      </c>
      <c r="AC212" s="460">
        <f>IFERROR(IF(Information!$C$4="HE",VLOOKUP(AA212,distancebands!$A:$L,6,0),0),0)</f>
        <v>0</v>
      </c>
      <c r="AD212" s="460">
        <f t="shared" si="75"/>
        <v>0</v>
      </c>
      <c r="AE212" s="461">
        <v>0</v>
      </c>
      <c r="AF212" s="462">
        <v>0</v>
      </c>
      <c r="AG212" s="463">
        <f t="shared" si="63"/>
        <v>0</v>
      </c>
      <c r="AH212" s="463">
        <f>IF(Information!$C$4="HE",IF(AND((AF212*AE212)&lt;=400,AE212&lt;=40),AF212*AE212,IF((AE212*AF212)&lt;=400,AF212*40,400)),0)</f>
        <v>0</v>
      </c>
      <c r="AI212" s="467"/>
    </row>
    <row r="213" spans="1:35" ht="24.75" customHeight="1">
      <c r="A213" s="362"/>
      <c r="B213" s="362"/>
      <c r="C213" s="363">
        <f t="shared" si="62"/>
        <v>0</v>
      </c>
      <c r="D213" s="455"/>
      <c r="E213" s="387">
        <f t="shared" si="64"/>
        <v>0</v>
      </c>
      <c r="F213" s="388">
        <f t="shared" si="65"/>
        <v>0</v>
      </c>
      <c r="G213" s="464">
        <f t="shared" si="76"/>
        <v>0</v>
      </c>
      <c r="H213" s="425"/>
      <c r="I213" s="371" t="str">
        <f>IFERROR(VLOOKUP(H213,countrygrouping!A:B,2,0)," ")</f>
        <v xml:space="preserve"> </v>
      </c>
      <c r="J213" s="372" t="str">
        <f t="shared" si="66"/>
        <v xml:space="preserve"> </v>
      </c>
      <c r="K213" s="373">
        <f t="shared" si="67"/>
        <v>0</v>
      </c>
      <c r="L213" s="372">
        <f t="shared" si="68"/>
        <v>0</v>
      </c>
      <c r="M213" s="372">
        <f t="shared" si="69"/>
        <v>0</v>
      </c>
      <c r="N213" s="372">
        <f t="shared" si="70"/>
        <v>0</v>
      </c>
      <c r="O213" s="372">
        <f t="shared" si="71"/>
        <v>0</v>
      </c>
      <c r="P213" s="465">
        <f>IFERROR(VLOOKUP(J213,rates!$A:$M,8,0)*K213,0)</f>
        <v>0</v>
      </c>
      <c r="Q213" s="381">
        <f>IFERROR(VLOOKUP(J213,rates!$A:$M,9,0)*M213,0)</f>
        <v>0</v>
      </c>
      <c r="R213" s="381">
        <f>IFERROR(VLOOKUP(J213,rates!$A:$M,10,0)*O213,0)</f>
        <v>0</v>
      </c>
      <c r="S213" s="381">
        <f t="shared" si="61"/>
        <v>0</v>
      </c>
      <c r="T213" s="466">
        <f t="shared" si="72"/>
        <v>0</v>
      </c>
      <c r="U213" s="457">
        <f>IFERROR(VLOOKUP(J213,rates!$A:$M,11,0)*K213,0)</f>
        <v>0</v>
      </c>
      <c r="V213" s="381">
        <f>IFERROR(VLOOKUP(J213,rates!$A:$M,12,0)*M213,0)</f>
        <v>0</v>
      </c>
      <c r="W213" s="381">
        <f>IFERROR(VLOOKUP(J213,rates!$A:$M,13,0)*O213,0)</f>
        <v>0</v>
      </c>
      <c r="X213" s="381">
        <f>IFERROR(IF(Information!$C$4="HE",SUM(U213:W213),0),0)</f>
        <v>0</v>
      </c>
      <c r="Y213" s="431">
        <f t="shared" si="73"/>
        <v>0</v>
      </c>
      <c r="Z213" s="458">
        <f t="shared" si="74"/>
        <v>0</v>
      </c>
      <c r="AA213" s="459" t="str">
        <f>IFERROR(VLOOKUP(H213,countrygrouping!A:C,3,0)," ")</f>
        <v xml:space="preserve"> </v>
      </c>
      <c r="AB213" s="460" t="str">
        <f>IFERROR(VLOOKUP(AA213,distancebands!A:C,2,0)," ")</f>
        <v xml:space="preserve"> </v>
      </c>
      <c r="AC213" s="460">
        <f>IFERROR(IF(Information!$C$4="HE",VLOOKUP(AA213,distancebands!$A:$L,6,0),0),0)</f>
        <v>0</v>
      </c>
      <c r="AD213" s="460">
        <f t="shared" si="75"/>
        <v>0</v>
      </c>
      <c r="AE213" s="461">
        <v>0</v>
      </c>
      <c r="AF213" s="462">
        <v>0</v>
      </c>
      <c r="AG213" s="463">
        <f t="shared" si="63"/>
        <v>0</v>
      </c>
      <c r="AH213" s="463">
        <f>IF(Information!$C$4="HE",IF(AND((AF213*AE213)&lt;=400,AE213&lt;=40),AF213*AE213,IF((AE213*AF213)&lt;=400,AF213*40,400)),0)</f>
        <v>0</v>
      </c>
      <c r="AI213" s="467"/>
    </row>
    <row r="214" spans="1:35" ht="24.75" customHeight="1">
      <c r="A214" s="362"/>
      <c r="B214" s="362"/>
      <c r="C214" s="363">
        <f t="shared" si="62"/>
        <v>0</v>
      </c>
      <c r="D214" s="455"/>
      <c r="E214" s="387">
        <f t="shared" si="64"/>
        <v>0</v>
      </c>
      <c r="F214" s="388">
        <f t="shared" si="65"/>
        <v>0</v>
      </c>
      <c r="G214" s="464">
        <f t="shared" si="76"/>
        <v>0</v>
      </c>
      <c r="H214" s="425"/>
      <c r="I214" s="371" t="str">
        <f>IFERROR(VLOOKUP(H214,countrygrouping!A:B,2,0)," ")</f>
        <v xml:space="preserve"> </v>
      </c>
      <c r="J214" s="372" t="str">
        <f t="shared" si="66"/>
        <v xml:space="preserve"> </v>
      </c>
      <c r="K214" s="373">
        <f t="shared" si="67"/>
        <v>0</v>
      </c>
      <c r="L214" s="372">
        <f t="shared" si="68"/>
        <v>0</v>
      </c>
      <c r="M214" s="372">
        <f t="shared" si="69"/>
        <v>0</v>
      </c>
      <c r="N214" s="372">
        <f t="shared" si="70"/>
        <v>0</v>
      </c>
      <c r="O214" s="372">
        <f t="shared" si="71"/>
        <v>0</v>
      </c>
      <c r="P214" s="465">
        <f>IFERROR(VLOOKUP(J214,rates!$A:$M,8,0)*K214,0)</f>
        <v>0</v>
      </c>
      <c r="Q214" s="381">
        <f>IFERROR(VLOOKUP(J214,rates!$A:$M,9,0)*M214,0)</f>
        <v>0</v>
      </c>
      <c r="R214" s="381">
        <f>IFERROR(VLOOKUP(J214,rates!$A:$M,10,0)*O214,0)</f>
        <v>0</v>
      </c>
      <c r="S214" s="381">
        <f t="shared" si="61"/>
        <v>0</v>
      </c>
      <c r="T214" s="466">
        <f t="shared" si="72"/>
        <v>0</v>
      </c>
      <c r="U214" s="457">
        <f>IFERROR(VLOOKUP(J214,rates!$A:$M,11,0)*K214,0)</f>
        <v>0</v>
      </c>
      <c r="V214" s="381">
        <f>IFERROR(VLOOKUP(J214,rates!$A:$M,12,0)*M214,0)</f>
        <v>0</v>
      </c>
      <c r="W214" s="381">
        <f>IFERROR(VLOOKUP(J214,rates!$A:$M,13,0)*O214,0)</f>
        <v>0</v>
      </c>
      <c r="X214" s="381">
        <f>IFERROR(IF(Information!$C$4="HE",SUM(U214:W214),0),0)</f>
        <v>0</v>
      </c>
      <c r="Y214" s="431">
        <f t="shared" si="73"/>
        <v>0</v>
      </c>
      <c r="Z214" s="458">
        <f t="shared" si="74"/>
        <v>0</v>
      </c>
      <c r="AA214" s="459" t="str">
        <f>IFERROR(VLOOKUP(H214,countrygrouping!A:C,3,0)," ")</f>
        <v xml:space="preserve"> </v>
      </c>
      <c r="AB214" s="460" t="str">
        <f>IFERROR(VLOOKUP(AA214,distancebands!A:C,2,0)," ")</f>
        <v xml:space="preserve"> </v>
      </c>
      <c r="AC214" s="460">
        <f>IFERROR(IF(Information!$C$4="HE",VLOOKUP(AA214,distancebands!$A:$L,6,0),0),0)</f>
        <v>0</v>
      </c>
      <c r="AD214" s="460">
        <f t="shared" si="75"/>
        <v>0</v>
      </c>
      <c r="AE214" s="461">
        <v>0</v>
      </c>
      <c r="AF214" s="462">
        <v>0</v>
      </c>
      <c r="AG214" s="463">
        <f t="shared" si="63"/>
        <v>0</v>
      </c>
      <c r="AH214" s="463">
        <f>IF(Information!$C$4="HE",IF(AND((AF214*AE214)&lt;=400,AE214&lt;=40),AF214*AE214,IF((AE214*AF214)&lt;=400,AF214*40,400)),0)</f>
        <v>0</v>
      </c>
      <c r="AI214" s="467"/>
    </row>
    <row r="215" spans="1:35" ht="24.75" customHeight="1">
      <c r="A215" s="362"/>
      <c r="B215" s="362"/>
      <c r="C215" s="363">
        <f t="shared" si="62"/>
        <v>0</v>
      </c>
      <c r="D215" s="455"/>
      <c r="E215" s="387">
        <f t="shared" si="64"/>
        <v>0</v>
      </c>
      <c r="F215" s="388">
        <f t="shared" si="65"/>
        <v>0</v>
      </c>
      <c r="G215" s="464">
        <f t="shared" si="76"/>
        <v>0</v>
      </c>
      <c r="H215" s="425"/>
      <c r="I215" s="371" t="str">
        <f>IFERROR(VLOOKUP(H215,countrygrouping!A:B,2,0)," ")</f>
        <v xml:space="preserve"> </v>
      </c>
      <c r="J215" s="372" t="str">
        <f t="shared" si="66"/>
        <v xml:space="preserve"> </v>
      </c>
      <c r="K215" s="373">
        <f t="shared" si="67"/>
        <v>0</v>
      </c>
      <c r="L215" s="372">
        <f t="shared" si="68"/>
        <v>0</v>
      </c>
      <c r="M215" s="372">
        <f t="shared" si="69"/>
        <v>0</v>
      </c>
      <c r="N215" s="372">
        <f t="shared" si="70"/>
        <v>0</v>
      </c>
      <c r="O215" s="372">
        <f t="shared" si="71"/>
        <v>0</v>
      </c>
      <c r="P215" s="465">
        <f>IFERROR(VLOOKUP(J215,rates!$A:$M,8,0)*K215,0)</f>
        <v>0</v>
      </c>
      <c r="Q215" s="381">
        <f>IFERROR(VLOOKUP(J215,rates!$A:$M,9,0)*M215,0)</f>
        <v>0</v>
      </c>
      <c r="R215" s="381">
        <f>IFERROR(VLOOKUP(J215,rates!$A:$M,10,0)*O215,0)</f>
        <v>0</v>
      </c>
      <c r="S215" s="381">
        <f t="shared" si="61"/>
        <v>0</v>
      </c>
      <c r="T215" s="466">
        <f t="shared" si="72"/>
        <v>0</v>
      </c>
      <c r="U215" s="457">
        <f>IFERROR(VLOOKUP(J215,rates!$A:$M,11,0)*K215,0)</f>
        <v>0</v>
      </c>
      <c r="V215" s="381">
        <f>IFERROR(VLOOKUP(J215,rates!$A:$M,12,0)*M215,0)</f>
        <v>0</v>
      </c>
      <c r="W215" s="381">
        <f>IFERROR(VLOOKUP(J215,rates!$A:$M,13,0)*O215,0)</f>
        <v>0</v>
      </c>
      <c r="X215" s="381">
        <f>IFERROR(IF(Information!$C$4="HE",SUM(U215:W215),0),0)</f>
        <v>0</v>
      </c>
      <c r="Y215" s="431">
        <f t="shared" si="73"/>
        <v>0</v>
      </c>
      <c r="Z215" s="458">
        <f t="shared" si="74"/>
        <v>0</v>
      </c>
      <c r="AA215" s="459" t="str">
        <f>IFERROR(VLOOKUP(H215,countrygrouping!A:C,3,0)," ")</f>
        <v xml:space="preserve"> </v>
      </c>
      <c r="AB215" s="460" t="str">
        <f>IFERROR(VLOOKUP(AA215,distancebands!A:C,2,0)," ")</f>
        <v xml:space="preserve"> </v>
      </c>
      <c r="AC215" s="460">
        <f>IFERROR(IF(Information!$C$4="HE",VLOOKUP(AA215,distancebands!$A:$L,6,0),0),0)</f>
        <v>0</v>
      </c>
      <c r="AD215" s="460">
        <f t="shared" si="75"/>
        <v>0</v>
      </c>
      <c r="AE215" s="461">
        <v>0</v>
      </c>
      <c r="AF215" s="462">
        <v>0</v>
      </c>
      <c r="AG215" s="463">
        <f t="shared" si="63"/>
        <v>0</v>
      </c>
      <c r="AH215" s="463">
        <f>IF(Information!$C$4="HE",IF(AND((AF215*AE215)&lt;=400,AE215&lt;=40),AF215*AE215,IF((AE215*AF215)&lt;=400,AF215*40,400)),0)</f>
        <v>0</v>
      </c>
      <c r="AI215" s="467"/>
    </row>
    <row r="216" spans="1:35" ht="24.75" customHeight="1">
      <c r="A216" s="362"/>
      <c r="B216" s="362"/>
      <c r="C216" s="363">
        <f t="shared" si="62"/>
        <v>0</v>
      </c>
      <c r="D216" s="455"/>
      <c r="E216" s="387">
        <f t="shared" si="64"/>
        <v>0</v>
      </c>
      <c r="F216" s="388">
        <f t="shared" si="65"/>
        <v>0</v>
      </c>
      <c r="G216" s="464">
        <f t="shared" si="76"/>
        <v>0</v>
      </c>
      <c r="H216" s="425"/>
      <c r="I216" s="371" t="str">
        <f>IFERROR(VLOOKUP(H216,countrygrouping!A:B,2,0)," ")</f>
        <v xml:space="preserve"> </v>
      </c>
      <c r="J216" s="372" t="str">
        <f t="shared" si="66"/>
        <v xml:space="preserve"> </v>
      </c>
      <c r="K216" s="373">
        <f t="shared" si="67"/>
        <v>0</v>
      </c>
      <c r="L216" s="372">
        <f t="shared" si="68"/>
        <v>0</v>
      </c>
      <c r="M216" s="372">
        <f t="shared" si="69"/>
        <v>0</v>
      </c>
      <c r="N216" s="372">
        <f t="shared" si="70"/>
        <v>0</v>
      </c>
      <c r="O216" s="372">
        <f t="shared" si="71"/>
        <v>0</v>
      </c>
      <c r="P216" s="465">
        <f>IFERROR(VLOOKUP(J216,rates!$A:$M,8,0)*K216,0)</f>
        <v>0</v>
      </c>
      <c r="Q216" s="381">
        <f>IFERROR(VLOOKUP(J216,rates!$A:$M,9,0)*M216,0)</f>
        <v>0</v>
      </c>
      <c r="R216" s="381">
        <f>IFERROR(VLOOKUP(J216,rates!$A:$M,10,0)*O216,0)</f>
        <v>0</v>
      </c>
      <c r="S216" s="381">
        <f t="shared" si="61"/>
        <v>0</v>
      </c>
      <c r="T216" s="466">
        <f t="shared" si="72"/>
        <v>0</v>
      </c>
      <c r="U216" s="457">
        <f>IFERROR(VLOOKUP(J216,rates!$A:$M,11,0)*K216,0)</f>
        <v>0</v>
      </c>
      <c r="V216" s="381">
        <f>IFERROR(VLOOKUP(J216,rates!$A:$M,12,0)*M216,0)</f>
        <v>0</v>
      </c>
      <c r="W216" s="381">
        <f>IFERROR(VLOOKUP(J216,rates!$A:$M,13,0)*O216,0)</f>
        <v>0</v>
      </c>
      <c r="X216" s="381">
        <f>IFERROR(IF(Information!$C$4="HE",SUM(U216:W216),0),0)</f>
        <v>0</v>
      </c>
      <c r="Y216" s="431">
        <f t="shared" si="73"/>
        <v>0</v>
      </c>
      <c r="Z216" s="458">
        <f t="shared" si="74"/>
        <v>0</v>
      </c>
      <c r="AA216" s="459" t="str">
        <f>IFERROR(VLOOKUP(H216,countrygrouping!A:C,3,0)," ")</f>
        <v xml:space="preserve"> </v>
      </c>
      <c r="AB216" s="460" t="str">
        <f>IFERROR(VLOOKUP(AA216,distancebands!A:C,2,0)," ")</f>
        <v xml:space="preserve"> </v>
      </c>
      <c r="AC216" s="460">
        <f>IFERROR(IF(Information!$C$4="HE",VLOOKUP(AA216,distancebands!$A:$L,6,0),0),0)</f>
        <v>0</v>
      </c>
      <c r="AD216" s="460">
        <f t="shared" si="75"/>
        <v>0</v>
      </c>
      <c r="AE216" s="461">
        <v>0</v>
      </c>
      <c r="AF216" s="462">
        <v>0</v>
      </c>
      <c r="AG216" s="463">
        <f t="shared" si="63"/>
        <v>0</v>
      </c>
      <c r="AH216" s="463">
        <f>IF(Information!$C$4="HE",IF(AND((AF216*AE216)&lt;=400,AE216&lt;=40),AF216*AE216,IF((AE216*AF216)&lt;=400,AF216*40,400)),0)</f>
        <v>0</v>
      </c>
      <c r="AI216" s="467"/>
    </row>
    <row r="217" spans="1:35" ht="24.75" customHeight="1">
      <c r="A217" s="362"/>
      <c r="B217" s="362"/>
      <c r="C217" s="363">
        <f t="shared" si="62"/>
        <v>0</v>
      </c>
      <c r="D217" s="455"/>
      <c r="E217" s="387">
        <f t="shared" si="64"/>
        <v>0</v>
      </c>
      <c r="F217" s="388">
        <f t="shared" si="65"/>
        <v>0</v>
      </c>
      <c r="G217" s="464">
        <f t="shared" si="76"/>
        <v>0</v>
      </c>
      <c r="H217" s="425"/>
      <c r="I217" s="371" t="str">
        <f>IFERROR(VLOOKUP(H217,countrygrouping!A:B,2,0)," ")</f>
        <v xml:space="preserve"> </v>
      </c>
      <c r="J217" s="372" t="str">
        <f t="shared" si="66"/>
        <v xml:space="preserve"> </v>
      </c>
      <c r="K217" s="373">
        <f t="shared" si="67"/>
        <v>0</v>
      </c>
      <c r="L217" s="372">
        <f t="shared" si="68"/>
        <v>0</v>
      </c>
      <c r="M217" s="372">
        <f t="shared" si="69"/>
        <v>0</v>
      </c>
      <c r="N217" s="372">
        <f t="shared" si="70"/>
        <v>0</v>
      </c>
      <c r="O217" s="372">
        <f t="shared" si="71"/>
        <v>0</v>
      </c>
      <c r="P217" s="465">
        <f>IFERROR(VLOOKUP(J217,rates!$A:$M,8,0)*K217,0)</f>
        <v>0</v>
      </c>
      <c r="Q217" s="381">
        <f>IFERROR(VLOOKUP(J217,rates!$A:$M,9,0)*M217,0)</f>
        <v>0</v>
      </c>
      <c r="R217" s="381">
        <f>IFERROR(VLOOKUP(J217,rates!$A:$M,10,0)*O217,0)</f>
        <v>0</v>
      </c>
      <c r="S217" s="381">
        <f t="shared" si="61"/>
        <v>0</v>
      </c>
      <c r="T217" s="466">
        <f t="shared" si="72"/>
        <v>0</v>
      </c>
      <c r="U217" s="457">
        <f>IFERROR(VLOOKUP(J217,rates!$A:$M,11,0)*K217,0)</f>
        <v>0</v>
      </c>
      <c r="V217" s="381">
        <f>IFERROR(VLOOKUP(J217,rates!$A:$M,12,0)*M217,0)</f>
        <v>0</v>
      </c>
      <c r="W217" s="381">
        <f>IFERROR(VLOOKUP(J217,rates!$A:$M,13,0)*O217,0)</f>
        <v>0</v>
      </c>
      <c r="X217" s="381">
        <f>IFERROR(IF(Information!$C$4="HE",SUM(U217:W217),0),0)</f>
        <v>0</v>
      </c>
      <c r="Y217" s="431">
        <f t="shared" si="73"/>
        <v>0</v>
      </c>
      <c r="Z217" s="458">
        <f t="shared" si="74"/>
        <v>0</v>
      </c>
      <c r="AA217" s="459" t="str">
        <f>IFERROR(VLOOKUP(H217,countrygrouping!A:C,3,0)," ")</f>
        <v xml:space="preserve"> </v>
      </c>
      <c r="AB217" s="460" t="str">
        <f>IFERROR(VLOOKUP(AA217,distancebands!A:C,2,0)," ")</f>
        <v xml:space="preserve"> </v>
      </c>
      <c r="AC217" s="460">
        <f>IFERROR(IF(Information!$C$4="HE",VLOOKUP(AA217,distancebands!$A:$L,6,0),0),0)</f>
        <v>0</v>
      </c>
      <c r="AD217" s="460">
        <f t="shared" si="75"/>
        <v>0</v>
      </c>
      <c r="AE217" s="461">
        <v>0</v>
      </c>
      <c r="AF217" s="462">
        <v>0</v>
      </c>
      <c r="AG217" s="463">
        <f t="shared" si="63"/>
        <v>0</v>
      </c>
      <c r="AH217" s="463">
        <f>IF(Information!$C$4="HE",IF(AND((AF217*AE217)&lt;=400,AE217&lt;=40),AF217*AE217,IF((AE217*AF217)&lt;=400,AF217*40,400)),0)</f>
        <v>0</v>
      </c>
      <c r="AI217" s="467"/>
    </row>
    <row r="218" spans="1:35" ht="24.75" customHeight="1">
      <c r="A218" s="362"/>
      <c r="B218" s="362"/>
      <c r="C218" s="363">
        <f t="shared" si="62"/>
        <v>0</v>
      </c>
      <c r="D218" s="455"/>
      <c r="E218" s="387">
        <f t="shared" si="64"/>
        <v>0</v>
      </c>
      <c r="F218" s="388">
        <f t="shared" si="65"/>
        <v>0</v>
      </c>
      <c r="G218" s="464">
        <f t="shared" si="76"/>
        <v>0</v>
      </c>
      <c r="H218" s="425"/>
      <c r="I218" s="371" t="str">
        <f>IFERROR(VLOOKUP(H218,countrygrouping!A:B,2,0)," ")</f>
        <v xml:space="preserve"> </v>
      </c>
      <c r="J218" s="372" t="str">
        <f t="shared" si="66"/>
        <v xml:space="preserve"> </v>
      </c>
      <c r="K218" s="373">
        <f t="shared" si="67"/>
        <v>0</v>
      </c>
      <c r="L218" s="372">
        <f t="shared" si="68"/>
        <v>0</v>
      </c>
      <c r="M218" s="372">
        <f t="shared" si="69"/>
        <v>0</v>
      </c>
      <c r="N218" s="372">
        <f t="shared" si="70"/>
        <v>0</v>
      </c>
      <c r="O218" s="372">
        <f t="shared" si="71"/>
        <v>0</v>
      </c>
      <c r="P218" s="465">
        <f>IFERROR(VLOOKUP(J218,rates!$A:$M,8,0)*K218,0)</f>
        <v>0</v>
      </c>
      <c r="Q218" s="381">
        <f>IFERROR(VLOOKUP(J218,rates!$A:$M,9,0)*M218,0)</f>
        <v>0</v>
      </c>
      <c r="R218" s="381">
        <f>IFERROR(VLOOKUP(J218,rates!$A:$M,10,0)*O218,0)</f>
        <v>0</v>
      </c>
      <c r="S218" s="381">
        <f t="shared" si="61"/>
        <v>0</v>
      </c>
      <c r="T218" s="466">
        <f t="shared" si="72"/>
        <v>0</v>
      </c>
      <c r="U218" s="457">
        <f>IFERROR(VLOOKUP(J218,rates!$A:$M,11,0)*K218,0)</f>
        <v>0</v>
      </c>
      <c r="V218" s="381">
        <f>IFERROR(VLOOKUP(J218,rates!$A:$M,12,0)*M218,0)</f>
        <v>0</v>
      </c>
      <c r="W218" s="381">
        <f>IFERROR(VLOOKUP(J218,rates!$A:$M,13,0)*O218,0)</f>
        <v>0</v>
      </c>
      <c r="X218" s="381">
        <f>IFERROR(IF(Information!$C$4="HE",SUM(U218:W218),0),0)</f>
        <v>0</v>
      </c>
      <c r="Y218" s="431">
        <f t="shared" si="73"/>
        <v>0</v>
      </c>
      <c r="Z218" s="458">
        <f t="shared" si="74"/>
        <v>0</v>
      </c>
      <c r="AA218" s="459" t="str">
        <f>IFERROR(VLOOKUP(H218,countrygrouping!A:C,3,0)," ")</f>
        <v xml:space="preserve"> </v>
      </c>
      <c r="AB218" s="460" t="str">
        <f>IFERROR(VLOOKUP(AA218,distancebands!A:C,2,0)," ")</f>
        <v xml:space="preserve"> </v>
      </c>
      <c r="AC218" s="460">
        <f>IFERROR(IF(Information!$C$4="HE",VLOOKUP(AA218,distancebands!$A:$L,6,0),0),0)</f>
        <v>0</v>
      </c>
      <c r="AD218" s="460">
        <f t="shared" si="75"/>
        <v>0</v>
      </c>
      <c r="AE218" s="461">
        <v>0</v>
      </c>
      <c r="AF218" s="462">
        <v>0</v>
      </c>
      <c r="AG218" s="463">
        <f t="shared" si="63"/>
        <v>0</v>
      </c>
      <c r="AH218" s="463">
        <f>IF(Information!$C$4="HE",IF(AND((AF218*AE218)&lt;=400,AE218&lt;=40),AF218*AE218,IF((AE218*AF218)&lt;=400,AF218*40,400)),0)</f>
        <v>0</v>
      </c>
      <c r="AI218" s="467"/>
    </row>
    <row r="219" spans="1:35" ht="24.75" customHeight="1">
      <c r="A219" s="362"/>
      <c r="B219" s="362"/>
      <c r="C219" s="363">
        <f t="shared" si="62"/>
        <v>0</v>
      </c>
      <c r="D219" s="455"/>
      <c r="E219" s="387">
        <f t="shared" si="64"/>
        <v>0</v>
      </c>
      <c r="F219" s="388">
        <f t="shared" si="65"/>
        <v>0</v>
      </c>
      <c r="G219" s="464">
        <f t="shared" si="76"/>
        <v>0</v>
      </c>
      <c r="H219" s="425"/>
      <c r="I219" s="371" t="str">
        <f>IFERROR(VLOOKUP(H219,countrygrouping!A:B,2,0)," ")</f>
        <v xml:space="preserve"> </v>
      </c>
      <c r="J219" s="372" t="str">
        <f t="shared" si="66"/>
        <v xml:space="preserve"> </v>
      </c>
      <c r="K219" s="373">
        <f t="shared" si="67"/>
        <v>0</v>
      </c>
      <c r="L219" s="372">
        <f t="shared" si="68"/>
        <v>0</v>
      </c>
      <c r="M219" s="372">
        <f t="shared" si="69"/>
        <v>0</v>
      </c>
      <c r="N219" s="372">
        <f t="shared" si="70"/>
        <v>0</v>
      </c>
      <c r="O219" s="372">
        <f t="shared" si="71"/>
        <v>0</v>
      </c>
      <c r="P219" s="465">
        <f>IFERROR(VLOOKUP(J219,rates!$A:$M,8,0)*K219,0)</f>
        <v>0</v>
      </c>
      <c r="Q219" s="381">
        <f>IFERROR(VLOOKUP(J219,rates!$A:$M,9,0)*M219,0)</f>
        <v>0</v>
      </c>
      <c r="R219" s="381">
        <f>IFERROR(VLOOKUP(J219,rates!$A:$M,10,0)*O219,0)</f>
        <v>0</v>
      </c>
      <c r="S219" s="381">
        <f t="shared" si="61"/>
        <v>0</v>
      </c>
      <c r="T219" s="466">
        <f t="shared" si="72"/>
        <v>0</v>
      </c>
      <c r="U219" s="457">
        <f>IFERROR(VLOOKUP(J219,rates!$A:$M,11,0)*K219,0)</f>
        <v>0</v>
      </c>
      <c r="V219" s="381">
        <f>IFERROR(VLOOKUP(J219,rates!$A:$M,12,0)*M219,0)</f>
        <v>0</v>
      </c>
      <c r="W219" s="381">
        <f>IFERROR(VLOOKUP(J219,rates!$A:$M,13,0)*O219,0)</f>
        <v>0</v>
      </c>
      <c r="X219" s="381">
        <f>IFERROR(IF(Information!$C$4="HE",SUM(U219:W219),0),0)</f>
        <v>0</v>
      </c>
      <c r="Y219" s="431">
        <f t="shared" si="73"/>
        <v>0</v>
      </c>
      <c r="Z219" s="458">
        <f t="shared" si="74"/>
        <v>0</v>
      </c>
      <c r="AA219" s="459" t="str">
        <f>IFERROR(VLOOKUP(H219,countrygrouping!A:C,3,0)," ")</f>
        <v xml:space="preserve"> </v>
      </c>
      <c r="AB219" s="460" t="str">
        <f>IFERROR(VLOOKUP(AA219,distancebands!A:C,2,0)," ")</f>
        <v xml:space="preserve"> </v>
      </c>
      <c r="AC219" s="460">
        <f>IFERROR(IF(Information!$C$4="HE",VLOOKUP(AA219,distancebands!$A:$L,6,0),0),0)</f>
        <v>0</v>
      </c>
      <c r="AD219" s="460">
        <f t="shared" si="75"/>
        <v>0</v>
      </c>
      <c r="AE219" s="461">
        <v>0</v>
      </c>
      <c r="AF219" s="462">
        <v>0</v>
      </c>
      <c r="AG219" s="463">
        <f t="shared" si="63"/>
        <v>0</v>
      </c>
      <c r="AH219" s="463">
        <f>IF(Information!$C$4="HE",IF(AND((AF219*AE219)&lt;=400,AE219&lt;=40),AF219*AE219,IF((AE219*AF219)&lt;=400,AF219*40,400)),0)</f>
        <v>0</v>
      </c>
      <c r="AI219" s="467"/>
    </row>
    <row r="220" spans="1:35" ht="24.75" customHeight="1">
      <c r="A220" s="362"/>
      <c r="B220" s="362"/>
      <c r="C220" s="363">
        <f t="shared" si="62"/>
        <v>0</v>
      </c>
      <c r="D220" s="455"/>
      <c r="E220" s="387">
        <f t="shared" si="64"/>
        <v>0</v>
      </c>
      <c r="F220" s="388">
        <f t="shared" si="65"/>
        <v>0</v>
      </c>
      <c r="G220" s="464">
        <f t="shared" si="76"/>
        <v>0</v>
      </c>
      <c r="H220" s="425"/>
      <c r="I220" s="371" t="str">
        <f>IFERROR(VLOOKUP(H220,countrygrouping!A:B,2,0)," ")</f>
        <v xml:space="preserve"> </v>
      </c>
      <c r="J220" s="372" t="str">
        <f t="shared" si="66"/>
        <v xml:space="preserve"> </v>
      </c>
      <c r="K220" s="373">
        <f t="shared" si="67"/>
        <v>0</v>
      </c>
      <c r="L220" s="372">
        <f t="shared" si="68"/>
        <v>0</v>
      </c>
      <c r="M220" s="372">
        <f t="shared" si="69"/>
        <v>0</v>
      </c>
      <c r="N220" s="372">
        <f t="shared" si="70"/>
        <v>0</v>
      </c>
      <c r="O220" s="372">
        <f t="shared" si="71"/>
        <v>0</v>
      </c>
      <c r="P220" s="465">
        <f>IFERROR(VLOOKUP(J220,rates!$A:$M,8,0)*K220,0)</f>
        <v>0</v>
      </c>
      <c r="Q220" s="381">
        <f>IFERROR(VLOOKUP(J220,rates!$A:$M,9,0)*M220,0)</f>
        <v>0</v>
      </c>
      <c r="R220" s="381">
        <f>IFERROR(VLOOKUP(J220,rates!$A:$M,10,0)*O220,0)</f>
        <v>0</v>
      </c>
      <c r="S220" s="381">
        <f t="shared" si="61"/>
        <v>0</v>
      </c>
      <c r="T220" s="466">
        <f t="shared" si="72"/>
        <v>0</v>
      </c>
      <c r="U220" s="457">
        <f>IFERROR(VLOOKUP(J220,rates!$A:$M,11,0)*K220,0)</f>
        <v>0</v>
      </c>
      <c r="V220" s="381">
        <f>IFERROR(VLOOKUP(J220,rates!$A:$M,12,0)*M220,0)</f>
        <v>0</v>
      </c>
      <c r="W220" s="381">
        <f>IFERROR(VLOOKUP(J220,rates!$A:$M,13,0)*O220,0)</f>
        <v>0</v>
      </c>
      <c r="X220" s="381">
        <f>IFERROR(IF(Information!$C$4="HE",SUM(U220:W220),0),0)</f>
        <v>0</v>
      </c>
      <c r="Y220" s="431">
        <f t="shared" si="73"/>
        <v>0</v>
      </c>
      <c r="Z220" s="458">
        <f t="shared" si="74"/>
        <v>0</v>
      </c>
      <c r="AA220" s="459" t="str">
        <f>IFERROR(VLOOKUP(H220,countrygrouping!A:C,3,0)," ")</f>
        <v xml:space="preserve"> </v>
      </c>
      <c r="AB220" s="460" t="str">
        <f>IFERROR(VLOOKUP(AA220,distancebands!A:C,2,0)," ")</f>
        <v xml:space="preserve"> </v>
      </c>
      <c r="AC220" s="460">
        <f>IFERROR(IF(Information!$C$4="HE",VLOOKUP(AA220,distancebands!$A:$L,6,0),0),0)</f>
        <v>0</v>
      </c>
      <c r="AD220" s="460">
        <f t="shared" si="75"/>
        <v>0</v>
      </c>
      <c r="AE220" s="461">
        <v>0</v>
      </c>
      <c r="AF220" s="462">
        <v>0</v>
      </c>
      <c r="AG220" s="463">
        <f t="shared" si="63"/>
        <v>0</v>
      </c>
      <c r="AH220" s="463">
        <f>IF(Information!$C$4="HE",IF(AND((AF220*AE220)&lt;=400,AE220&lt;=40),AF220*AE220,IF((AE220*AF220)&lt;=400,AF220*40,400)),0)</f>
        <v>0</v>
      </c>
      <c r="AI220" s="467"/>
    </row>
    <row r="221" spans="1:35" ht="24.75" customHeight="1">
      <c r="A221" s="362"/>
      <c r="B221" s="362"/>
      <c r="C221" s="363">
        <f t="shared" si="62"/>
        <v>0</v>
      </c>
      <c r="D221" s="455"/>
      <c r="E221" s="387">
        <f t="shared" si="64"/>
        <v>0</v>
      </c>
      <c r="F221" s="388">
        <f t="shared" si="65"/>
        <v>0</v>
      </c>
      <c r="G221" s="464">
        <f t="shared" si="76"/>
        <v>0</v>
      </c>
      <c r="H221" s="425"/>
      <c r="I221" s="371" t="str">
        <f>IFERROR(VLOOKUP(H221,countrygrouping!A:B,2,0)," ")</f>
        <v xml:space="preserve"> </v>
      </c>
      <c r="J221" s="372" t="str">
        <f t="shared" si="66"/>
        <v xml:space="preserve"> </v>
      </c>
      <c r="K221" s="373">
        <f t="shared" si="67"/>
        <v>0</v>
      </c>
      <c r="L221" s="372">
        <f t="shared" si="68"/>
        <v>0</v>
      </c>
      <c r="M221" s="372">
        <f t="shared" si="69"/>
        <v>0</v>
      </c>
      <c r="N221" s="372">
        <f t="shared" si="70"/>
        <v>0</v>
      </c>
      <c r="O221" s="372">
        <f t="shared" si="71"/>
        <v>0</v>
      </c>
      <c r="P221" s="465">
        <f>IFERROR(VLOOKUP(J221,rates!$A:$M,8,0)*K221,0)</f>
        <v>0</v>
      </c>
      <c r="Q221" s="381">
        <f>IFERROR(VLOOKUP(J221,rates!$A:$M,9,0)*M221,0)</f>
        <v>0</v>
      </c>
      <c r="R221" s="381">
        <f>IFERROR(VLOOKUP(J221,rates!$A:$M,10,0)*O221,0)</f>
        <v>0</v>
      </c>
      <c r="S221" s="381">
        <f t="shared" si="61"/>
        <v>0</v>
      </c>
      <c r="T221" s="466">
        <f t="shared" si="72"/>
        <v>0</v>
      </c>
      <c r="U221" s="457">
        <f>IFERROR(VLOOKUP(J221,rates!$A:$M,11,0)*K221,0)</f>
        <v>0</v>
      </c>
      <c r="V221" s="381">
        <f>IFERROR(VLOOKUP(J221,rates!$A:$M,12,0)*M221,0)</f>
        <v>0</v>
      </c>
      <c r="W221" s="381">
        <f>IFERROR(VLOOKUP(J221,rates!$A:$M,13,0)*O221,0)</f>
        <v>0</v>
      </c>
      <c r="X221" s="381">
        <f>IFERROR(IF(Information!$C$4="HE",SUM(U221:W221),0),0)</f>
        <v>0</v>
      </c>
      <c r="Y221" s="431">
        <f t="shared" si="73"/>
        <v>0</v>
      </c>
      <c r="Z221" s="458">
        <f t="shared" si="74"/>
        <v>0</v>
      </c>
      <c r="AA221" s="459" t="str">
        <f>IFERROR(VLOOKUP(H221,countrygrouping!A:C,3,0)," ")</f>
        <v xml:space="preserve"> </v>
      </c>
      <c r="AB221" s="460" t="str">
        <f>IFERROR(VLOOKUP(AA221,distancebands!A:C,2,0)," ")</f>
        <v xml:space="preserve"> </v>
      </c>
      <c r="AC221" s="460">
        <f>IFERROR(IF(Information!$C$4="HE",VLOOKUP(AA221,distancebands!$A:$L,6,0),0),0)</f>
        <v>0</v>
      </c>
      <c r="AD221" s="460">
        <f t="shared" si="75"/>
        <v>0</v>
      </c>
      <c r="AE221" s="461">
        <v>0</v>
      </c>
      <c r="AF221" s="462">
        <v>0</v>
      </c>
      <c r="AG221" s="463">
        <f t="shared" si="63"/>
        <v>0</v>
      </c>
      <c r="AH221" s="463">
        <f>IF(Information!$C$4="HE",IF(AND((AF221*AE221)&lt;=400,AE221&lt;=40),AF221*AE221,IF((AE221*AF221)&lt;=400,AF221*40,400)),0)</f>
        <v>0</v>
      </c>
      <c r="AI221" s="467"/>
    </row>
    <row r="222" spans="1:35" ht="24.75" customHeight="1">
      <c r="A222" s="362"/>
      <c r="B222" s="362"/>
      <c r="C222" s="363">
        <f t="shared" si="62"/>
        <v>0</v>
      </c>
      <c r="D222" s="455"/>
      <c r="E222" s="387">
        <f t="shared" si="64"/>
        <v>0</v>
      </c>
      <c r="F222" s="388">
        <f t="shared" si="65"/>
        <v>0</v>
      </c>
      <c r="G222" s="464">
        <f t="shared" si="76"/>
        <v>0</v>
      </c>
      <c r="H222" s="425"/>
      <c r="I222" s="371" t="str">
        <f>IFERROR(VLOOKUP(H222,countrygrouping!A:B,2,0)," ")</f>
        <v xml:space="preserve"> </v>
      </c>
      <c r="J222" s="372" t="str">
        <f t="shared" si="66"/>
        <v xml:space="preserve"> </v>
      </c>
      <c r="K222" s="373">
        <f t="shared" si="67"/>
        <v>0</v>
      </c>
      <c r="L222" s="372">
        <f t="shared" si="68"/>
        <v>0</v>
      </c>
      <c r="M222" s="372">
        <f t="shared" si="69"/>
        <v>0</v>
      </c>
      <c r="N222" s="372">
        <f t="shared" si="70"/>
        <v>0</v>
      </c>
      <c r="O222" s="372">
        <f t="shared" si="71"/>
        <v>0</v>
      </c>
      <c r="P222" s="465">
        <f>IFERROR(VLOOKUP(J222,rates!$A:$M,8,0)*K222,0)</f>
        <v>0</v>
      </c>
      <c r="Q222" s="381">
        <f>IFERROR(VLOOKUP(J222,rates!$A:$M,9,0)*M222,0)</f>
        <v>0</v>
      </c>
      <c r="R222" s="381">
        <f>IFERROR(VLOOKUP(J222,rates!$A:$M,10,0)*O222,0)</f>
        <v>0</v>
      </c>
      <c r="S222" s="381">
        <f t="shared" si="61"/>
        <v>0</v>
      </c>
      <c r="T222" s="466">
        <f t="shared" si="72"/>
        <v>0</v>
      </c>
      <c r="U222" s="457">
        <f>IFERROR(VLOOKUP(J222,rates!$A:$M,11,0)*K222,0)</f>
        <v>0</v>
      </c>
      <c r="V222" s="381">
        <f>IFERROR(VLOOKUP(J222,rates!$A:$M,12,0)*M222,0)</f>
        <v>0</v>
      </c>
      <c r="W222" s="381">
        <f>IFERROR(VLOOKUP(J222,rates!$A:$M,13,0)*O222,0)</f>
        <v>0</v>
      </c>
      <c r="X222" s="381">
        <f>IFERROR(IF(Information!$C$4="HE",SUM(U222:W222),0),0)</f>
        <v>0</v>
      </c>
      <c r="Y222" s="431">
        <f t="shared" si="73"/>
        <v>0</v>
      </c>
      <c r="Z222" s="458">
        <f t="shared" si="74"/>
        <v>0</v>
      </c>
      <c r="AA222" s="459" t="str">
        <f>IFERROR(VLOOKUP(H222,countrygrouping!A:C,3,0)," ")</f>
        <v xml:space="preserve"> </v>
      </c>
      <c r="AB222" s="460" t="str">
        <f>IFERROR(VLOOKUP(AA222,distancebands!A:C,2,0)," ")</f>
        <v xml:space="preserve"> </v>
      </c>
      <c r="AC222" s="460">
        <f>IFERROR(IF(Information!$C$4="HE",VLOOKUP(AA222,distancebands!$A:$L,6,0),0),0)</f>
        <v>0</v>
      </c>
      <c r="AD222" s="460">
        <f t="shared" si="75"/>
        <v>0</v>
      </c>
      <c r="AE222" s="461">
        <v>0</v>
      </c>
      <c r="AF222" s="462">
        <v>0</v>
      </c>
      <c r="AG222" s="463">
        <f t="shared" si="63"/>
        <v>0</v>
      </c>
      <c r="AH222" s="463">
        <f>IF(Information!$C$4="HE",IF(AND((AF222*AE222)&lt;=400,AE222&lt;=40),AF222*AE222,IF((AE222*AF222)&lt;=400,AF222*40,400)),0)</f>
        <v>0</v>
      </c>
      <c r="AI222" s="467"/>
    </row>
    <row r="223" spans="1:35" ht="24.75" customHeight="1">
      <c r="A223" s="362"/>
      <c r="B223" s="362"/>
      <c r="C223" s="363">
        <f t="shared" si="62"/>
        <v>0</v>
      </c>
      <c r="D223" s="455"/>
      <c r="E223" s="387">
        <f t="shared" si="64"/>
        <v>0</v>
      </c>
      <c r="F223" s="388">
        <f t="shared" si="65"/>
        <v>0</v>
      </c>
      <c r="G223" s="464">
        <f t="shared" si="76"/>
        <v>0</v>
      </c>
      <c r="H223" s="425"/>
      <c r="I223" s="371" t="str">
        <f>IFERROR(VLOOKUP(H223,countrygrouping!A:B,2,0)," ")</f>
        <v xml:space="preserve"> </v>
      </c>
      <c r="J223" s="372" t="str">
        <f t="shared" si="66"/>
        <v xml:space="preserve"> </v>
      </c>
      <c r="K223" s="373">
        <f t="shared" si="67"/>
        <v>0</v>
      </c>
      <c r="L223" s="372">
        <f t="shared" si="68"/>
        <v>0</v>
      </c>
      <c r="M223" s="372">
        <f t="shared" si="69"/>
        <v>0</v>
      </c>
      <c r="N223" s="372">
        <f t="shared" si="70"/>
        <v>0</v>
      </c>
      <c r="O223" s="372">
        <f t="shared" si="71"/>
        <v>0</v>
      </c>
      <c r="P223" s="465">
        <f>IFERROR(VLOOKUP(J223,rates!$A:$M,8,0)*K223,0)</f>
        <v>0</v>
      </c>
      <c r="Q223" s="381">
        <f>IFERROR(VLOOKUP(J223,rates!$A:$M,9,0)*M223,0)</f>
        <v>0</v>
      </c>
      <c r="R223" s="381">
        <f>IFERROR(VLOOKUP(J223,rates!$A:$M,10,0)*O223,0)</f>
        <v>0</v>
      </c>
      <c r="S223" s="381">
        <f t="shared" si="61"/>
        <v>0</v>
      </c>
      <c r="T223" s="466">
        <f t="shared" si="72"/>
        <v>0</v>
      </c>
      <c r="U223" s="457">
        <f>IFERROR(VLOOKUP(J223,rates!$A:$M,11,0)*K223,0)</f>
        <v>0</v>
      </c>
      <c r="V223" s="381">
        <f>IFERROR(VLOOKUP(J223,rates!$A:$M,12,0)*M223,0)</f>
        <v>0</v>
      </c>
      <c r="W223" s="381">
        <f>IFERROR(VLOOKUP(J223,rates!$A:$M,13,0)*O223,0)</f>
        <v>0</v>
      </c>
      <c r="X223" s="381">
        <f>IFERROR(IF(Information!$C$4="HE",SUM(U223:W223),0),0)</f>
        <v>0</v>
      </c>
      <c r="Y223" s="431">
        <f t="shared" si="73"/>
        <v>0</v>
      </c>
      <c r="Z223" s="458">
        <f t="shared" si="74"/>
        <v>0</v>
      </c>
      <c r="AA223" s="459" t="str">
        <f>IFERROR(VLOOKUP(H223,countrygrouping!A:C,3,0)," ")</f>
        <v xml:space="preserve"> </v>
      </c>
      <c r="AB223" s="460" t="str">
        <f>IFERROR(VLOOKUP(AA223,distancebands!A:C,2,0)," ")</f>
        <v xml:space="preserve"> </v>
      </c>
      <c r="AC223" s="460">
        <f>IFERROR(IF(Information!$C$4="HE",VLOOKUP(AA223,distancebands!$A:$L,6,0),0),0)</f>
        <v>0</v>
      </c>
      <c r="AD223" s="460">
        <f t="shared" si="75"/>
        <v>0</v>
      </c>
      <c r="AE223" s="461">
        <v>0</v>
      </c>
      <c r="AF223" s="462">
        <v>0</v>
      </c>
      <c r="AG223" s="463">
        <f t="shared" si="63"/>
        <v>0</v>
      </c>
      <c r="AH223" s="463">
        <f>IF(Information!$C$4="HE",IF(AND((AF223*AE223)&lt;=400,AE223&lt;=40),AF223*AE223,IF((AE223*AF223)&lt;=400,AF223*40,400)),0)</f>
        <v>0</v>
      </c>
      <c r="AI223" s="467"/>
    </row>
    <row r="224" spans="1:35" ht="24.75" customHeight="1">
      <c r="A224" s="362"/>
      <c r="B224" s="362"/>
      <c r="C224" s="363">
        <f t="shared" si="62"/>
        <v>0</v>
      </c>
      <c r="D224" s="455"/>
      <c r="E224" s="387">
        <f t="shared" si="64"/>
        <v>0</v>
      </c>
      <c r="F224" s="388">
        <f t="shared" si="65"/>
        <v>0</v>
      </c>
      <c r="G224" s="464">
        <f t="shared" si="76"/>
        <v>0</v>
      </c>
      <c r="H224" s="425"/>
      <c r="I224" s="371" t="str">
        <f>IFERROR(VLOOKUP(H224,countrygrouping!A:B,2,0)," ")</f>
        <v xml:space="preserve"> </v>
      </c>
      <c r="J224" s="372" t="str">
        <f t="shared" si="66"/>
        <v xml:space="preserve"> </v>
      </c>
      <c r="K224" s="373">
        <f t="shared" si="67"/>
        <v>0</v>
      </c>
      <c r="L224" s="372">
        <f t="shared" si="68"/>
        <v>0</v>
      </c>
      <c r="M224" s="372">
        <f t="shared" si="69"/>
        <v>0</v>
      </c>
      <c r="N224" s="372">
        <f t="shared" si="70"/>
        <v>0</v>
      </c>
      <c r="O224" s="372">
        <f t="shared" si="71"/>
        <v>0</v>
      </c>
      <c r="P224" s="465">
        <f>IFERROR(VLOOKUP(J224,rates!$A:$M,8,0)*K224,0)</f>
        <v>0</v>
      </c>
      <c r="Q224" s="381">
        <f>IFERROR(VLOOKUP(J224,rates!$A:$M,9,0)*M224,0)</f>
        <v>0</v>
      </c>
      <c r="R224" s="381">
        <f>IFERROR(VLOOKUP(J224,rates!$A:$M,10,0)*O224,0)</f>
        <v>0</v>
      </c>
      <c r="S224" s="381">
        <f t="shared" si="61"/>
        <v>0</v>
      </c>
      <c r="T224" s="466">
        <f t="shared" si="72"/>
        <v>0</v>
      </c>
      <c r="U224" s="457">
        <f>IFERROR(VLOOKUP(J224,rates!$A:$M,11,0)*K224,0)</f>
        <v>0</v>
      </c>
      <c r="V224" s="381">
        <f>IFERROR(VLOOKUP(J224,rates!$A:$M,12,0)*M224,0)</f>
        <v>0</v>
      </c>
      <c r="W224" s="381">
        <f>IFERROR(VLOOKUP(J224,rates!$A:$M,13,0)*O224,0)</f>
        <v>0</v>
      </c>
      <c r="X224" s="381">
        <f>IFERROR(IF(Information!$C$4="HE",SUM(U224:W224),0),0)</f>
        <v>0</v>
      </c>
      <c r="Y224" s="431">
        <f t="shared" si="73"/>
        <v>0</v>
      </c>
      <c r="Z224" s="458">
        <f t="shared" si="74"/>
        <v>0</v>
      </c>
      <c r="AA224" s="459" t="str">
        <f>IFERROR(VLOOKUP(H224,countrygrouping!A:C,3,0)," ")</f>
        <v xml:space="preserve"> </v>
      </c>
      <c r="AB224" s="460" t="str">
        <f>IFERROR(VLOOKUP(AA224,distancebands!A:C,2,0)," ")</f>
        <v xml:space="preserve"> </v>
      </c>
      <c r="AC224" s="460">
        <f>IFERROR(IF(Information!$C$4="HE",VLOOKUP(AA224,distancebands!$A:$L,6,0),0),0)</f>
        <v>0</v>
      </c>
      <c r="AD224" s="460">
        <f t="shared" si="75"/>
        <v>0</v>
      </c>
      <c r="AE224" s="461">
        <v>0</v>
      </c>
      <c r="AF224" s="462">
        <v>0</v>
      </c>
      <c r="AG224" s="463">
        <f t="shared" si="63"/>
        <v>0</v>
      </c>
      <c r="AH224" s="463">
        <f>IF(Information!$C$4="HE",IF(AND((AF224*AE224)&lt;=400,AE224&lt;=40),AF224*AE224,IF((AE224*AF224)&lt;=400,AF224*40,400)),0)</f>
        <v>0</v>
      </c>
      <c r="AI224" s="467"/>
    </row>
    <row r="225" spans="1:35" ht="24.75" customHeight="1">
      <c r="A225" s="362"/>
      <c r="B225" s="362"/>
      <c r="C225" s="363">
        <f t="shared" si="62"/>
        <v>0</v>
      </c>
      <c r="D225" s="455"/>
      <c r="E225" s="387">
        <f t="shared" si="64"/>
        <v>0</v>
      </c>
      <c r="F225" s="388">
        <f t="shared" si="65"/>
        <v>0</v>
      </c>
      <c r="G225" s="464">
        <f t="shared" si="76"/>
        <v>0</v>
      </c>
      <c r="H225" s="425"/>
      <c r="I225" s="371" t="str">
        <f>IFERROR(VLOOKUP(H225,countrygrouping!A:B,2,0)," ")</f>
        <v xml:space="preserve"> </v>
      </c>
      <c r="J225" s="372" t="str">
        <f t="shared" si="66"/>
        <v xml:space="preserve"> </v>
      </c>
      <c r="K225" s="373">
        <f t="shared" si="67"/>
        <v>0</v>
      </c>
      <c r="L225" s="372">
        <f t="shared" si="68"/>
        <v>0</v>
      </c>
      <c r="M225" s="372">
        <f t="shared" si="69"/>
        <v>0</v>
      </c>
      <c r="N225" s="372">
        <f t="shared" si="70"/>
        <v>0</v>
      </c>
      <c r="O225" s="372">
        <f t="shared" si="71"/>
        <v>0</v>
      </c>
      <c r="P225" s="465">
        <f>IFERROR(VLOOKUP(J225,rates!$A:$M,8,0)*K225,0)</f>
        <v>0</v>
      </c>
      <c r="Q225" s="381">
        <f>IFERROR(VLOOKUP(J225,rates!$A:$M,9,0)*M225,0)</f>
        <v>0</v>
      </c>
      <c r="R225" s="381">
        <f>IFERROR(VLOOKUP(J225,rates!$A:$M,10,0)*O225,0)</f>
        <v>0</v>
      </c>
      <c r="S225" s="381">
        <f t="shared" si="61"/>
        <v>0</v>
      </c>
      <c r="T225" s="466">
        <f t="shared" si="72"/>
        <v>0</v>
      </c>
      <c r="U225" s="457">
        <f>IFERROR(VLOOKUP(J225,rates!$A:$M,11,0)*K225,0)</f>
        <v>0</v>
      </c>
      <c r="V225" s="381">
        <f>IFERROR(VLOOKUP(J225,rates!$A:$M,12,0)*M225,0)</f>
        <v>0</v>
      </c>
      <c r="W225" s="381">
        <f>IFERROR(VLOOKUP(J225,rates!$A:$M,13,0)*O225,0)</f>
        <v>0</v>
      </c>
      <c r="X225" s="381">
        <f>IFERROR(IF(Information!$C$4="HE",SUM(U225:W225),0),0)</f>
        <v>0</v>
      </c>
      <c r="Y225" s="431">
        <f t="shared" si="73"/>
        <v>0</v>
      </c>
      <c r="Z225" s="458">
        <f t="shared" si="74"/>
        <v>0</v>
      </c>
      <c r="AA225" s="459" t="str">
        <f>IFERROR(VLOOKUP(H225,countrygrouping!A:C,3,0)," ")</f>
        <v xml:space="preserve"> </v>
      </c>
      <c r="AB225" s="460" t="str">
        <f>IFERROR(VLOOKUP(AA225,distancebands!A:C,2,0)," ")</f>
        <v xml:space="preserve"> </v>
      </c>
      <c r="AC225" s="460">
        <f>IFERROR(IF(Information!$C$4="HE",VLOOKUP(AA225,distancebands!$A:$L,6,0),0),0)</f>
        <v>0</v>
      </c>
      <c r="AD225" s="460">
        <f t="shared" si="75"/>
        <v>0</v>
      </c>
      <c r="AE225" s="461">
        <v>0</v>
      </c>
      <c r="AF225" s="462">
        <v>0</v>
      </c>
      <c r="AG225" s="463">
        <f t="shared" si="63"/>
        <v>0</v>
      </c>
      <c r="AH225" s="463">
        <f>IF(Information!$C$4="HE",IF(AND((AF225*AE225)&lt;=400,AE225&lt;=40),AF225*AE225,IF((AE225*AF225)&lt;=400,AF225*40,400)),0)</f>
        <v>0</v>
      </c>
      <c r="AI225" s="467"/>
    </row>
    <row r="226" spans="1:35" ht="24.75" customHeight="1">
      <c r="A226" s="362"/>
      <c r="B226" s="362"/>
      <c r="C226" s="363">
        <f t="shared" si="62"/>
        <v>0</v>
      </c>
      <c r="D226" s="455"/>
      <c r="E226" s="387">
        <f t="shared" si="64"/>
        <v>0</v>
      </c>
      <c r="F226" s="388">
        <f t="shared" si="65"/>
        <v>0</v>
      </c>
      <c r="G226" s="464">
        <f t="shared" si="76"/>
        <v>0</v>
      </c>
      <c r="H226" s="425"/>
      <c r="I226" s="371" t="str">
        <f>IFERROR(VLOOKUP(H226,countrygrouping!A:B,2,0)," ")</f>
        <v xml:space="preserve"> </v>
      </c>
      <c r="J226" s="372" t="str">
        <f t="shared" si="66"/>
        <v xml:space="preserve"> </v>
      </c>
      <c r="K226" s="373">
        <f t="shared" si="67"/>
        <v>0</v>
      </c>
      <c r="L226" s="372">
        <f t="shared" si="68"/>
        <v>0</v>
      </c>
      <c r="M226" s="372">
        <f t="shared" si="69"/>
        <v>0</v>
      </c>
      <c r="N226" s="372">
        <f t="shared" si="70"/>
        <v>0</v>
      </c>
      <c r="O226" s="372">
        <f t="shared" si="71"/>
        <v>0</v>
      </c>
      <c r="P226" s="465">
        <f>IFERROR(VLOOKUP(J226,rates!$A:$M,8,0)*K226,0)</f>
        <v>0</v>
      </c>
      <c r="Q226" s="381">
        <f>IFERROR(VLOOKUP(J226,rates!$A:$M,9,0)*M226,0)</f>
        <v>0</v>
      </c>
      <c r="R226" s="381">
        <f>IFERROR(VLOOKUP(J226,rates!$A:$M,10,0)*O226,0)</f>
        <v>0</v>
      </c>
      <c r="S226" s="381">
        <f t="shared" si="61"/>
        <v>0</v>
      </c>
      <c r="T226" s="466">
        <f t="shared" si="72"/>
        <v>0</v>
      </c>
      <c r="U226" s="457">
        <f>IFERROR(VLOOKUP(J226,rates!$A:$M,11,0)*K226,0)</f>
        <v>0</v>
      </c>
      <c r="V226" s="381">
        <f>IFERROR(VLOOKUP(J226,rates!$A:$M,12,0)*M226,0)</f>
        <v>0</v>
      </c>
      <c r="W226" s="381">
        <f>IFERROR(VLOOKUP(J226,rates!$A:$M,13,0)*O226,0)</f>
        <v>0</v>
      </c>
      <c r="X226" s="381">
        <f>IFERROR(IF(Information!$C$4="HE",SUM(U226:W226),0),0)</f>
        <v>0</v>
      </c>
      <c r="Y226" s="431">
        <f t="shared" si="73"/>
        <v>0</v>
      </c>
      <c r="Z226" s="458">
        <f t="shared" si="74"/>
        <v>0</v>
      </c>
      <c r="AA226" s="459" t="str">
        <f>IFERROR(VLOOKUP(H226,countrygrouping!A:C,3,0)," ")</f>
        <v xml:space="preserve"> </v>
      </c>
      <c r="AB226" s="460" t="str">
        <f>IFERROR(VLOOKUP(AA226,distancebands!A:C,2,0)," ")</f>
        <v xml:space="preserve"> </v>
      </c>
      <c r="AC226" s="460">
        <f>IFERROR(IF(Information!$C$4="HE",VLOOKUP(AA226,distancebands!$A:$L,6,0),0),0)</f>
        <v>0</v>
      </c>
      <c r="AD226" s="460">
        <f t="shared" si="75"/>
        <v>0</v>
      </c>
      <c r="AE226" s="461">
        <v>0</v>
      </c>
      <c r="AF226" s="462">
        <v>0</v>
      </c>
      <c r="AG226" s="463">
        <f t="shared" si="63"/>
        <v>0</v>
      </c>
      <c r="AH226" s="463">
        <f>IF(Information!$C$4="HE",IF(AND((AF226*AE226)&lt;=400,AE226&lt;=40),AF226*AE226,IF((AE226*AF226)&lt;=400,AF226*40,400)),0)</f>
        <v>0</v>
      </c>
      <c r="AI226" s="467"/>
    </row>
    <row r="227" spans="1:35" ht="24.75" customHeight="1">
      <c r="A227" s="362"/>
      <c r="B227" s="362"/>
      <c r="C227" s="363">
        <f t="shared" si="62"/>
        <v>0</v>
      </c>
      <c r="D227" s="455"/>
      <c r="E227" s="387">
        <f t="shared" si="64"/>
        <v>0</v>
      </c>
      <c r="F227" s="388">
        <f t="shared" si="65"/>
        <v>0</v>
      </c>
      <c r="G227" s="464">
        <f t="shared" si="76"/>
        <v>0</v>
      </c>
      <c r="H227" s="425"/>
      <c r="I227" s="371" t="str">
        <f>IFERROR(VLOOKUP(H227,countrygrouping!A:B,2,0)," ")</f>
        <v xml:space="preserve"> </v>
      </c>
      <c r="J227" s="372" t="str">
        <f t="shared" si="66"/>
        <v xml:space="preserve"> </v>
      </c>
      <c r="K227" s="373">
        <f t="shared" si="67"/>
        <v>0</v>
      </c>
      <c r="L227" s="372">
        <f t="shared" si="68"/>
        <v>0</v>
      </c>
      <c r="M227" s="372">
        <f t="shared" si="69"/>
        <v>0</v>
      </c>
      <c r="N227" s="372">
        <f t="shared" si="70"/>
        <v>0</v>
      </c>
      <c r="O227" s="372">
        <f t="shared" si="71"/>
        <v>0</v>
      </c>
      <c r="P227" s="465">
        <f>IFERROR(VLOOKUP(J227,rates!$A:$M,8,0)*K227,0)</f>
        <v>0</v>
      </c>
      <c r="Q227" s="381">
        <f>IFERROR(VLOOKUP(J227,rates!$A:$M,9,0)*M227,0)</f>
        <v>0</v>
      </c>
      <c r="R227" s="381">
        <f>IFERROR(VLOOKUP(J227,rates!$A:$M,10,0)*O227,0)</f>
        <v>0</v>
      </c>
      <c r="S227" s="381">
        <f t="shared" si="61"/>
        <v>0</v>
      </c>
      <c r="T227" s="466">
        <f t="shared" si="72"/>
        <v>0</v>
      </c>
      <c r="U227" s="457">
        <f>IFERROR(VLOOKUP(J227,rates!$A:$M,11,0)*K227,0)</f>
        <v>0</v>
      </c>
      <c r="V227" s="381">
        <f>IFERROR(VLOOKUP(J227,rates!$A:$M,12,0)*M227,0)</f>
        <v>0</v>
      </c>
      <c r="W227" s="381">
        <f>IFERROR(VLOOKUP(J227,rates!$A:$M,13,0)*O227,0)</f>
        <v>0</v>
      </c>
      <c r="X227" s="381">
        <f>IFERROR(IF(Information!$C$4="HE",SUM(U227:W227),0),0)</f>
        <v>0</v>
      </c>
      <c r="Y227" s="431">
        <f t="shared" si="73"/>
        <v>0</v>
      </c>
      <c r="Z227" s="458">
        <f t="shared" si="74"/>
        <v>0</v>
      </c>
      <c r="AA227" s="459" t="str">
        <f>IFERROR(VLOOKUP(H227,countrygrouping!A:C,3,0)," ")</f>
        <v xml:space="preserve"> </v>
      </c>
      <c r="AB227" s="460" t="str">
        <f>IFERROR(VLOOKUP(AA227,distancebands!A:C,2,0)," ")</f>
        <v xml:space="preserve"> </v>
      </c>
      <c r="AC227" s="460">
        <f>IFERROR(IF(Information!$C$4="HE",VLOOKUP(AA227,distancebands!$A:$L,6,0),0),0)</f>
        <v>0</v>
      </c>
      <c r="AD227" s="460">
        <f t="shared" si="75"/>
        <v>0</v>
      </c>
      <c r="AE227" s="461">
        <v>0</v>
      </c>
      <c r="AF227" s="462">
        <v>0</v>
      </c>
      <c r="AG227" s="463">
        <f t="shared" si="63"/>
        <v>0</v>
      </c>
      <c r="AH227" s="463">
        <f>IF(Information!$C$4="HE",IF(AND((AF227*AE227)&lt;=400,AE227&lt;=40),AF227*AE227,IF((AE227*AF227)&lt;=400,AF227*40,400)),0)</f>
        <v>0</v>
      </c>
      <c r="AI227" s="467"/>
    </row>
    <row r="228" spans="1:35" ht="24.75" customHeight="1">
      <c r="A228" s="362"/>
      <c r="B228" s="362"/>
      <c r="C228" s="363">
        <f t="shared" si="62"/>
        <v>0</v>
      </c>
      <c r="D228" s="455"/>
      <c r="E228" s="387">
        <f t="shared" si="64"/>
        <v>0</v>
      </c>
      <c r="F228" s="388">
        <f t="shared" si="65"/>
        <v>0</v>
      </c>
      <c r="G228" s="464">
        <f t="shared" si="76"/>
        <v>0</v>
      </c>
      <c r="H228" s="425"/>
      <c r="I228" s="371" t="str">
        <f>IFERROR(VLOOKUP(H228,countrygrouping!A:B,2,0)," ")</f>
        <v xml:space="preserve"> </v>
      </c>
      <c r="J228" s="372" t="str">
        <f t="shared" si="66"/>
        <v xml:space="preserve"> </v>
      </c>
      <c r="K228" s="373">
        <f t="shared" si="67"/>
        <v>0</v>
      </c>
      <c r="L228" s="372">
        <f t="shared" si="68"/>
        <v>0</v>
      </c>
      <c r="M228" s="372">
        <f t="shared" si="69"/>
        <v>0</v>
      </c>
      <c r="N228" s="372">
        <f t="shared" si="70"/>
        <v>0</v>
      </c>
      <c r="O228" s="372">
        <f t="shared" si="71"/>
        <v>0</v>
      </c>
      <c r="P228" s="465">
        <f>IFERROR(VLOOKUP(J228,rates!$A:$M,8,0)*K228,0)</f>
        <v>0</v>
      </c>
      <c r="Q228" s="381">
        <f>IFERROR(VLOOKUP(J228,rates!$A:$M,9,0)*M228,0)</f>
        <v>0</v>
      </c>
      <c r="R228" s="381">
        <f>IFERROR(VLOOKUP(J228,rates!$A:$M,10,0)*O228,0)</f>
        <v>0</v>
      </c>
      <c r="S228" s="381">
        <f t="shared" si="61"/>
        <v>0</v>
      </c>
      <c r="T228" s="466">
        <f t="shared" si="72"/>
        <v>0</v>
      </c>
      <c r="U228" s="457">
        <f>IFERROR(VLOOKUP(J228,rates!$A:$M,11,0)*K228,0)</f>
        <v>0</v>
      </c>
      <c r="V228" s="381">
        <f>IFERROR(VLOOKUP(J228,rates!$A:$M,12,0)*M228,0)</f>
        <v>0</v>
      </c>
      <c r="W228" s="381">
        <f>IFERROR(VLOOKUP(J228,rates!$A:$M,13,0)*O228,0)</f>
        <v>0</v>
      </c>
      <c r="X228" s="381">
        <f>IFERROR(IF(Information!$C$4="HE",SUM(U228:W228),0),0)</f>
        <v>0</v>
      </c>
      <c r="Y228" s="431">
        <f t="shared" si="73"/>
        <v>0</v>
      </c>
      <c r="Z228" s="458">
        <f t="shared" si="74"/>
        <v>0</v>
      </c>
      <c r="AA228" s="459" t="str">
        <f>IFERROR(VLOOKUP(H228,countrygrouping!A:C,3,0)," ")</f>
        <v xml:space="preserve"> </v>
      </c>
      <c r="AB228" s="460" t="str">
        <f>IFERROR(VLOOKUP(AA228,distancebands!A:C,2,0)," ")</f>
        <v xml:space="preserve"> </v>
      </c>
      <c r="AC228" s="460">
        <f>IFERROR(IF(Information!$C$4="HE",VLOOKUP(AA228,distancebands!$A:$L,6,0),0),0)</f>
        <v>0</v>
      </c>
      <c r="AD228" s="460">
        <f t="shared" si="75"/>
        <v>0</v>
      </c>
      <c r="AE228" s="461">
        <v>0</v>
      </c>
      <c r="AF228" s="462">
        <v>0</v>
      </c>
      <c r="AG228" s="463">
        <f t="shared" si="63"/>
        <v>0</v>
      </c>
      <c r="AH228" s="463">
        <f>IF(Information!$C$4="HE",IF(AND((AF228*AE228)&lt;=400,AE228&lt;=40),AF228*AE228,IF((AE228*AF228)&lt;=400,AF228*40,400)),0)</f>
        <v>0</v>
      </c>
      <c r="AI228" s="467"/>
    </row>
    <row r="229" spans="1:35" ht="24.75" customHeight="1">
      <c r="A229" s="362"/>
      <c r="B229" s="362"/>
      <c r="C229" s="363">
        <f t="shared" si="62"/>
        <v>0</v>
      </c>
      <c r="D229" s="455"/>
      <c r="E229" s="387">
        <f t="shared" si="64"/>
        <v>0</v>
      </c>
      <c r="F229" s="388">
        <f t="shared" si="65"/>
        <v>0</v>
      </c>
      <c r="G229" s="464">
        <f t="shared" si="76"/>
        <v>0</v>
      </c>
      <c r="H229" s="425"/>
      <c r="I229" s="371" t="str">
        <f>IFERROR(VLOOKUP(H229,countrygrouping!A:B,2,0)," ")</f>
        <v xml:space="preserve"> </v>
      </c>
      <c r="J229" s="372" t="str">
        <f t="shared" si="66"/>
        <v xml:space="preserve"> </v>
      </c>
      <c r="K229" s="373">
        <f t="shared" si="67"/>
        <v>0</v>
      </c>
      <c r="L229" s="372">
        <f t="shared" si="68"/>
        <v>0</v>
      </c>
      <c r="M229" s="372">
        <f t="shared" si="69"/>
        <v>0</v>
      </c>
      <c r="N229" s="372">
        <f t="shared" si="70"/>
        <v>0</v>
      </c>
      <c r="O229" s="372">
        <f t="shared" si="71"/>
        <v>0</v>
      </c>
      <c r="P229" s="465">
        <f>IFERROR(VLOOKUP(J229,rates!$A:$M,8,0)*K229,0)</f>
        <v>0</v>
      </c>
      <c r="Q229" s="381">
        <f>IFERROR(VLOOKUP(J229,rates!$A:$M,9,0)*M229,0)</f>
        <v>0</v>
      </c>
      <c r="R229" s="381">
        <f>IFERROR(VLOOKUP(J229,rates!$A:$M,10,0)*O229,0)</f>
        <v>0</v>
      </c>
      <c r="S229" s="381">
        <f t="shared" si="61"/>
        <v>0</v>
      </c>
      <c r="T229" s="466">
        <f t="shared" si="72"/>
        <v>0</v>
      </c>
      <c r="U229" s="457">
        <f>IFERROR(VLOOKUP(J229,rates!$A:$M,11,0)*K229,0)</f>
        <v>0</v>
      </c>
      <c r="V229" s="381">
        <f>IFERROR(VLOOKUP(J229,rates!$A:$M,12,0)*M229,0)</f>
        <v>0</v>
      </c>
      <c r="W229" s="381">
        <f>IFERROR(VLOOKUP(J229,rates!$A:$M,13,0)*O229,0)</f>
        <v>0</v>
      </c>
      <c r="X229" s="381">
        <f>IFERROR(IF(Information!$C$4="HE",SUM(U229:W229),0),0)</f>
        <v>0</v>
      </c>
      <c r="Y229" s="431">
        <f t="shared" si="73"/>
        <v>0</v>
      </c>
      <c r="Z229" s="458">
        <f t="shared" si="74"/>
        <v>0</v>
      </c>
      <c r="AA229" s="459" t="str">
        <f>IFERROR(VLOOKUP(H229,countrygrouping!A:C,3,0)," ")</f>
        <v xml:space="preserve"> </v>
      </c>
      <c r="AB229" s="460" t="str">
        <f>IFERROR(VLOOKUP(AA229,distancebands!A:C,2,0)," ")</f>
        <v xml:space="preserve"> </v>
      </c>
      <c r="AC229" s="460">
        <f>IFERROR(IF(Information!$C$4="HE",VLOOKUP(AA229,distancebands!$A:$L,6,0),0),0)</f>
        <v>0</v>
      </c>
      <c r="AD229" s="460">
        <f t="shared" si="75"/>
        <v>0</v>
      </c>
      <c r="AE229" s="461">
        <v>0</v>
      </c>
      <c r="AF229" s="462">
        <v>0</v>
      </c>
      <c r="AG229" s="463">
        <f t="shared" si="63"/>
        <v>0</v>
      </c>
      <c r="AH229" s="463">
        <f>IF(Information!$C$4="HE",IF(AND((AF229*AE229)&lt;=400,AE229&lt;=40),AF229*AE229,IF((AE229*AF229)&lt;=400,AF229*40,400)),0)</f>
        <v>0</v>
      </c>
      <c r="AI229" s="467"/>
    </row>
    <row r="230" spans="1:35" ht="24.75" customHeight="1">
      <c r="A230" s="362"/>
      <c r="B230" s="362"/>
      <c r="C230" s="363">
        <f t="shared" si="62"/>
        <v>0</v>
      </c>
      <c r="D230" s="455"/>
      <c r="E230" s="387">
        <f t="shared" si="64"/>
        <v>0</v>
      </c>
      <c r="F230" s="388">
        <f t="shared" si="65"/>
        <v>0</v>
      </c>
      <c r="G230" s="464">
        <f t="shared" si="76"/>
        <v>0</v>
      </c>
      <c r="H230" s="425"/>
      <c r="I230" s="371" t="str">
        <f>IFERROR(VLOOKUP(H230,countrygrouping!A:B,2,0)," ")</f>
        <v xml:space="preserve"> </v>
      </c>
      <c r="J230" s="372" t="str">
        <f t="shared" si="66"/>
        <v xml:space="preserve"> </v>
      </c>
      <c r="K230" s="373">
        <f t="shared" si="67"/>
        <v>0</v>
      </c>
      <c r="L230" s="372">
        <f t="shared" si="68"/>
        <v>0</v>
      </c>
      <c r="M230" s="372">
        <f t="shared" si="69"/>
        <v>0</v>
      </c>
      <c r="N230" s="372">
        <f t="shared" si="70"/>
        <v>0</v>
      </c>
      <c r="O230" s="372">
        <f t="shared" si="71"/>
        <v>0</v>
      </c>
      <c r="P230" s="465">
        <f>IFERROR(VLOOKUP(J230,rates!$A:$M,8,0)*K230,0)</f>
        <v>0</v>
      </c>
      <c r="Q230" s="381">
        <f>IFERROR(VLOOKUP(J230,rates!$A:$M,9,0)*M230,0)</f>
        <v>0</v>
      </c>
      <c r="R230" s="381">
        <f>IFERROR(VLOOKUP(J230,rates!$A:$M,10,0)*O230,0)</f>
        <v>0</v>
      </c>
      <c r="S230" s="381">
        <f t="shared" si="61"/>
        <v>0</v>
      </c>
      <c r="T230" s="466">
        <f t="shared" si="72"/>
        <v>0</v>
      </c>
      <c r="U230" s="457">
        <f>IFERROR(VLOOKUP(J230,rates!$A:$M,11,0)*K230,0)</f>
        <v>0</v>
      </c>
      <c r="V230" s="381">
        <f>IFERROR(VLOOKUP(J230,rates!$A:$M,12,0)*M230,0)</f>
        <v>0</v>
      </c>
      <c r="W230" s="381">
        <f>IFERROR(VLOOKUP(J230,rates!$A:$M,13,0)*O230,0)</f>
        <v>0</v>
      </c>
      <c r="X230" s="381">
        <f>IFERROR(IF(Information!$C$4="HE",SUM(U230:W230),0),0)</f>
        <v>0</v>
      </c>
      <c r="Y230" s="431">
        <f t="shared" si="73"/>
        <v>0</v>
      </c>
      <c r="Z230" s="458">
        <f t="shared" si="74"/>
        <v>0</v>
      </c>
      <c r="AA230" s="459" t="str">
        <f>IFERROR(VLOOKUP(H230,countrygrouping!A:C,3,0)," ")</f>
        <v xml:space="preserve"> </v>
      </c>
      <c r="AB230" s="460" t="str">
        <f>IFERROR(VLOOKUP(AA230,distancebands!A:C,2,0)," ")</f>
        <v xml:space="preserve"> </v>
      </c>
      <c r="AC230" s="460">
        <f>IFERROR(IF(Information!$C$4="HE",VLOOKUP(AA230,distancebands!$A:$L,6,0),0),0)</f>
        <v>0</v>
      </c>
      <c r="AD230" s="460">
        <f t="shared" si="75"/>
        <v>0</v>
      </c>
      <c r="AE230" s="461">
        <v>0</v>
      </c>
      <c r="AF230" s="462">
        <v>0</v>
      </c>
      <c r="AG230" s="463">
        <f t="shared" si="63"/>
        <v>0</v>
      </c>
      <c r="AH230" s="463">
        <f>IF(Information!$C$4="HE",IF(AND((AF230*AE230)&lt;=400,AE230&lt;=40),AF230*AE230,IF((AE230*AF230)&lt;=400,AF230*40,400)),0)</f>
        <v>0</v>
      </c>
      <c r="AI230" s="467"/>
    </row>
    <row r="231" spans="1:35" ht="24.75" customHeight="1">
      <c r="A231" s="362"/>
      <c r="B231" s="362"/>
      <c r="C231" s="363">
        <f t="shared" si="62"/>
        <v>0</v>
      </c>
      <c r="D231" s="455"/>
      <c r="E231" s="387">
        <f t="shared" si="64"/>
        <v>0</v>
      </c>
      <c r="F231" s="388">
        <f t="shared" si="65"/>
        <v>0</v>
      </c>
      <c r="G231" s="464">
        <f t="shared" si="76"/>
        <v>0</v>
      </c>
      <c r="H231" s="425"/>
      <c r="I231" s="371" t="str">
        <f>IFERROR(VLOOKUP(H231,countrygrouping!A:B,2,0)," ")</f>
        <v xml:space="preserve"> </v>
      </c>
      <c r="J231" s="372" t="str">
        <f t="shared" si="66"/>
        <v xml:space="preserve"> </v>
      </c>
      <c r="K231" s="373">
        <f t="shared" si="67"/>
        <v>0</v>
      </c>
      <c r="L231" s="372">
        <f t="shared" si="68"/>
        <v>0</v>
      </c>
      <c r="M231" s="372">
        <f t="shared" si="69"/>
        <v>0</v>
      </c>
      <c r="N231" s="372">
        <f t="shared" si="70"/>
        <v>0</v>
      </c>
      <c r="O231" s="372">
        <f t="shared" si="71"/>
        <v>0</v>
      </c>
      <c r="P231" s="465">
        <f>IFERROR(VLOOKUP(J231,rates!$A:$M,8,0)*K231,0)</f>
        <v>0</v>
      </c>
      <c r="Q231" s="381">
        <f>IFERROR(VLOOKUP(J231,rates!$A:$M,9,0)*M231,0)</f>
        <v>0</v>
      </c>
      <c r="R231" s="381">
        <f>IFERROR(VLOOKUP(J231,rates!$A:$M,10,0)*O231,0)</f>
        <v>0</v>
      </c>
      <c r="S231" s="381">
        <f t="shared" si="61"/>
        <v>0</v>
      </c>
      <c r="T231" s="466">
        <f t="shared" si="72"/>
        <v>0</v>
      </c>
      <c r="U231" s="457">
        <f>IFERROR(VLOOKUP(J231,rates!$A:$M,11,0)*K231,0)</f>
        <v>0</v>
      </c>
      <c r="V231" s="381">
        <f>IFERROR(VLOOKUP(J231,rates!$A:$M,12,0)*M231,0)</f>
        <v>0</v>
      </c>
      <c r="W231" s="381">
        <f>IFERROR(VLOOKUP(J231,rates!$A:$M,13,0)*O231,0)</f>
        <v>0</v>
      </c>
      <c r="X231" s="381">
        <f>IFERROR(IF(Information!$C$4="HE",SUM(U231:W231),0),0)</f>
        <v>0</v>
      </c>
      <c r="Y231" s="431">
        <f t="shared" si="73"/>
        <v>0</v>
      </c>
      <c r="Z231" s="458">
        <f t="shared" si="74"/>
        <v>0</v>
      </c>
      <c r="AA231" s="459" t="str">
        <f>IFERROR(VLOOKUP(H231,countrygrouping!A:C,3,0)," ")</f>
        <v xml:space="preserve"> </v>
      </c>
      <c r="AB231" s="460" t="str">
        <f>IFERROR(VLOOKUP(AA231,distancebands!A:C,2,0)," ")</f>
        <v xml:space="preserve"> </v>
      </c>
      <c r="AC231" s="460">
        <f>IFERROR(IF(Information!$C$4="HE",VLOOKUP(AA231,distancebands!$A:$L,6,0),0),0)</f>
        <v>0</v>
      </c>
      <c r="AD231" s="460">
        <f t="shared" si="75"/>
        <v>0</v>
      </c>
      <c r="AE231" s="461">
        <v>0</v>
      </c>
      <c r="AF231" s="462">
        <v>0</v>
      </c>
      <c r="AG231" s="463">
        <f t="shared" si="63"/>
        <v>0</v>
      </c>
      <c r="AH231" s="463">
        <f>IF(Information!$C$4="HE",IF(AND((AF231*AE231)&lt;=400,AE231&lt;=40),AF231*AE231,IF((AE231*AF231)&lt;=400,AF231*40,400)),0)</f>
        <v>0</v>
      </c>
      <c r="AI231" s="467"/>
    </row>
    <row r="232" spans="1:35" ht="24.75" customHeight="1">
      <c r="A232" s="362"/>
      <c r="B232" s="362"/>
      <c r="C232" s="363">
        <f t="shared" si="62"/>
        <v>0</v>
      </c>
      <c r="D232" s="455"/>
      <c r="E232" s="387">
        <f t="shared" si="64"/>
        <v>0</v>
      </c>
      <c r="F232" s="388">
        <f t="shared" si="65"/>
        <v>0</v>
      </c>
      <c r="G232" s="464">
        <f t="shared" si="76"/>
        <v>0</v>
      </c>
      <c r="H232" s="425"/>
      <c r="I232" s="371" t="str">
        <f>IFERROR(VLOOKUP(H232,countrygrouping!A:B,2,0)," ")</f>
        <v xml:space="preserve"> </v>
      </c>
      <c r="J232" s="372" t="str">
        <f t="shared" si="66"/>
        <v xml:space="preserve"> </v>
      </c>
      <c r="K232" s="373">
        <f t="shared" si="67"/>
        <v>0</v>
      </c>
      <c r="L232" s="372">
        <f t="shared" si="68"/>
        <v>0</v>
      </c>
      <c r="M232" s="372">
        <f t="shared" si="69"/>
        <v>0</v>
      </c>
      <c r="N232" s="372">
        <f t="shared" si="70"/>
        <v>0</v>
      </c>
      <c r="O232" s="372">
        <f t="shared" si="71"/>
        <v>0</v>
      </c>
      <c r="P232" s="465">
        <f>IFERROR(VLOOKUP(J232,rates!$A:$M,8,0)*K232,0)</f>
        <v>0</v>
      </c>
      <c r="Q232" s="381">
        <f>IFERROR(VLOOKUP(J232,rates!$A:$M,9,0)*M232,0)</f>
        <v>0</v>
      </c>
      <c r="R232" s="381">
        <f>IFERROR(VLOOKUP(J232,rates!$A:$M,10,0)*O232,0)</f>
        <v>0</v>
      </c>
      <c r="S232" s="381">
        <f t="shared" si="61"/>
        <v>0</v>
      </c>
      <c r="T232" s="466">
        <f t="shared" si="72"/>
        <v>0</v>
      </c>
      <c r="U232" s="457">
        <f>IFERROR(VLOOKUP(J232,rates!$A:$M,11,0)*K232,0)</f>
        <v>0</v>
      </c>
      <c r="V232" s="381">
        <f>IFERROR(VLOOKUP(J232,rates!$A:$M,12,0)*M232,0)</f>
        <v>0</v>
      </c>
      <c r="W232" s="381">
        <f>IFERROR(VLOOKUP(J232,rates!$A:$M,13,0)*O232,0)</f>
        <v>0</v>
      </c>
      <c r="X232" s="381">
        <f>IFERROR(IF(Information!$C$4="HE",SUM(U232:W232),0),0)</f>
        <v>0</v>
      </c>
      <c r="Y232" s="431">
        <f t="shared" si="73"/>
        <v>0</v>
      </c>
      <c r="Z232" s="458">
        <f t="shared" si="74"/>
        <v>0</v>
      </c>
      <c r="AA232" s="459" t="str">
        <f>IFERROR(VLOOKUP(H232,countrygrouping!A:C,3,0)," ")</f>
        <v xml:space="preserve"> </v>
      </c>
      <c r="AB232" s="460" t="str">
        <f>IFERROR(VLOOKUP(AA232,distancebands!A:C,2,0)," ")</f>
        <v xml:space="preserve"> </v>
      </c>
      <c r="AC232" s="460">
        <f>IFERROR(IF(Information!$C$4="HE",VLOOKUP(AA232,distancebands!$A:$L,6,0),0),0)</f>
        <v>0</v>
      </c>
      <c r="AD232" s="460">
        <f t="shared" si="75"/>
        <v>0</v>
      </c>
      <c r="AE232" s="461">
        <v>0</v>
      </c>
      <c r="AF232" s="462">
        <v>0</v>
      </c>
      <c r="AG232" s="463">
        <f t="shared" si="63"/>
        <v>0</v>
      </c>
      <c r="AH232" s="463">
        <f>IF(Information!$C$4="HE",IF(AND((AF232*AE232)&lt;=400,AE232&lt;=40),AF232*AE232,IF((AE232*AF232)&lt;=400,AF232*40,400)),0)</f>
        <v>0</v>
      </c>
      <c r="AI232" s="467"/>
    </row>
    <row r="233" spans="1:35" ht="24.75" customHeight="1">
      <c r="A233" s="362"/>
      <c r="B233" s="362"/>
      <c r="C233" s="363">
        <f t="shared" si="62"/>
        <v>0</v>
      </c>
      <c r="D233" s="455"/>
      <c r="E233" s="387">
        <f t="shared" si="64"/>
        <v>0</v>
      </c>
      <c r="F233" s="388">
        <f t="shared" si="65"/>
        <v>0</v>
      </c>
      <c r="G233" s="464">
        <f t="shared" si="76"/>
        <v>0</v>
      </c>
      <c r="H233" s="425"/>
      <c r="I233" s="371" t="str">
        <f>IFERROR(VLOOKUP(H233,countrygrouping!A:B,2,0)," ")</f>
        <v xml:space="preserve"> </v>
      </c>
      <c r="J233" s="372" t="str">
        <f t="shared" si="66"/>
        <v xml:space="preserve"> </v>
      </c>
      <c r="K233" s="373">
        <f t="shared" si="67"/>
        <v>0</v>
      </c>
      <c r="L233" s="372">
        <f t="shared" si="68"/>
        <v>0</v>
      </c>
      <c r="M233" s="372">
        <f t="shared" si="69"/>
        <v>0</v>
      </c>
      <c r="N233" s="372">
        <f t="shared" si="70"/>
        <v>0</v>
      </c>
      <c r="O233" s="372">
        <f t="shared" si="71"/>
        <v>0</v>
      </c>
      <c r="P233" s="465">
        <f>IFERROR(VLOOKUP(J233,rates!$A:$M,8,0)*K233,0)</f>
        <v>0</v>
      </c>
      <c r="Q233" s="381">
        <f>IFERROR(VLOOKUP(J233,rates!$A:$M,9,0)*M233,0)</f>
        <v>0</v>
      </c>
      <c r="R233" s="381">
        <f>IFERROR(VLOOKUP(J233,rates!$A:$M,10,0)*O233,0)</f>
        <v>0</v>
      </c>
      <c r="S233" s="381">
        <f t="shared" si="61"/>
        <v>0</v>
      </c>
      <c r="T233" s="466">
        <f t="shared" si="72"/>
        <v>0</v>
      </c>
      <c r="U233" s="457">
        <f>IFERROR(VLOOKUP(J233,rates!$A:$M,11,0)*K233,0)</f>
        <v>0</v>
      </c>
      <c r="V233" s="381">
        <f>IFERROR(VLOOKUP(J233,rates!$A:$M,12,0)*M233,0)</f>
        <v>0</v>
      </c>
      <c r="W233" s="381">
        <f>IFERROR(VLOOKUP(J233,rates!$A:$M,13,0)*O233,0)</f>
        <v>0</v>
      </c>
      <c r="X233" s="381">
        <f>IFERROR(IF(Information!$C$4="HE",SUM(U233:W233),0),0)</f>
        <v>0</v>
      </c>
      <c r="Y233" s="431">
        <f t="shared" si="73"/>
        <v>0</v>
      </c>
      <c r="Z233" s="458">
        <f t="shared" si="74"/>
        <v>0</v>
      </c>
      <c r="AA233" s="459" t="str">
        <f>IFERROR(VLOOKUP(H233,countrygrouping!A:C,3,0)," ")</f>
        <v xml:space="preserve"> </v>
      </c>
      <c r="AB233" s="460" t="str">
        <f>IFERROR(VLOOKUP(AA233,distancebands!A:C,2,0)," ")</f>
        <v xml:space="preserve"> </v>
      </c>
      <c r="AC233" s="460">
        <f>IFERROR(IF(Information!$C$4="HE",VLOOKUP(AA233,distancebands!$A:$L,6,0),0),0)</f>
        <v>0</v>
      </c>
      <c r="AD233" s="460">
        <f t="shared" si="75"/>
        <v>0</v>
      </c>
      <c r="AE233" s="461">
        <v>0</v>
      </c>
      <c r="AF233" s="462">
        <v>0</v>
      </c>
      <c r="AG233" s="463">
        <f t="shared" si="63"/>
        <v>0</v>
      </c>
      <c r="AH233" s="463">
        <f>IF(Information!$C$4="HE",IF(AND((AF233*AE233)&lt;=400,AE233&lt;=40),AF233*AE233,IF((AE233*AF233)&lt;=400,AF233*40,400)),0)</f>
        <v>0</v>
      </c>
      <c r="AI233" s="467"/>
    </row>
    <row r="234" spans="1:35" ht="24.75" customHeight="1">
      <c r="A234" s="362"/>
      <c r="B234" s="362"/>
      <c r="C234" s="363">
        <f t="shared" si="62"/>
        <v>0</v>
      </c>
      <c r="D234" s="455"/>
      <c r="E234" s="387">
        <f t="shared" si="64"/>
        <v>0</v>
      </c>
      <c r="F234" s="388">
        <f t="shared" si="65"/>
        <v>0</v>
      </c>
      <c r="G234" s="464">
        <f t="shared" si="76"/>
        <v>0</v>
      </c>
      <c r="H234" s="425"/>
      <c r="I234" s="371" t="str">
        <f>IFERROR(VLOOKUP(H234,countrygrouping!A:B,2,0)," ")</f>
        <v xml:space="preserve"> </v>
      </c>
      <c r="J234" s="372" t="str">
        <f t="shared" si="66"/>
        <v xml:space="preserve"> </v>
      </c>
      <c r="K234" s="373">
        <f t="shared" si="67"/>
        <v>0</v>
      </c>
      <c r="L234" s="372">
        <f t="shared" si="68"/>
        <v>0</v>
      </c>
      <c r="M234" s="372">
        <f t="shared" si="69"/>
        <v>0</v>
      </c>
      <c r="N234" s="372">
        <f t="shared" si="70"/>
        <v>0</v>
      </c>
      <c r="O234" s="372">
        <f t="shared" si="71"/>
        <v>0</v>
      </c>
      <c r="P234" s="465">
        <f>IFERROR(VLOOKUP(J234,rates!$A:$M,8,0)*K234,0)</f>
        <v>0</v>
      </c>
      <c r="Q234" s="381">
        <f>IFERROR(VLOOKUP(J234,rates!$A:$M,9,0)*M234,0)</f>
        <v>0</v>
      </c>
      <c r="R234" s="381">
        <f>IFERROR(VLOOKUP(J234,rates!$A:$M,10,0)*O234,0)</f>
        <v>0</v>
      </c>
      <c r="S234" s="381">
        <f t="shared" si="61"/>
        <v>0</v>
      </c>
      <c r="T234" s="466">
        <f t="shared" si="72"/>
        <v>0</v>
      </c>
      <c r="U234" s="457">
        <f>IFERROR(VLOOKUP(J234,rates!$A:$M,11,0)*K234,0)</f>
        <v>0</v>
      </c>
      <c r="V234" s="381">
        <f>IFERROR(VLOOKUP(J234,rates!$A:$M,12,0)*M234,0)</f>
        <v>0</v>
      </c>
      <c r="W234" s="381">
        <f>IFERROR(VLOOKUP(J234,rates!$A:$M,13,0)*O234,0)</f>
        <v>0</v>
      </c>
      <c r="X234" s="381">
        <f>IFERROR(IF(Information!$C$4="HE",SUM(U234:W234),0),0)</f>
        <v>0</v>
      </c>
      <c r="Y234" s="431">
        <f t="shared" si="73"/>
        <v>0</v>
      </c>
      <c r="Z234" s="458">
        <f t="shared" si="74"/>
        <v>0</v>
      </c>
      <c r="AA234" s="459" t="str">
        <f>IFERROR(VLOOKUP(H234,countrygrouping!A:C,3,0)," ")</f>
        <v xml:space="preserve"> </v>
      </c>
      <c r="AB234" s="460" t="str">
        <f>IFERROR(VLOOKUP(AA234,distancebands!A:C,2,0)," ")</f>
        <v xml:space="preserve"> </v>
      </c>
      <c r="AC234" s="460">
        <f>IFERROR(IF(Information!$C$4="HE",VLOOKUP(AA234,distancebands!$A:$L,6,0),0),0)</f>
        <v>0</v>
      </c>
      <c r="AD234" s="460">
        <f t="shared" si="75"/>
        <v>0</v>
      </c>
      <c r="AE234" s="461">
        <v>0</v>
      </c>
      <c r="AF234" s="462">
        <v>0</v>
      </c>
      <c r="AG234" s="463">
        <f t="shared" si="63"/>
        <v>0</v>
      </c>
      <c r="AH234" s="463">
        <f>IF(Information!$C$4="HE",IF(AND((AF234*AE234)&lt;=400,AE234&lt;=40),AF234*AE234,IF((AE234*AF234)&lt;=400,AF234*40,400)),0)</f>
        <v>0</v>
      </c>
      <c r="AI234" s="467"/>
    </row>
    <row r="235" spans="1:35" ht="24.75" customHeight="1">
      <c r="A235" s="362"/>
      <c r="B235" s="362"/>
      <c r="C235" s="363">
        <f t="shared" si="62"/>
        <v>0</v>
      </c>
      <c r="D235" s="455"/>
      <c r="E235" s="387">
        <f t="shared" si="64"/>
        <v>0</v>
      </c>
      <c r="F235" s="388">
        <f t="shared" si="65"/>
        <v>0</v>
      </c>
      <c r="G235" s="464">
        <f t="shared" si="76"/>
        <v>0</v>
      </c>
      <c r="H235" s="425"/>
      <c r="I235" s="371" t="str">
        <f>IFERROR(VLOOKUP(H235,countrygrouping!A:B,2,0)," ")</f>
        <v xml:space="preserve"> </v>
      </c>
      <c r="J235" s="372" t="str">
        <f t="shared" si="66"/>
        <v xml:space="preserve"> </v>
      </c>
      <c r="K235" s="373">
        <f t="shared" si="67"/>
        <v>0</v>
      </c>
      <c r="L235" s="372">
        <f t="shared" si="68"/>
        <v>0</v>
      </c>
      <c r="M235" s="372">
        <f t="shared" si="69"/>
        <v>0</v>
      </c>
      <c r="N235" s="372">
        <f t="shared" si="70"/>
        <v>0</v>
      </c>
      <c r="O235" s="372">
        <f t="shared" si="71"/>
        <v>0</v>
      </c>
      <c r="P235" s="465">
        <f>IFERROR(VLOOKUP(J235,rates!$A:$M,8,0)*K235,0)</f>
        <v>0</v>
      </c>
      <c r="Q235" s="381">
        <f>IFERROR(VLOOKUP(J235,rates!$A:$M,9,0)*M235,0)</f>
        <v>0</v>
      </c>
      <c r="R235" s="381">
        <f>IFERROR(VLOOKUP(J235,rates!$A:$M,10,0)*O235,0)</f>
        <v>0</v>
      </c>
      <c r="S235" s="381">
        <f t="shared" si="61"/>
        <v>0</v>
      </c>
      <c r="T235" s="466">
        <f t="shared" si="72"/>
        <v>0</v>
      </c>
      <c r="U235" s="457">
        <f>IFERROR(VLOOKUP(J235,rates!$A:$M,11,0)*K235,0)</f>
        <v>0</v>
      </c>
      <c r="V235" s="381">
        <f>IFERROR(VLOOKUP(J235,rates!$A:$M,12,0)*M235,0)</f>
        <v>0</v>
      </c>
      <c r="W235" s="381">
        <f>IFERROR(VLOOKUP(J235,rates!$A:$M,13,0)*O235,0)</f>
        <v>0</v>
      </c>
      <c r="X235" s="381">
        <f>IFERROR(IF(Information!$C$4="HE",SUM(U235:W235),0),0)</f>
        <v>0</v>
      </c>
      <c r="Y235" s="431">
        <f t="shared" si="73"/>
        <v>0</v>
      </c>
      <c r="Z235" s="458">
        <f t="shared" si="74"/>
        <v>0</v>
      </c>
      <c r="AA235" s="459" t="str">
        <f>IFERROR(VLOOKUP(H235,countrygrouping!A:C,3,0)," ")</f>
        <v xml:space="preserve"> </v>
      </c>
      <c r="AB235" s="460" t="str">
        <f>IFERROR(VLOOKUP(AA235,distancebands!A:C,2,0)," ")</f>
        <v xml:space="preserve"> </v>
      </c>
      <c r="AC235" s="460">
        <f>IFERROR(IF(Information!$C$4="HE",VLOOKUP(AA235,distancebands!$A:$L,6,0),0),0)</f>
        <v>0</v>
      </c>
      <c r="AD235" s="460">
        <f t="shared" si="75"/>
        <v>0</v>
      </c>
      <c r="AE235" s="461">
        <v>0</v>
      </c>
      <c r="AF235" s="462">
        <v>0</v>
      </c>
      <c r="AG235" s="463">
        <f t="shared" si="63"/>
        <v>0</v>
      </c>
      <c r="AH235" s="463">
        <f>IF(Information!$C$4="HE",IF(AND((AF235*AE235)&lt;=400,AE235&lt;=40),AF235*AE235,IF((AE235*AF235)&lt;=400,AF235*40,400)),0)</f>
        <v>0</v>
      </c>
      <c r="AI235" s="467"/>
    </row>
    <row r="236" spans="1:35" ht="24.75" customHeight="1">
      <c r="A236" s="362"/>
      <c r="B236" s="362"/>
      <c r="C236" s="363">
        <f t="shared" si="62"/>
        <v>0</v>
      </c>
      <c r="D236" s="455"/>
      <c r="E236" s="387">
        <f t="shared" si="64"/>
        <v>0</v>
      </c>
      <c r="F236" s="388">
        <f t="shared" si="65"/>
        <v>0</v>
      </c>
      <c r="G236" s="464">
        <f t="shared" si="76"/>
        <v>0</v>
      </c>
      <c r="H236" s="425"/>
      <c r="I236" s="371" t="str">
        <f>IFERROR(VLOOKUP(H236,countrygrouping!A:B,2,0)," ")</f>
        <v xml:space="preserve"> </v>
      </c>
      <c r="J236" s="372" t="str">
        <f t="shared" si="66"/>
        <v xml:space="preserve"> </v>
      </c>
      <c r="K236" s="373">
        <f t="shared" si="67"/>
        <v>0</v>
      </c>
      <c r="L236" s="372">
        <f t="shared" si="68"/>
        <v>0</v>
      </c>
      <c r="M236" s="372">
        <f t="shared" si="69"/>
        <v>0</v>
      </c>
      <c r="N236" s="372">
        <f t="shared" si="70"/>
        <v>0</v>
      </c>
      <c r="O236" s="372">
        <f t="shared" si="71"/>
        <v>0</v>
      </c>
      <c r="P236" s="465">
        <f>IFERROR(VLOOKUP(J236,rates!$A:$M,8,0)*K236,0)</f>
        <v>0</v>
      </c>
      <c r="Q236" s="381">
        <f>IFERROR(VLOOKUP(J236,rates!$A:$M,9,0)*M236,0)</f>
        <v>0</v>
      </c>
      <c r="R236" s="381">
        <f>IFERROR(VLOOKUP(J236,rates!$A:$M,10,0)*O236,0)</f>
        <v>0</v>
      </c>
      <c r="S236" s="381">
        <f t="shared" si="61"/>
        <v>0</v>
      </c>
      <c r="T236" s="466">
        <f t="shared" si="72"/>
        <v>0</v>
      </c>
      <c r="U236" s="457">
        <f>IFERROR(VLOOKUP(J236,rates!$A:$M,11,0)*K236,0)</f>
        <v>0</v>
      </c>
      <c r="V236" s="381">
        <f>IFERROR(VLOOKUP(J236,rates!$A:$M,12,0)*M236,0)</f>
        <v>0</v>
      </c>
      <c r="W236" s="381">
        <f>IFERROR(VLOOKUP(J236,rates!$A:$M,13,0)*O236,0)</f>
        <v>0</v>
      </c>
      <c r="X236" s="381">
        <f>IFERROR(IF(Information!$C$4="HE",SUM(U236:W236),0),0)</f>
        <v>0</v>
      </c>
      <c r="Y236" s="431">
        <f t="shared" si="73"/>
        <v>0</v>
      </c>
      <c r="Z236" s="458">
        <f t="shared" si="74"/>
        <v>0</v>
      </c>
      <c r="AA236" s="459" t="str">
        <f>IFERROR(VLOOKUP(H236,countrygrouping!A:C,3,0)," ")</f>
        <v xml:space="preserve"> </v>
      </c>
      <c r="AB236" s="460" t="str">
        <f>IFERROR(VLOOKUP(AA236,distancebands!A:C,2,0)," ")</f>
        <v xml:space="preserve"> </v>
      </c>
      <c r="AC236" s="460">
        <f>IFERROR(IF(Information!$C$4="HE",VLOOKUP(AA236,distancebands!$A:$L,6,0),0),0)</f>
        <v>0</v>
      </c>
      <c r="AD236" s="460">
        <f t="shared" si="75"/>
        <v>0</v>
      </c>
      <c r="AE236" s="461">
        <v>0</v>
      </c>
      <c r="AF236" s="462">
        <v>0</v>
      </c>
      <c r="AG236" s="463">
        <f t="shared" si="63"/>
        <v>0</v>
      </c>
      <c r="AH236" s="463">
        <f>IF(Information!$C$4="HE",IF(AND((AF236*AE236)&lt;=400,AE236&lt;=40),AF236*AE236,IF((AE236*AF236)&lt;=400,AF236*40,400)),0)</f>
        <v>0</v>
      </c>
      <c r="AI236" s="467"/>
    </row>
    <row r="237" spans="1:35" ht="24.75" customHeight="1">
      <c r="A237" s="362"/>
      <c r="B237" s="362"/>
      <c r="C237" s="363">
        <f t="shared" si="62"/>
        <v>0</v>
      </c>
      <c r="D237" s="455"/>
      <c r="E237" s="387">
        <f t="shared" si="64"/>
        <v>0</v>
      </c>
      <c r="F237" s="388">
        <f t="shared" si="65"/>
        <v>0</v>
      </c>
      <c r="G237" s="464">
        <f t="shared" si="76"/>
        <v>0</v>
      </c>
      <c r="H237" s="425"/>
      <c r="I237" s="371" t="str">
        <f>IFERROR(VLOOKUP(H237,countrygrouping!A:B,2,0)," ")</f>
        <v xml:space="preserve"> </v>
      </c>
      <c r="J237" s="372" t="str">
        <f t="shared" si="66"/>
        <v xml:space="preserve"> </v>
      </c>
      <c r="K237" s="373">
        <f t="shared" si="67"/>
        <v>0</v>
      </c>
      <c r="L237" s="372">
        <f t="shared" si="68"/>
        <v>0</v>
      </c>
      <c r="M237" s="372">
        <f t="shared" si="69"/>
        <v>0</v>
      </c>
      <c r="N237" s="372">
        <f t="shared" si="70"/>
        <v>0</v>
      </c>
      <c r="O237" s="372">
        <f t="shared" si="71"/>
        <v>0</v>
      </c>
      <c r="P237" s="465">
        <f>IFERROR(VLOOKUP(J237,rates!$A:$M,8,0)*K237,0)</f>
        <v>0</v>
      </c>
      <c r="Q237" s="381">
        <f>IFERROR(VLOOKUP(J237,rates!$A:$M,9,0)*M237,0)</f>
        <v>0</v>
      </c>
      <c r="R237" s="381">
        <f>IFERROR(VLOOKUP(J237,rates!$A:$M,10,0)*O237,0)</f>
        <v>0</v>
      </c>
      <c r="S237" s="381">
        <f t="shared" si="61"/>
        <v>0</v>
      </c>
      <c r="T237" s="466">
        <f t="shared" si="72"/>
        <v>0</v>
      </c>
      <c r="U237" s="457">
        <f>IFERROR(VLOOKUP(J237,rates!$A:$M,11,0)*K237,0)</f>
        <v>0</v>
      </c>
      <c r="V237" s="381">
        <f>IFERROR(VLOOKUP(J237,rates!$A:$M,12,0)*M237,0)</f>
        <v>0</v>
      </c>
      <c r="W237" s="381">
        <f>IFERROR(VLOOKUP(J237,rates!$A:$M,13,0)*O237,0)</f>
        <v>0</v>
      </c>
      <c r="X237" s="381">
        <f>IFERROR(IF(Information!$C$4="HE",SUM(U237:W237),0),0)</f>
        <v>0</v>
      </c>
      <c r="Y237" s="431">
        <f t="shared" si="73"/>
        <v>0</v>
      </c>
      <c r="Z237" s="458">
        <f t="shared" si="74"/>
        <v>0</v>
      </c>
      <c r="AA237" s="459" t="str">
        <f>IFERROR(VLOOKUP(H237,countrygrouping!A:C,3,0)," ")</f>
        <v xml:space="preserve"> </v>
      </c>
      <c r="AB237" s="460" t="str">
        <f>IFERROR(VLOOKUP(AA237,distancebands!A:C,2,0)," ")</f>
        <v xml:space="preserve"> </v>
      </c>
      <c r="AC237" s="460">
        <f>IFERROR(IF(Information!$C$4="HE",VLOOKUP(AA237,distancebands!$A:$L,6,0),0),0)</f>
        <v>0</v>
      </c>
      <c r="AD237" s="460">
        <f t="shared" si="75"/>
        <v>0</v>
      </c>
      <c r="AE237" s="461">
        <v>0</v>
      </c>
      <c r="AF237" s="462">
        <v>0</v>
      </c>
      <c r="AG237" s="463">
        <f t="shared" si="63"/>
        <v>0</v>
      </c>
      <c r="AH237" s="463">
        <f>IF(Information!$C$4="HE",IF(AND((AF237*AE237)&lt;=400,AE237&lt;=40),AF237*AE237,IF((AE237*AF237)&lt;=400,AF237*40,400)),0)</f>
        <v>0</v>
      </c>
      <c r="AI237" s="467"/>
    </row>
    <row r="238" spans="1:35" ht="24.75" customHeight="1">
      <c r="A238" s="362"/>
      <c r="B238" s="362"/>
      <c r="C238" s="363">
        <f t="shared" si="62"/>
        <v>0</v>
      </c>
      <c r="D238" s="455"/>
      <c r="E238" s="387">
        <f t="shared" si="64"/>
        <v>0</v>
      </c>
      <c r="F238" s="388">
        <f t="shared" si="65"/>
        <v>0</v>
      </c>
      <c r="G238" s="464">
        <f t="shared" si="76"/>
        <v>0</v>
      </c>
      <c r="H238" s="425"/>
      <c r="I238" s="371" t="str">
        <f>IFERROR(VLOOKUP(H238,countrygrouping!A:B,2,0)," ")</f>
        <v xml:space="preserve"> </v>
      </c>
      <c r="J238" s="372" t="str">
        <f t="shared" si="66"/>
        <v xml:space="preserve"> </v>
      </c>
      <c r="K238" s="373">
        <f t="shared" si="67"/>
        <v>0</v>
      </c>
      <c r="L238" s="372">
        <f t="shared" si="68"/>
        <v>0</v>
      </c>
      <c r="M238" s="372">
        <f t="shared" si="69"/>
        <v>0</v>
      </c>
      <c r="N238" s="372">
        <f t="shared" si="70"/>
        <v>0</v>
      </c>
      <c r="O238" s="372">
        <f t="shared" si="71"/>
        <v>0</v>
      </c>
      <c r="P238" s="465">
        <f>IFERROR(VLOOKUP(J238,rates!$A:$M,8,0)*K238,0)</f>
        <v>0</v>
      </c>
      <c r="Q238" s="381">
        <f>IFERROR(VLOOKUP(J238,rates!$A:$M,9,0)*M238,0)</f>
        <v>0</v>
      </c>
      <c r="R238" s="381">
        <f>IFERROR(VLOOKUP(J238,rates!$A:$M,10,0)*O238,0)</f>
        <v>0</v>
      </c>
      <c r="S238" s="381">
        <f t="shared" si="61"/>
        <v>0</v>
      </c>
      <c r="T238" s="466">
        <f t="shared" si="72"/>
        <v>0</v>
      </c>
      <c r="U238" s="457">
        <f>IFERROR(VLOOKUP(J238,rates!$A:$M,11,0)*K238,0)</f>
        <v>0</v>
      </c>
      <c r="V238" s="381">
        <f>IFERROR(VLOOKUP(J238,rates!$A:$M,12,0)*M238,0)</f>
        <v>0</v>
      </c>
      <c r="W238" s="381">
        <f>IFERROR(VLOOKUP(J238,rates!$A:$M,13,0)*O238,0)</f>
        <v>0</v>
      </c>
      <c r="X238" s="381">
        <f>IFERROR(IF(Information!$C$4="HE",SUM(U238:W238),0),0)</f>
        <v>0</v>
      </c>
      <c r="Y238" s="431">
        <f t="shared" si="73"/>
        <v>0</v>
      </c>
      <c r="Z238" s="458">
        <f t="shared" si="74"/>
        <v>0</v>
      </c>
      <c r="AA238" s="459" t="str">
        <f>IFERROR(VLOOKUP(H238,countrygrouping!A:C,3,0)," ")</f>
        <v xml:space="preserve"> </v>
      </c>
      <c r="AB238" s="460" t="str">
        <f>IFERROR(VLOOKUP(AA238,distancebands!A:C,2,0)," ")</f>
        <v xml:space="preserve"> </v>
      </c>
      <c r="AC238" s="460">
        <f>IFERROR(IF(Information!$C$4="HE",VLOOKUP(AA238,distancebands!$A:$L,6,0),0),0)</f>
        <v>0</v>
      </c>
      <c r="AD238" s="460">
        <f t="shared" si="75"/>
        <v>0</v>
      </c>
      <c r="AE238" s="461">
        <v>0</v>
      </c>
      <c r="AF238" s="462">
        <v>0</v>
      </c>
      <c r="AG238" s="463">
        <f t="shared" si="63"/>
        <v>0</v>
      </c>
      <c r="AH238" s="463">
        <f>IF(Information!$C$4="HE",IF(AND((AF238*AE238)&lt;=400,AE238&lt;=40),AF238*AE238,IF((AE238*AF238)&lt;=400,AF238*40,400)),0)</f>
        <v>0</v>
      </c>
      <c r="AI238" s="467"/>
    </row>
    <row r="239" spans="1:35" ht="24.75" customHeight="1">
      <c r="A239" s="362"/>
      <c r="B239" s="362"/>
      <c r="C239" s="363">
        <f t="shared" si="62"/>
        <v>0</v>
      </c>
      <c r="D239" s="455"/>
      <c r="E239" s="387">
        <f t="shared" si="64"/>
        <v>0</v>
      </c>
      <c r="F239" s="388">
        <f t="shared" si="65"/>
        <v>0</v>
      </c>
      <c r="G239" s="464">
        <f t="shared" si="76"/>
        <v>0</v>
      </c>
      <c r="H239" s="425"/>
      <c r="I239" s="371" t="str">
        <f>IFERROR(VLOOKUP(H239,countrygrouping!A:B,2,0)," ")</f>
        <v xml:space="preserve"> </v>
      </c>
      <c r="J239" s="372" t="str">
        <f t="shared" si="66"/>
        <v xml:space="preserve"> </v>
      </c>
      <c r="K239" s="373">
        <f t="shared" si="67"/>
        <v>0</v>
      </c>
      <c r="L239" s="372">
        <f t="shared" si="68"/>
        <v>0</v>
      </c>
      <c r="M239" s="372">
        <f t="shared" si="69"/>
        <v>0</v>
      </c>
      <c r="N239" s="372">
        <f t="shared" si="70"/>
        <v>0</v>
      </c>
      <c r="O239" s="372">
        <f t="shared" si="71"/>
        <v>0</v>
      </c>
      <c r="P239" s="465">
        <f>IFERROR(VLOOKUP(J239,rates!$A:$M,8,0)*K239,0)</f>
        <v>0</v>
      </c>
      <c r="Q239" s="381">
        <f>IFERROR(VLOOKUP(J239,rates!$A:$M,9,0)*M239,0)</f>
        <v>0</v>
      </c>
      <c r="R239" s="381">
        <f>IFERROR(VLOOKUP(J239,rates!$A:$M,10,0)*O239,0)</f>
        <v>0</v>
      </c>
      <c r="S239" s="381">
        <f t="shared" si="61"/>
        <v>0</v>
      </c>
      <c r="T239" s="466">
        <f t="shared" si="72"/>
        <v>0</v>
      </c>
      <c r="U239" s="457">
        <f>IFERROR(VLOOKUP(J239,rates!$A:$M,11,0)*K239,0)</f>
        <v>0</v>
      </c>
      <c r="V239" s="381">
        <f>IFERROR(VLOOKUP(J239,rates!$A:$M,12,0)*M239,0)</f>
        <v>0</v>
      </c>
      <c r="W239" s="381">
        <f>IFERROR(VLOOKUP(J239,rates!$A:$M,13,0)*O239,0)</f>
        <v>0</v>
      </c>
      <c r="X239" s="381">
        <f>IFERROR(IF(Information!$C$4="HE",SUM(U239:W239),0),0)</f>
        <v>0</v>
      </c>
      <c r="Y239" s="431">
        <f t="shared" si="73"/>
        <v>0</v>
      </c>
      <c r="Z239" s="458">
        <f t="shared" si="74"/>
        <v>0</v>
      </c>
      <c r="AA239" s="459" t="str">
        <f>IFERROR(VLOOKUP(H239,countrygrouping!A:C,3,0)," ")</f>
        <v xml:space="preserve"> </v>
      </c>
      <c r="AB239" s="460" t="str">
        <f>IFERROR(VLOOKUP(AA239,distancebands!A:C,2,0)," ")</f>
        <v xml:space="preserve"> </v>
      </c>
      <c r="AC239" s="460">
        <f>IFERROR(IF(Information!$C$4="HE",VLOOKUP(AA239,distancebands!$A:$L,6,0),0),0)</f>
        <v>0</v>
      </c>
      <c r="AD239" s="460">
        <f t="shared" si="75"/>
        <v>0</v>
      </c>
      <c r="AE239" s="461">
        <v>0</v>
      </c>
      <c r="AF239" s="462">
        <v>0</v>
      </c>
      <c r="AG239" s="463">
        <f t="shared" si="63"/>
        <v>0</v>
      </c>
      <c r="AH239" s="463">
        <f>IF(Information!$C$4="HE",IF(AND((AF239*AE239)&lt;=400,AE239&lt;=40),AF239*AE239,IF((AE239*AF239)&lt;=400,AF239*40,400)),0)</f>
        <v>0</v>
      </c>
      <c r="AI239" s="467"/>
    </row>
    <row r="240" spans="1:35" ht="24.75" customHeight="1">
      <c r="A240" s="362"/>
      <c r="B240" s="362"/>
      <c r="C240" s="363">
        <f t="shared" si="62"/>
        <v>0</v>
      </c>
      <c r="D240" s="455"/>
      <c r="E240" s="387">
        <f t="shared" si="64"/>
        <v>0</v>
      </c>
      <c r="F240" s="388">
        <f t="shared" si="65"/>
        <v>0</v>
      </c>
      <c r="G240" s="464">
        <f t="shared" si="76"/>
        <v>0</v>
      </c>
      <c r="H240" s="425"/>
      <c r="I240" s="371" t="str">
        <f>IFERROR(VLOOKUP(H240,countrygrouping!A:B,2,0)," ")</f>
        <v xml:space="preserve"> </v>
      </c>
      <c r="J240" s="372" t="str">
        <f t="shared" si="66"/>
        <v xml:space="preserve"> </v>
      </c>
      <c r="K240" s="373">
        <f t="shared" si="67"/>
        <v>0</v>
      </c>
      <c r="L240" s="372">
        <f t="shared" si="68"/>
        <v>0</v>
      </c>
      <c r="M240" s="372">
        <f t="shared" si="69"/>
        <v>0</v>
      </c>
      <c r="N240" s="372">
        <f t="shared" si="70"/>
        <v>0</v>
      </c>
      <c r="O240" s="372">
        <f t="shared" si="71"/>
        <v>0</v>
      </c>
      <c r="P240" s="465">
        <f>IFERROR(VLOOKUP(J240,rates!$A:$M,8,0)*K240,0)</f>
        <v>0</v>
      </c>
      <c r="Q240" s="381">
        <f>IFERROR(VLOOKUP(J240,rates!$A:$M,9,0)*M240,0)</f>
        <v>0</v>
      </c>
      <c r="R240" s="381">
        <f>IFERROR(VLOOKUP(J240,rates!$A:$M,10,0)*O240,0)</f>
        <v>0</v>
      </c>
      <c r="S240" s="381">
        <f t="shared" si="61"/>
        <v>0</v>
      </c>
      <c r="T240" s="466">
        <f t="shared" si="72"/>
        <v>0</v>
      </c>
      <c r="U240" s="457">
        <f>IFERROR(VLOOKUP(J240,rates!$A:$M,11,0)*K240,0)</f>
        <v>0</v>
      </c>
      <c r="V240" s="381">
        <f>IFERROR(VLOOKUP(J240,rates!$A:$M,12,0)*M240,0)</f>
        <v>0</v>
      </c>
      <c r="W240" s="381">
        <f>IFERROR(VLOOKUP(J240,rates!$A:$M,13,0)*O240,0)</f>
        <v>0</v>
      </c>
      <c r="X240" s="381">
        <f>IFERROR(IF(Information!$C$4="HE",SUM(U240:W240),0),0)</f>
        <v>0</v>
      </c>
      <c r="Y240" s="431">
        <f t="shared" si="73"/>
        <v>0</v>
      </c>
      <c r="Z240" s="458">
        <f t="shared" si="74"/>
        <v>0</v>
      </c>
      <c r="AA240" s="459" t="str">
        <f>IFERROR(VLOOKUP(H240,countrygrouping!A:C,3,0)," ")</f>
        <v xml:space="preserve"> </v>
      </c>
      <c r="AB240" s="460" t="str">
        <f>IFERROR(VLOOKUP(AA240,distancebands!A:C,2,0)," ")</f>
        <v xml:space="preserve"> </v>
      </c>
      <c r="AC240" s="460">
        <f>IFERROR(IF(Information!$C$4="HE",VLOOKUP(AA240,distancebands!$A:$L,6,0),0),0)</f>
        <v>0</v>
      </c>
      <c r="AD240" s="460">
        <f t="shared" si="75"/>
        <v>0</v>
      </c>
      <c r="AE240" s="461">
        <v>0</v>
      </c>
      <c r="AF240" s="462">
        <v>0</v>
      </c>
      <c r="AG240" s="463">
        <f t="shared" si="63"/>
        <v>0</v>
      </c>
      <c r="AH240" s="463">
        <f>IF(Information!$C$4="HE",IF(AND((AF240*AE240)&lt;=400,AE240&lt;=40),AF240*AE240,IF((AE240*AF240)&lt;=400,AF240*40,400)),0)</f>
        <v>0</v>
      </c>
      <c r="AI240" s="467"/>
    </row>
    <row r="241" spans="1:35" ht="24.75" customHeight="1">
      <c r="A241" s="362"/>
      <c r="B241" s="362"/>
      <c r="C241" s="363">
        <f t="shared" si="62"/>
        <v>0</v>
      </c>
      <c r="D241" s="455"/>
      <c r="E241" s="387">
        <f t="shared" si="64"/>
        <v>0</v>
      </c>
      <c r="F241" s="388">
        <f t="shared" si="65"/>
        <v>0</v>
      </c>
      <c r="G241" s="464">
        <f t="shared" si="76"/>
        <v>0</v>
      </c>
      <c r="H241" s="425"/>
      <c r="I241" s="371" t="str">
        <f>IFERROR(VLOOKUP(H241,countrygrouping!A:B,2,0)," ")</f>
        <v xml:space="preserve"> </v>
      </c>
      <c r="J241" s="372" t="str">
        <f t="shared" si="66"/>
        <v xml:space="preserve"> </v>
      </c>
      <c r="K241" s="373">
        <f t="shared" si="67"/>
        <v>0</v>
      </c>
      <c r="L241" s="372">
        <f t="shared" si="68"/>
        <v>0</v>
      </c>
      <c r="M241" s="372">
        <f t="shared" si="69"/>
        <v>0</v>
      </c>
      <c r="N241" s="372">
        <f t="shared" si="70"/>
        <v>0</v>
      </c>
      <c r="O241" s="372">
        <f t="shared" si="71"/>
        <v>0</v>
      </c>
      <c r="P241" s="465">
        <f>IFERROR(VLOOKUP(J241,rates!$A:$M,8,0)*K241,0)</f>
        <v>0</v>
      </c>
      <c r="Q241" s="381">
        <f>IFERROR(VLOOKUP(J241,rates!$A:$M,9,0)*M241,0)</f>
        <v>0</v>
      </c>
      <c r="R241" s="381">
        <f>IFERROR(VLOOKUP(J241,rates!$A:$M,10,0)*O241,0)</f>
        <v>0</v>
      </c>
      <c r="S241" s="381">
        <f t="shared" si="61"/>
        <v>0</v>
      </c>
      <c r="T241" s="466">
        <f t="shared" si="72"/>
        <v>0</v>
      </c>
      <c r="U241" s="457">
        <f>IFERROR(VLOOKUP(J241,rates!$A:$M,11,0)*K241,0)</f>
        <v>0</v>
      </c>
      <c r="V241" s="381">
        <f>IFERROR(VLOOKUP(J241,rates!$A:$M,12,0)*M241,0)</f>
        <v>0</v>
      </c>
      <c r="W241" s="381">
        <f>IFERROR(VLOOKUP(J241,rates!$A:$M,13,0)*O241,0)</f>
        <v>0</v>
      </c>
      <c r="X241" s="381">
        <f>IFERROR(IF(Information!$C$4="HE",SUM(U241:W241),0),0)</f>
        <v>0</v>
      </c>
      <c r="Y241" s="431">
        <f t="shared" si="73"/>
        <v>0</v>
      </c>
      <c r="Z241" s="458">
        <f t="shared" si="74"/>
        <v>0</v>
      </c>
      <c r="AA241" s="459" t="str">
        <f>IFERROR(VLOOKUP(H241,countrygrouping!A:C,3,0)," ")</f>
        <v xml:space="preserve"> </v>
      </c>
      <c r="AB241" s="460" t="str">
        <f>IFERROR(VLOOKUP(AA241,distancebands!A:C,2,0)," ")</f>
        <v xml:space="preserve"> </v>
      </c>
      <c r="AC241" s="460">
        <f>IFERROR(IF(Information!$C$4="HE",VLOOKUP(AA241,distancebands!$A:$L,6,0),0),0)</f>
        <v>0</v>
      </c>
      <c r="AD241" s="460">
        <f t="shared" si="75"/>
        <v>0</v>
      </c>
      <c r="AE241" s="461">
        <v>0</v>
      </c>
      <c r="AF241" s="462">
        <v>0</v>
      </c>
      <c r="AG241" s="463">
        <f t="shared" si="63"/>
        <v>0</v>
      </c>
      <c r="AH241" s="463">
        <f>IF(Information!$C$4="HE",IF(AND((AF241*AE241)&lt;=400,AE241&lt;=40),AF241*AE241,IF((AE241*AF241)&lt;=400,AF241*40,400)),0)</f>
        <v>0</v>
      </c>
      <c r="AI241" s="467"/>
    </row>
    <row r="242" spans="1:35" ht="24.75" customHeight="1">
      <c r="A242" s="362"/>
      <c r="B242" s="362"/>
      <c r="C242" s="363">
        <f t="shared" si="62"/>
        <v>0</v>
      </c>
      <c r="D242" s="455"/>
      <c r="E242" s="387">
        <f t="shared" si="64"/>
        <v>0</v>
      </c>
      <c r="F242" s="388">
        <f t="shared" si="65"/>
        <v>0</v>
      </c>
      <c r="G242" s="464">
        <f t="shared" si="76"/>
        <v>0</v>
      </c>
      <c r="H242" s="425"/>
      <c r="I242" s="371" t="str">
        <f>IFERROR(VLOOKUP(H242,countrygrouping!A:B,2,0)," ")</f>
        <v xml:space="preserve"> </v>
      </c>
      <c r="J242" s="372" t="str">
        <f t="shared" si="66"/>
        <v xml:space="preserve"> </v>
      </c>
      <c r="K242" s="373">
        <f t="shared" si="67"/>
        <v>0</v>
      </c>
      <c r="L242" s="372">
        <f t="shared" si="68"/>
        <v>0</v>
      </c>
      <c r="M242" s="372">
        <f t="shared" si="69"/>
        <v>0</v>
      </c>
      <c r="N242" s="372">
        <f t="shared" si="70"/>
        <v>0</v>
      </c>
      <c r="O242" s="372">
        <f t="shared" si="71"/>
        <v>0</v>
      </c>
      <c r="P242" s="465">
        <f>IFERROR(VLOOKUP(J242,rates!$A:$M,8,0)*K242,0)</f>
        <v>0</v>
      </c>
      <c r="Q242" s="381">
        <f>IFERROR(VLOOKUP(J242,rates!$A:$M,9,0)*M242,0)</f>
        <v>0</v>
      </c>
      <c r="R242" s="381">
        <f>IFERROR(VLOOKUP(J242,rates!$A:$M,10,0)*O242,0)</f>
        <v>0</v>
      </c>
      <c r="S242" s="381">
        <f t="shared" si="61"/>
        <v>0</v>
      </c>
      <c r="T242" s="466">
        <f t="shared" si="72"/>
        <v>0</v>
      </c>
      <c r="U242" s="457">
        <f>IFERROR(VLOOKUP(J242,rates!$A:$M,11,0)*K242,0)</f>
        <v>0</v>
      </c>
      <c r="V242" s="381">
        <f>IFERROR(VLOOKUP(J242,rates!$A:$M,12,0)*M242,0)</f>
        <v>0</v>
      </c>
      <c r="W242" s="381">
        <f>IFERROR(VLOOKUP(J242,rates!$A:$M,13,0)*O242,0)</f>
        <v>0</v>
      </c>
      <c r="X242" s="381">
        <f>IFERROR(IF(Information!$C$4="HE",SUM(U242:W242),0),0)</f>
        <v>0</v>
      </c>
      <c r="Y242" s="431">
        <f t="shared" si="73"/>
        <v>0</v>
      </c>
      <c r="Z242" s="458">
        <f t="shared" si="74"/>
        <v>0</v>
      </c>
      <c r="AA242" s="459" t="str">
        <f>IFERROR(VLOOKUP(H242,countrygrouping!A:C,3,0)," ")</f>
        <v xml:space="preserve"> </v>
      </c>
      <c r="AB242" s="460" t="str">
        <f>IFERROR(VLOOKUP(AA242,distancebands!A:C,2,0)," ")</f>
        <v xml:space="preserve"> </v>
      </c>
      <c r="AC242" s="460">
        <f>IFERROR(IF(Information!$C$4="HE",VLOOKUP(AA242,distancebands!$A:$L,6,0),0),0)</f>
        <v>0</v>
      </c>
      <c r="AD242" s="460">
        <f t="shared" si="75"/>
        <v>0</v>
      </c>
      <c r="AE242" s="461">
        <v>0</v>
      </c>
      <c r="AF242" s="462">
        <v>0</v>
      </c>
      <c r="AG242" s="463">
        <f t="shared" si="63"/>
        <v>0</v>
      </c>
      <c r="AH242" s="463">
        <f>IF(Information!$C$4="HE",IF(AND((AF242*AE242)&lt;=400,AE242&lt;=40),AF242*AE242,IF((AE242*AF242)&lt;=400,AF242*40,400)),0)</f>
        <v>0</v>
      </c>
      <c r="AI242" s="467"/>
    </row>
    <row r="243" spans="1:35" ht="24.75" customHeight="1">
      <c r="A243" s="362"/>
      <c r="B243" s="362"/>
      <c r="C243" s="363">
        <f t="shared" si="62"/>
        <v>0</v>
      </c>
      <c r="D243" s="455"/>
      <c r="E243" s="387">
        <f t="shared" si="64"/>
        <v>0</v>
      </c>
      <c r="F243" s="388">
        <f t="shared" si="65"/>
        <v>0</v>
      </c>
      <c r="G243" s="464">
        <f t="shared" si="76"/>
        <v>0</v>
      </c>
      <c r="H243" s="425"/>
      <c r="I243" s="371" t="str">
        <f>IFERROR(VLOOKUP(H243,countrygrouping!A:B,2,0)," ")</f>
        <v xml:space="preserve"> </v>
      </c>
      <c r="J243" s="372" t="str">
        <f t="shared" si="66"/>
        <v xml:space="preserve"> </v>
      </c>
      <c r="K243" s="373">
        <f t="shared" si="67"/>
        <v>0</v>
      </c>
      <c r="L243" s="372">
        <f t="shared" si="68"/>
        <v>0</v>
      </c>
      <c r="M243" s="372">
        <f t="shared" si="69"/>
        <v>0</v>
      </c>
      <c r="N243" s="372">
        <f t="shared" si="70"/>
        <v>0</v>
      </c>
      <c r="O243" s="372">
        <f t="shared" si="71"/>
        <v>0</v>
      </c>
      <c r="P243" s="465">
        <f>IFERROR(VLOOKUP(J243,rates!$A:$M,8,0)*K243,0)</f>
        <v>0</v>
      </c>
      <c r="Q243" s="381">
        <f>IFERROR(VLOOKUP(J243,rates!$A:$M,9,0)*M243,0)</f>
        <v>0</v>
      </c>
      <c r="R243" s="381">
        <f>IFERROR(VLOOKUP(J243,rates!$A:$M,10,0)*O243,0)</f>
        <v>0</v>
      </c>
      <c r="S243" s="381">
        <f t="shared" si="61"/>
        <v>0</v>
      </c>
      <c r="T243" s="466">
        <f t="shared" si="72"/>
        <v>0</v>
      </c>
      <c r="U243" s="457">
        <f>IFERROR(VLOOKUP(J243,rates!$A:$M,11,0)*K243,0)</f>
        <v>0</v>
      </c>
      <c r="V243" s="381">
        <f>IFERROR(VLOOKUP(J243,rates!$A:$M,12,0)*M243,0)</f>
        <v>0</v>
      </c>
      <c r="W243" s="381">
        <f>IFERROR(VLOOKUP(J243,rates!$A:$M,13,0)*O243,0)</f>
        <v>0</v>
      </c>
      <c r="X243" s="381">
        <f>IFERROR(IF(Information!$C$4="HE",SUM(U243:W243),0),0)</f>
        <v>0</v>
      </c>
      <c r="Y243" s="431">
        <f t="shared" si="73"/>
        <v>0</v>
      </c>
      <c r="Z243" s="458">
        <f t="shared" si="74"/>
        <v>0</v>
      </c>
      <c r="AA243" s="459" t="str">
        <f>IFERROR(VLOOKUP(H243,countrygrouping!A:C,3,0)," ")</f>
        <v xml:space="preserve"> </v>
      </c>
      <c r="AB243" s="460" t="str">
        <f>IFERROR(VLOOKUP(AA243,distancebands!A:C,2,0)," ")</f>
        <v xml:space="preserve"> </v>
      </c>
      <c r="AC243" s="460">
        <f>IFERROR(IF(Information!$C$4="HE",VLOOKUP(AA243,distancebands!$A:$L,6,0),0),0)</f>
        <v>0</v>
      </c>
      <c r="AD243" s="460">
        <f t="shared" si="75"/>
        <v>0</v>
      </c>
      <c r="AE243" s="461">
        <v>0</v>
      </c>
      <c r="AF243" s="462">
        <v>0</v>
      </c>
      <c r="AG243" s="463">
        <f t="shared" si="63"/>
        <v>0</v>
      </c>
      <c r="AH243" s="463">
        <f>IF(Information!$C$4="HE",IF(AND((AF243*AE243)&lt;=400,AE243&lt;=40),AF243*AE243,IF((AE243*AF243)&lt;=400,AF243*40,400)),0)</f>
        <v>0</v>
      </c>
      <c r="AI243" s="467"/>
    </row>
    <row r="244" spans="1:35" ht="24.75" customHeight="1">
      <c r="A244" s="362"/>
      <c r="B244" s="362"/>
      <c r="C244" s="363">
        <f t="shared" si="62"/>
        <v>0</v>
      </c>
      <c r="D244" s="455"/>
      <c r="E244" s="387">
        <f t="shared" si="64"/>
        <v>0</v>
      </c>
      <c r="F244" s="388">
        <f t="shared" si="65"/>
        <v>0</v>
      </c>
      <c r="G244" s="464">
        <f t="shared" si="76"/>
        <v>0</v>
      </c>
      <c r="H244" s="425"/>
      <c r="I244" s="371" t="str">
        <f>IFERROR(VLOOKUP(H244,countrygrouping!A:B,2,0)," ")</f>
        <v xml:space="preserve"> </v>
      </c>
      <c r="J244" s="372" t="str">
        <f t="shared" si="66"/>
        <v xml:space="preserve"> </v>
      </c>
      <c r="K244" s="373">
        <f t="shared" si="67"/>
        <v>0</v>
      </c>
      <c r="L244" s="372">
        <f t="shared" si="68"/>
        <v>0</v>
      </c>
      <c r="M244" s="372">
        <f t="shared" si="69"/>
        <v>0</v>
      </c>
      <c r="N244" s="372">
        <f t="shared" si="70"/>
        <v>0</v>
      </c>
      <c r="O244" s="372">
        <f t="shared" si="71"/>
        <v>0</v>
      </c>
      <c r="P244" s="465">
        <f>IFERROR(VLOOKUP(J244,rates!$A:$M,8,0)*K244,0)</f>
        <v>0</v>
      </c>
      <c r="Q244" s="381">
        <f>IFERROR(VLOOKUP(J244,rates!$A:$M,9,0)*M244,0)</f>
        <v>0</v>
      </c>
      <c r="R244" s="381">
        <f>IFERROR(VLOOKUP(J244,rates!$A:$M,10,0)*O244,0)</f>
        <v>0</v>
      </c>
      <c r="S244" s="381">
        <f t="shared" si="61"/>
        <v>0</v>
      </c>
      <c r="T244" s="466">
        <f t="shared" si="72"/>
        <v>0</v>
      </c>
      <c r="U244" s="457">
        <f>IFERROR(VLOOKUP(J244,rates!$A:$M,11,0)*K244,0)</f>
        <v>0</v>
      </c>
      <c r="V244" s="381">
        <f>IFERROR(VLOOKUP(J244,rates!$A:$M,12,0)*M244,0)</f>
        <v>0</v>
      </c>
      <c r="W244" s="381">
        <f>IFERROR(VLOOKUP(J244,rates!$A:$M,13,0)*O244,0)</f>
        <v>0</v>
      </c>
      <c r="X244" s="381">
        <f>IFERROR(IF(Information!$C$4="HE",SUM(U244:W244),0),0)</f>
        <v>0</v>
      </c>
      <c r="Y244" s="431">
        <f t="shared" si="73"/>
        <v>0</v>
      </c>
      <c r="Z244" s="458">
        <f t="shared" si="74"/>
        <v>0</v>
      </c>
      <c r="AA244" s="459" t="str">
        <f>IFERROR(VLOOKUP(H244,countrygrouping!A:C,3,0)," ")</f>
        <v xml:space="preserve"> </v>
      </c>
      <c r="AB244" s="460" t="str">
        <f>IFERROR(VLOOKUP(AA244,distancebands!A:C,2,0)," ")</f>
        <v xml:space="preserve"> </v>
      </c>
      <c r="AC244" s="460">
        <f>IFERROR(IF(Information!$C$4="HE",VLOOKUP(AA244,distancebands!$A:$L,6,0),0),0)</f>
        <v>0</v>
      </c>
      <c r="AD244" s="460">
        <f t="shared" si="75"/>
        <v>0</v>
      </c>
      <c r="AE244" s="461">
        <v>0</v>
      </c>
      <c r="AF244" s="462">
        <v>0</v>
      </c>
      <c r="AG244" s="463">
        <f t="shared" si="63"/>
        <v>0</v>
      </c>
      <c r="AH244" s="463">
        <f>IF(Information!$C$4="HE",IF(AND((AF244*AE244)&lt;=400,AE244&lt;=40),AF244*AE244,IF((AE244*AF244)&lt;=400,AF244*40,400)),0)</f>
        <v>0</v>
      </c>
      <c r="AI244" s="467"/>
    </row>
    <row r="245" spans="1:35" ht="24.75" customHeight="1">
      <c r="A245" s="362"/>
      <c r="B245" s="362"/>
      <c r="C245" s="363">
        <f t="shared" si="62"/>
        <v>0</v>
      </c>
      <c r="D245" s="455"/>
      <c r="E245" s="387">
        <f t="shared" si="64"/>
        <v>0</v>
      </c>
      <c r="F245" s="388">
        <f t="shared" si="65"/>
        <v>0</v>
      </c>
      <c r="G245" s="464">
        <f t="shared" si="76"/>
        <v>0</v>
      </c>
      <c r="H245" s="425"/>
      <c r="I245" s="371" t="str">
        <f>IFERROR(VLOOKUP(H245,countrygrouping!A:B,2,0)," ")</f>
        <v xml:space="preserve"> </v>
      </c>
      <c r="J245" s="372" t="str">
        <f t="shared" si="66"/>
        <v xml:space="preserve"> </v>
      </c>
      <c r="K245" s="373">
        <f t="shared" si="67"/>
        <v>0</v>
      </c>
      <c r="L245" s="372">
        <f t="shared" si="68"/>
        <v>0</v>
      </c>
      <c r="M245" s="372">
        <f t="shared" si="69"/>
        <v>0</v>
      </c>
      <c r="N245" s="372">
        <f t="shared" si="70"/>
        <v>0</v>
      </c>
      <c r="O245" s="372">
        <f t="shared" si="71"/>
        <v>0</v>
      </c>
      <c r="P245" s="465">
        <f>IFERROR(VLOOKUP(J245,rates!$A:$M,8,0)*K245,0)</f>
        <v>0</v>
      </c>
      <c r="Q245" s="381">
        <f>IFERROR(VLOOKUP(J245,rates!$A:$M,9,0)*M245,0)</f>
        <v>0</v>
      </c>
      <c r="R245" s="381">
        <f>IFERROR(VLOOKUP(J245,rates!$A:$M,10,0)*O245,0)</f>
        <v>0</v>
      </c>
      <c r="S245" s="381">
        <f t="shared" si="61"/>
        <v>0</v>
      </c>
      <c r="T245" s="466">
        <f t="shared" si="72"/>
        <v>0</v>
      </c>
      <c r="U245" s="457">
        <f>IFERROR(VLOOKUP(J245,rates!$A:$M,11,0)*K245,0)</f>
        <v>0</v>
      </c>
      <c r="V245" s="381">
        <f>IFERROR(VLOOKUP(J245,rates!$A:$M,12,0)*M245,0)</f>
        <v>0</v>
      </c>
      <c r="W245" s="381">
        <f>IFERROR(VLOOKUP(J245,rates!$A:$M,13,0)*O245,0)</f>
        <v>0</v>
      </c>
      <c r="X245" s="381">
        <f>IFERROR(IF(Information!$C$4="HE",SUM(U245:W245),0),0)</f>
        <v>0</v>
      </c>
      <c r="Y245" s="431">
        <f t="shared" si="73"/>
        <v>0</v>
      </c>
      <c r="Z245" s="458">
        <f t="shared" si="74"/>
        <v>0</v>
      </c>
      <c r="AA245" s="459" t="str">
        <f>IFERROR(VLOOKUP(H245,countrygrouping!A:C,3,0)," ")</f>
        <v xml:space="preserve"> </v>
      </c>
      <c r="AB245" s="460" t="str">
        <f>IFERROR(VLOOKUP(AA245,distancebands!A:C,2,0)," ")</f>
        <v xml:space="preserve"> </v>
      </c>
      <c r="AC245" s="460">
        <f>IFERROR(IF(Information!$C$4="HE",VLOOKUP(AA245,distancebands!$A:$L,6,0),0),0)</f>
        <v>0</v>
      </c>
      <c r="AD245" s="460">
        <f t="shared" si="75"/>
        <v>0</v>
      </c>
      <c r="AE245" s="461">
        <v>0</v>
      </c>
      <c r="AF245" s="462">
        <v>0</v>
      </c>
      <c r="AG245" s="463">
        <f t="shared" si="63"/>
        <v>0</v>
      </c>
      <c r="AH245" s="463">
        <f>IF(Information!$C$4="HE",IF(AND((AF245*AE245)&lt;=400,AE245&lt;=40),AF245*AE245,IF((AE245*AF245)&lt;=400,AF245*40,400)),0)</f>
        <v>0</v>
      </c>
      <c r="AI245" s="467"/>
    </row>
    <row r="246" spans="1:35" ht="24.75" customHeight="1">
      <c r="A246" s="362"/>
      <c r="B246" s="362"/>
      <c r="C246" s="363">
        <f t="shared" si="62"/>
        <v>0</v>
      </c>
      <c r="D246" s="455"/>
      <c r="E246" s="387">
        <f t="shared" si="64"/>
        <v>0</v>
      </c>
      <c r="F246" s="388">
        <f t="shared" si="65"/>
        <v>0</v>
      </c>
      <c r="G246" s="464">
        <f t="shared" si="76"/>
        <v>0</v>
      </c>
      <c r="H246" s="425"/>
      <c r="I246" s="371" t="str">
        <f>IFERROR(VLOOKUP(H246,countrygrouping!A:B,2,0)," ")</f>
        <v xml:space="preserve"> </v>
      </c>
      <c r="J246" s="372" t="str">
        <f t="shared" si="66"/>
        <v xml:space="preserve"> </v>
      </c>
      <c r="K246" s="373">
        <f t="shared" si="67"/>
        <v>0</v>
      </c>
      <c r="L246" s="372">
        <f t="shared" si="68"/>
        <v>0</v>
      </c>
      <c r="M246" s="372">
        <f t="shared" si="69"/>
        <v>0</v>
      </c>
      <c r="N246" s="372">
        <f t="shared" si="70"/>
        <v>0</v>
      </c>
      <c r="O246" s="372">
        <f t="shared" si="71"/>
        <v>0</v>
      </c>
      <c r="P246" s="465">
        <f>IFERROR(VLOOKUP(J246,rates!$A:$M,8,0)*K246,0)</f>
        <v>0</v>
      </c>
      <c r="Q246" s="381">
        <f>IFERROR(VLOOKUP(J246,rates!$A:$M,9,0)*M246,0)</f>
        <v>0</v>
      </c>
      <c r="R246" s="381">
        <f>IFERROR(VLOOKUP(J246,rates!$A:$M,10,0)*O246,0)</f>
        <v>0</v>
      </c>
      <c r="S246" s="381">
        <f t="shared" si="61"/>
        <v>0</v>
      </c>
      <c r="T246" s="466">
        <f t="shared" si="72"/>
        <v>0</v>
      </c>
      <c r="U246" s="457">
        <f>IFERROR(VLOOKUP(J246,rates!$A:$M,11,0)*K246,0)</f>
        <v>0</v>
      </c>
      <c r="V246" s="381">
        <f>IFERROR(VLOOKUP(J246,rates!$A:$M,12,0)*M246,0)</f>
        <v>0</v>
      </c>
      <c r="W246" s="381">
        <f>IFERROR(VLOOKUP(J246,rates!$A:$M,13,0)*O246,0)</f>
        <v>0</v>
      </c>
      <c r="X246" s="381">
        <f>IFERROR(IF(Information!$C$4="HE",SUM(U246:W246),0),0)</f>
        <v>0</v>
      </c>
      <c r="Y246" s="431">
        <f t="shared" si="73"/>
        <v>0</v>
      </c>
      <c r="Z246" s="458">
        <f t="shared" si="74"/>
        <v>0</v>
      </c>
      <c r="AA246" s="459" t="str">
        <f>IFERROR(VLOOKUP(H246,countrygrouping!A:C,3,0)," ")</f>
        <v xml:space="preserve"> </v>
      </c>
      <c r="AB246" s="460" t="str">
        <f>IFERROR(VLOOKUP(AA246,distancebands!A:C,2,0)," ")</f>
        <v xml:space="preserve"> </v>
      </c>
      <c r="AC246" s="460">
        <f>IFERROR(IF(Information!$C$4="HE",VLOOKUP(AA246,distancebands!$A:$L,6,0),0),0)</f>
        <v>0</v>
      </c>
      <c r="AD246" s="460">
        <f t="shared" si="75"/>
        <v>0</v>
      </c>
      <c r="AE246" s="461">
        <v>0</v>
      </c>
      <c r="AF246" s="462">
        <v>0</v>
      </c>
      <c r="AG246" s="463">
        <f t="shared" si="63"/>
        <v>0</v>
      </c>
      <c r="AH246" s="463">
        <f>IF(Information!$C$4="HE",IF(AND((AF246*AE246)&lt;=400,AE246&lt;=40),AF246*AE246,IF((AE246*AF246)&lt;=400,AF246*40,400)),0)</f>
        <v>0</v>
      </c>
      <c r="AI246" s="467"/>
    </row>
    <row r="247" spans="1:35" ht="24.75" customHeight="1">
      <c r="A247" s="362"/>
      <c r="B247" s="362"/>
      <c r="C247" s="363">
        <f t="shared" si="62"/>
        <v>0</v>
      </c>
      <c r="D247" s="455"/>
      <c r="E247" s="387">
        <f t="shared" si="64"/>
        <v>0</v>
      </c>
      <c r="F247" s="388">
        <f t="shared" si="65"/>
        <v>0</v>
      </c>
      <c r="G247" s="464">
        <f t="shared" si="76"/>
        <v>0</v>
      </c>
      <c r="H247" s="425"/>
      <c r="I247" s="371" t="str">
        <f>IFERROR(VLOOKUP(H247,countrygrouping!A:B,2,0)," ")</f>
        <v xml:space="preserve"> </v>
      </c>
      <c r="J247" s="372" t="str">
        <f t="shared" si="66"/>
        <v xml:space="preserve"> </v>
      </c>
      <c r="K247" s="373">
        <f t="shared" si="67"/>
        <v>0</v>
      </c>
      <c r="L247" s="372">
        <f t="shared" si="68"/>
        <v>0</v>
      </c>
      <c r="M247" s="372">
        <f t="shared" si="69"/>
        <v>0</v>
      </c>
      <c r="N247" s="372">
        <f t="shared" si="70"/>
        <v>0</v>
      </c>
      <c r="O247" s="372">
        <f t="shared" si="71"/>
        <v>0</v>
      </c>
      <c r="P247" s="465">
        <f>IFERROR(VLOOKUP(J247,rates!$A:$M,8,0)*K247,0)</f>
        <v>0</v>
      </c>
      <c r="Q247" s="381">
        <f>IFERROR(VLOOKUP(J247,rates!$A:$M,9,0)*M247,0)</f>
        <v>0</v>
      </c>
      <c r="R247" s="381">
        <f>IFERROR(VLOOKUP(J247,rates!$A:$M,10,0)*O247,0)</f>
        <v>0</v>
      </c>
      <c r="S247" s="381">
        <f t="shared" si="61"/>
        <v>0</v>
      </c>
      <c r="T247" s="466">
        <f t="shared" si="72"/>
        <v>0</v>
      </c>
      <c r="U247" s="457">
        <f>IFERROR(VLOOKUP(J247,rates!$A:$M,11,0)*K247,0)</f>
        <v>0</v>
      </c>
      <c r="V247" s="381">
        <f>IFERROR(VLOOKUP(J247,rates!$A:$M,12,0)*M247,0)</f>
        <v>0</v>
      </c>
      <c r="W247" s="381">
        <f>IFERROR(VLOOKUP(J247,rates!$A:$M,13,0)*O247,0)</f>
        <v>0</v>
      </c>
      <c r="X247" s="381">
        <f>IFERROR(IF(Information!$C$4="HE",SUM(U247:W247),0),0)</f>
        <v>0</v>
      </c>
      <c r="Y247" s="431">
        <f t="shared" si="73"/>
        <v>0</v>
      </c>
      <c r="Z247" s="458">
        <f t="shared" si="74"/>
        <v>0</v>
      </c>
      <c r="AA247" s="459" t="str">
        <f>IFERROR(VLOOKUP(H247,countrygrouping!A:C,3,0)," ")</f>
        <v xml:space="preserve"> </v>
      </c>
      <c r="AB247" s="460" t="str">
        <f>IFERROR(VLOOKUP(AA247,distancebands!A:C,2,0)," ")</f>
        <v xml:space="preserve"> </v>
      </c>
      <c r="AC247" s="460">
        <f>IFERROR(IF(Information!$C$4="HE",VLOOKUP(AA247,distancebands!$A:$L,6,0),0),0)</f>
        <v>0</v>
      </c>
      <c r="AD247" s="460">
        <f t="shared" si="75"/>
        <v>0</v>
      </c>
      <c r="AE247" s="461">
        <v>0</v>
      </c>
      <c r="AF247" s="462">
        <v>0</v>
      </c>
      <c r="AG247" s="463">
        <f t="shared" si="63"/>
        <v>0</v>
      </c>
      <c r="AH247" s="463">
        <f>IF(Information!$C$4="HE",IF(AND((AF247*AE247)&lt;=400,AE247&lt;=40),AF247*AE247,IF((AE247*AF247)&lt;=400,AF247*40,400)),0)</f>
        <v>0</v>
      </c>
      <c r="AI247" s="467"/>
    </row>
    <row r="248" spans="1:35" ht="24.75" customHeight="1">
      <c r="A248" s="362"/>
      <c r="B248" s="362"/>
      <c r="C248" s="363">
        <f t="shared" si="62"/>
        <v>0</v>
      </c>
      <c r="D248" s="455"/>
      <c r="E248" s="387">
        <f t="shared" si="64"/>
        <v>0</v>
      </c>
      <c r="F248" s="388">
        <f t="shared" si="65"/>
        <v>0</v>
      </c>
      <c r="G248" s="464">
        <f t="shared" si="76"/>
        <v>0</v>
      </c>
      <c r="H248" s="425"/>
      <c r="I248" s="371" t="str">
        <f>IFERROR(VLOOKUP(H248,countrygrouping!A:B,2,0)," ")</f>
        <v xml:space="preserve"> </v>
      </c>
      <c r="J248" s="372" t="str">
        <f t="shared" si="66"/>
        <v xml:space="preserve"> </v>
      </c>
      <c r="K248" s="373">
        <f t="shared" si="67"/>
        <v>0</v>
      </c>
      <c r="L248" s="372">
        <f t="shared" si="68"/>
        <v>0</v>
      </c>
      <c r="M248" s="372">
        <f t="shared" si="69"/>
        <v>0</v>
      </c>
      <c r="N248" s="372">
        <f t="shared" si="70"/>
        <v>0</v>
      </c>
      <c r="O248" s="372">
        <f t="shared" si="71"/>
        <v>0</v>
      </c>
      <c r="P248" s="465">
        <f>IFERROR(VLOOKUP(J248,rates!$A:$M,8,0)*K248,0)</f>
        <v>0</v>
      </c>
      <c r="Q248" s="381">
        <f>IFERROR(VLOOKUP(J248,rates!$A:$M,9,0)*M248,0)</f>
        <v>0</v>
      </c>
      <c r="R248" s="381">
        <f>IFERROR(VLOOKUP(J248,rates!$A:$M,10,0)*O248,0)</f>
        <v>0</v>
      </c>
      <c r="S248" s="381">
        <f t="shared" si="61"/>
        <v>0</v>
      </c>
      <c r="T248" s="466">
        <f t="shared" si="72"/>
        <v>0</v>
      </c>
      <c r="U248" s="457">
        <f>IFERROR(VLOOKUP(J248,rates!$A:$M,11,0)*K248,0)</f>
        <v>0</v>
      </c>
      <c r="V248" s="381">
        <f>IFERROR(VLOOKUP(J248,rates!$A:$M,12,0)*M248,0)</f>
        <v>0</v>
      </c>
      <c r="W248" s="381">
        <f>IFERROR(VLOOKUP(J248,rates!$A:$M,13,0)*O248,0)</f>
        <v>0</v>
      </c>
      <c r="X248" s="381">
        <f>IFERROR(IF(Information!$C$4="HE",SUM(U248:W248),0),0)</f>
        <v>0</v>
      </c>
      <c r="Y248" s="431">
        <f t="shared" si="73"/>
        <v>0</v>
      </c>
      <c r="Z248" s="458">
        <f t="shared" si="74"/>
        <v>0</v>
      </c>
      <c r="AA248" s="459" t="str">
        <f>IFERROR(VLOOKUP(H248,countrygrouping!A:C,3,0)," ")</f>
        <v xml:space="preserve"> </v>
      </c>
      <c r="AB248" s="460" t="str">
        <f>IFERROR(VLOOKUP(AA248,distancebands!A:C,2,0)," ")</f>
        <v xml:space="preserve"> </v>
      </c>
      <c r="AC248" s="460">
        <f>IFERROR(IF(Information!$C$4="HE",VLOOKUP(AA248,distancebands!$A:$L,6,0),0),0)</f>
        <v>0</v>
      </c>
      <c r="AD248" s="460">
        <f t="shared" si="75"/>
        <v>0</v>
      </c>
      <c r="AE248" s="461">
        <v>0</v>
      </c>
      <c r="AF248" s="462">
        <v>0</v>
      </c>
      <c r="AG248" s="463">
        <f t="shared" si="63"/>
        <v>0</v>
      </c>
      <c r="AH248" s="463">
        <f>IF(Information!$C$4="HE",IF(AND((AF248*AE248)&lt;=400,AE248&lt;=40),AF248*AE248,IF((AE248*AF248)&lt;=400,AF248*40,400)),0)</f>
        <v>0</v>
      </c>
      <c r="AI248" s="467"/>
    </row>
    <row r="249" spans="1:35" ht="24.75" customHeight="1">
      <c r="A249" s="362"/>
      <c r="B249" s="362"/>
      <c r="C249" s="363">
        <f t="shared" si="62"/>
        <v>0</v>
      </c>
      <c r="D249" s="455"/>
      <c r="E249" s="387">
        <f t="shared" si="64"/>
        <v>0</v>
      </c>
      <c r="F249" s="388">
        <f t="shared" si="65"/>
        <v>0</v>
      </c>
      <c r="G249" s="464">
        <f t="shared" si="76"/>
        <v>0</v>
      </c>
      <c r="H249" s="425"/>
      <c r="I249" s="371" t="str">
        <f>IFERROR(VLOOKUP(H249,countrygrouping!A:B,2,0)," ")</f>
        <v xml:space="preserve"> </v>
      </c>
      <c r="J249" s="372" t="str">
        <f t="shared" si="66"/>
        <v xml:space="preserve"> </v>
      </c>
      <c r="K249" s="373">
        <f t="shared" si="67"/>
        <v>0</v>
      </c>
      <c r="L249" s="372">
        <f t="shared" si="68"/>
        <v>0</v>
      </c>
      <c r="M249" s="372">
        <f t="shared" si="69"/>
        <v>0</v>
      </c>
      <c r="N249" s="372">
        <f t="shared" si="70"/>
        <v>0</v>
      </c>
      <c r="O249" s="372">
        <f t="shared" si="71"/>
        <v>0</v>
      </c>
      <c r="P249" s="465">
        <f>IFERROR(VLOOKUP(J249,rates!$A:$M,8,0)*K249,0)</f>
        <v>0</v>
      </c>
      <c r="Q249" s="381">
        <f>IFERROR(VLOOKUP(J249,rates!$A:$M,9,0)*M249,0)</f>
        <v>0</v>
      </c>
      <c r="R249" s="381">
        <f>IFERROR(VLOOKUP(J249,rates!$A:$M,10,0)*O249,0)</f>
        <v>0</v>
      </c>
      <c r="S249" s="381">
        <f t="shared" si="61"/>
        <v>0</v>
      </c>
      <c r="T249" s="466">
        <f t="shared" si="72"/>
        <v>0</v>
      </c>
      <c r="U249" s="457">
        <f>IFERROR(VLOOKUP(J249,rates!$A:$M,11,0)*K249,0)</f>
        <v>0</v>
      </c>
      <c r="V249" s="381">
        <f>IFERROR(VLOOKUP(J249,rates!$A:$M,12,0)*M249,0)</f>
        <v>0</v>
      </c>
      <c r="W249" s="381">
        <f>IFERROR(VLOOKUP(J249,rates!$A:$M,13,0)*O249,0)</f>
        <v>0</v>
      </c>
      <c r="X249" s="381">
        <f>IFERROR(IF(Information!$C$4="HE",SUM(U249:W249),0),0)</f>
        <v>0</v>
      </c>
      <c r="Y249" s="431">
        <f t="shared" si="73"/>
        <v>0</v>
      </c>
      <c r="Z249" s="458">
        <f t="shared" si="74"/>
        <v>0</v>
      </c>
      <c r="AA249" s="459" t="str">
        <f>IFERROR(VLOOKUP(H249,countrygrouping!A:C,3,0)," ")</f>
        <v xml:space="preserve"> </v>
      </c>
      <c r="AB249" s="460" t="str">
        <f>IFERROR(VLOOKUP(AA249,distancebands!A:C,2,0)," ")</f>
        <v xml:space="preserve"> </v>
      </c>
      <c r="AC249" s="460">
        <f>IFERROR(IF(Information!$C$4="HE",VLOOKUP(AA249,distancebands!$A:$L,6,0),0),0)</f>
        <v>0</v>
      </c>
      <c r="AD249" s="460">
        <f t="shared" si="75"/>
        <v>0</v>
      </c>
      <c r="AE249" s="461">
        <v>0</v>
      </c>
      <c r="AF249" s="462">
        <v>0</v>
      </c>
      <c r="AG249" s="463">
        <f t="shared" si="63"/>
        <v>0</v>
      </c>
      <c r="AH249" s="463">
        <f>IF(Information!$C$4="HE",IF(AND((AF249*AE249)&lt;=400,AE249&lt;=40),AF249*AE249,IF((AE249*AF249)&lt;=400,AF249*40,400)),0)</f>
        <v>0</v>
      </c>
      <c r="AI249" s="467"/>
    </row>
    <row r="250" spans="1:35" ht="24.75" customHeight="1">
      <c r="A250" s="362"/>
      <c r="B250" s="362"/>
      <c r="C250" s="363">
        <f t="shared" si="62"/>
        <v>0</v>
      </c>
      <c r="D250" s="455"/>
      <c r="E250" s="387">
        <f t="shared" si="64"/>
        <v>0</v>
      </c>
      <c r="F250" s="388">
        <f t="shared" si="65"/>
        <v>0</v>
      </c>
      <c r="G250" s="464">
        <f t="shared" si="76"/>
        <v>0</v>
      </c>
      <c r="H250" s="425"/>
      <c r="I250" s="371" t="str">
        <f>IFERROR(VLOOKUP(H250,countrygrouping!A:B,2,0)," ")</f>
        <v xml:space="preserve"> </v>
      </c>
      <c r="J250" s="372" t="str">
        <f t="shared" si="66"/>
        <v xml:space="preserve"> </v>
      </c>
      <c r="K250" s="373">
        <f t="shared" si="67"/>
        <v>0</v>
      </c>
      <c r="L250" s="372">
        <f t="shared" si="68"/>
        <v>0</v>
      </c>
      <c r="M250" s="372">
        <f t="shared" si="69"/>
        <v>0</v>
      </c>
      <c r="N250" s="372">
        <f t="shared" si="70"/>
        <v>0</v>
      </c>
      <c r="O250" s="372">
        <f t="shared" si="71"/>
        <v>0</v>
      </c>
      <c r="P250" s="465">
        <f>IFERROR(VLOOKUP(J250,rates!$A:$M,8,0)*K250,0)</f>
        <v>0</v>
      </c>
      <c r="Q250" s="381">
        <f>IFERROR(VLOOKUP(J250,rates!$A:$M,9,0)*M250,0)</f>
        <v>0</v>
      </c>
      <c r="R250" s="381">
        <f>IFERROR(VLOOKUP(J250,rates!$A:$M,10,0)*O250,0)</f>
        <v>0</v>
      </c>
      <c r="S250" s="381">
        <f t="shared" si="61"/>
        <v>0</v>
      </c>
      <c r="T250" s="466">
        <f t="shared" si="72"/>
        <v>0</v>
      </c>
      <c r="U250" s="457">
        <f>IFERROR(VLOOKUP(J250,rates!$A:$M,11,0)*K250,0)</f>
        <v>0</v>
      </c>
      <c r="V250" s="381">
        <f>IFERROR(VLOOKUP(J250,rates!$A:$M,12,0)*M250,0)</f>
        <v>0</v>
      </c>
      <c r="W250" s="381">
        <f>IFERROR(VLOOKUP(J250,rates!$A:$M,13,0)*O250,0)</f>
        <v>0</v>
      </c>
      <c r="X250" s="381">
        <f>IFERROR(IF(Information!$C$4="HE",SUM(U250:W250),0),0)</f>
        <v>0</v>
      </c>
      <c r="Y250" s="431">
        <f t="shared" si="73"/>
        <v>0</v>
      </c>
      <c r="Z250" s="458">
        <f t="shared" si="74"/>
        <v>0</v>
      </c>
      <c r="AA250" s="459" t="str">
        <f>IFERROR(VLOOKUP(H250,countrygrouping!A:C,3,0)," ")</f>
        <v xml:space="preserve"> </v>
      </c>
      <c r="AB250" s="460" t="str">
        <f>IFERROR(VLOOKUP(AA250,distancebands!A:C,2,0)," ")</f>
        <v xml:space="preserve"> </v>
      </c>
      <c r="AC250" s="460">
        <f>IFERROR(IF(Information!$C$4="HE",VLOOKUP(AA250,distancebands!$A:$L,6,0),0),0)</f>
        <v>0</v>
      </c>
      <c r="AD250" s="460">
        <f t="shared" si="75"/>
        <v>0</v>
      </c>
      <c r="AE250" s="461">
        <v>0</v>
      </c>
      <c r="AF250" s="462">
        <v>0</v>
      </c>
      <c r="AG250" s="463">
        <f t="shared" si="63"/>
        <v>0</v>
      </c>
      <c r="AH250" s="463">
        <f>IF(Information!$C$4="HE",IF(AND((AF250*AE250)&lt;=400,AE250&lt;=40),AF250*AE250,IF((AE250*AF250)&lt;=400,AF250*40,400)),0)</f>
        <v>0</v>
      </c>
      <c r="AI250" s="467"/>
    </row>
    <row r="251" spans="1:35" ht="24.75" customHeight="1">
      <c r="A251" s="362"/>
      <c r="B251" s="362"/>
      <c r="C251" s="363">
        <f t="shared" si="62"/>
        <v>0</v>
      </c>
      <c r="D251" s="455"/>
      <c r="E251" s="387">
        <f t="shared" si="64"/>
        <v>0</v>
      </c>
      <c r="F251" s="388">
        <f t="shared" si="65"/>
        <v>0</v>
      </c>
      <c r="G251" s="464">
        <f t="shared" si="76"/>
        <v>0</v>
      </c>
      <c r="H251" s="425"/>
      <c r="I251" s="371" t="str">
        <f>IFERROR(VLOOKUP(H251,countrygrouping!A:B,2,0)," ")</f>
        <v xml:space="preserve"> </v>
      </c>
      <c r="J251" s="372" t="str">
        <f t="shared" si="66"/>
        <v xml:space="preserve"> </v>
      </c>
      <c r="K251" s="373">
        <f t="shared" si="67"/>
        <v>0</v>
      </c>
      <c r="L251" s="372">
        <f t="shared" si="68"/>
        <v>0</v>
      </c>
      <c r="M251" s="372">
        <f t="shared" si="69"/>
        <v>0</v>
      </c>
      <c r="N251" s="372">
        <f t="shared" si="70"/>
        <v>0</v>
      </c>
      <c r="O251" s="372">
        <f t="shared" si="71"/>
        <v>0</v>
      </c>
      <c r="P251" s="465">
        <f>IFERROR(VLOOKUP(J251,rates!$A:$M,8,0)*K251,0)</f>
        <v>0</v>
      </c>
      <c r="Q251" s="381">
        <f>IFERROR(VLOOKUP(J251,rates!$A:$M,9,0)*M251,0)</f>
        <v>0</v>
      </c>
      <c r="R251" s="381">
        <f>IFERROR(VLOOKUP(J251,rates!$A:$M,10,0)*O251,0)</f>
        <v>0</v>
      </c>
      <c r="S251" s="381">
        <f t="shared" si="61"/>
        <v>0</v>
      </c>
      <c r="T251" s="466">
        <f t="shared" si="72"/>
        <v>0</v>
      </c>
      <c r="U251" s="457">
        <f>IFERROR(VLOOKUP(J251,rates!$A:$M,11,0)*K251,0)</f>
        <v>0</v>
      </c>
      <c r="V251" s="381">
        <f>IFERROR(VLOOKUP(J251,rates!$A:$M,12,0)*M251,0)</f>
        <v>0</v>
      </c>
      <c r="W251" s="381">
        <f>IFERROR(VLOOKUP(J251,rates!$A:$M,13,0)*O251,0)</f>
        <v>0</v>
      </c>
      <c r="X251" s="381">
        <f>IFERROR(IF(Information!$C$4="HE",SUM(U251:W251),0),0)</f>
        <v>0</v>
      </c>
      <c r="Y251" s="431">
        <f t="shared" si="73"/>
        <v>0</v>
      </c>
      <c r="Z251" s="458">
        <f t="shared" si="74"/>
        <v>0</v>
      </c>
      <c r="AA251" s="459" t="str">
        <f>IFERROR(VLOOKUP(H251,countrygrouping!A:C,3,0)," ")</f>
        <v xml:space="preserve"> </v>
      </c>
      <c r="AB251" s="460" t="str">
        <f>IFERROR(VLOOKUP(AA251,distancebands!A:C,2,0)," ")</f>
        <v xml:space="preserve"> </v>
      </c>
      <c r="AC251" s="460">
        <f>IFERROR(IF(Information!$C$4="HE",VLOOKUP(AA251,distancebands!$A:$L,6,0),0),0)</f>
        <v>0</v>
      </c>
      <c r="AD251" s="460">
        <f t="shared" si="75"/>
        <v>0</v>
      </c>
      <c r="AE251" s="461">
        <v>0</v>
      </c>
      <c r="AF251" s="462">
        <v>0</v>
      </c>
      <c r="AG251" s="463">
        <f t="shared" si="63"/>
        <v>0</v>
      </c>
      <c r="AH251" s="463">
        <f>IF(Information!$C$4="HE",IF(AND((AF251*AE251)&lt;=400,AE251&lt;=40),AF251*AE251,IF((AE251*AF251)&lt;=400,AF251*40,400)),0)</f>
        <v>0</v>
      </c>
      <c r="AI251" s="467"/>
    </row>
    <row r="252" spans="1:35" ht="24.75" customHeight="1">
      <c r="A252" s="362"/>
      <c r="B252" s="362"/>
      <c r="C252" s="363">
        <f t="shared" si="62"/>
        <v>0</v>
      </c>
      <c r="D252" s="455"/>
      <c r="E252" s="387">
        <f t="shared" si="64"/>
        <v>0</v>
      </c>
      <c r="F252" s="388">
        <f t="shared" si="65"/>
        <v>0</v>
      </c>
      <c r="G252" s="464">
        <f t="shared" si="76"/>
        <v>0</v>
      </c>
      <c r="H252" s="425"/>
      <c r="I252" s="371" t="str">
        <f>IFERROR(VLOOKUP(H252,countrygrouping!A:B,2,0)," ")</f>
        <v xml:space="preserve"> </v>
      </c>
      <c r="J252" s="372" t="str">
        <f t="shared" si="66"/>
        <v xml:space="preserve"> </v>
      </c>
      <c r="K252" s="373">
        <f t="shared" si="67"/>
        <v>0</v>
      </c>
      <c r="L252" s="372">
        <f t="shared" si="68"/>
        <v>0</v>
      </c>
      <c r="M252" s="372">
        <f t="shared" si="69"/>
        <v>0</v>
      </c>
      <c r="N252" s="372">
        <f t="shared" si="70"/>
        <v>0</v>
      </c>
      <c r="O252" s="372">
        <f t="shared" si="71"/>
        <v>0</v>
      </c>
      <c r="P252" s="465">
        <f>IFERROR(VLOOKUP(J252,rates!$A:$M,8,0)*K252,0)</f>
        <v>0</v>
      </c>
      <c r="Q252" s="381">
        <f>IFERROR(VLOOKUP(J252,rates!$A:$M,9,0)*M252,0)</f>
        <v>0</v>
      </c>
      <c r="R252" s="381">
        <f>IFERROR(VLOOKUP(J252,rates!$A:$M,10,0)*O252,0)</f>
        <v>0</v>
      </c>
      <c r="S252" s="381">
        <f t="shared" si="61"/>
        <v>0</v>
      </c>
      <c r="T252" s="466">
        <f t="shared" si="72"/>
        <v>0</v>
      </c>
      <c r="U252" s="457">
        <f>IFERROR(VLOOKUP(J252,rates!$A:$M,11,0)*K252,0)</f>
        <v>0</v>
      </c>
      <c r="V252" s="381">
        <f>IFERROR(VLOOKUP(J252,rates!$A:$M,12,0)*M252,0)</f>
        <v>0</v>
      </c>
      <c r="W252" s="381">
        <f>IFERROR(VLOOKUP(J252,rates!$A:$M,13,0)*O252,0)</f>
        <v>0</v>
      </c>
      <c r="X252" s="381">
        <f>IFERROR(IF(Information!$C$4="HE",SUM(U252:W252),0),0)</f>
        <v>0</v>
      </c>
      <c r="Y252" s="431">
        <f t="shared" si="73"/>
        <v>0</v>
      </c>
      <c r="Z252" s="458">
        <f t="shared" si="74"/>
        <v>0</v>
      </c>
      <c r="AA252" s="459" t="str">
        <f>IFERROR(VLOOKUP(H252,countrygrouping!A:C,3,0)," ")</f>
        <v xml:space="preserve"> </v>
      </c>
      <c r="AB252" s="460" t="str">
        <f>IFERROR(VLOOKUP(AA252,distancebands!A:C,2,0)," ")</f>
        <v xml:space="preserve"> </v>
      </c>
      <c r="AC252" s="460">
        <f>IFERROR(IF(Information!$C$4="HE",VLOOKUP(AA252,distancebands!$A:$L,6,0),0),0)</f>
        <v>0</v>
      </c>
      <c r="AD252" s="460">
        <f t="shared" si="75"/>
        <v>0</v>
      </c>
      <c r="AE252" s="461">
        <v>0</v>
      </c>
      <c r="AF252" s="462">
        <v>0</v>
      </c>
      <c r="AG252" s="463">
        <f t="shared" si="63"/>
        <v>0</v>
      </c>
      <c r="AH252" s="463">
        <f>IF(Information!$C$4="HE",IF(AND((AF252*AE252)&lt;=400,AE252&lt;=40),AF252*AE252,IF((AE252*AF252)&lt;=400,AF252*40,400)),0)</f>
        <v>0</v>
      </c>
      <c r="AI252" s="467"/>
    </row>
    <row r="253" spans="1:35" ht="24.75" customHeight="1">
      <c r="A253" s="362"/>
      <c r="B253" s="362"/>
      <c r="C253" s="363">
        <f t="shared" si="62"/>
        <v>0</v>
      </c>
      <c r="D253" s="455"/>
      <c r="E253" s="387">
        <f t="shared" si="64"/>
        <v>0</v>
      </c>
      <c r="F253" s="388">
        <f t="shared" si="65"/>
        <v>0</v>
      </c>
      <c r="G253" s="464">
        <f t="shared" si="76"/>
        <v>0</v>
      </c>
      <c r="H253" s="425"/>
      <c r="I253" s="371" t="str">
        <f>IFERROR(VLOOKUP(H253,countrygrouping!A:B,2,0)," ")</f>
        <v xml:space="preserve"> </v>
      </c>
      <c r="J253" s="372" t="str">
        <f t="shared" si="66"/>
        <v xml:space="preserve"> </v>
      </c>
      <c r="K253" s="373">
        <f t="shared" si="67"/>
        <v>0</v>
      </c>
      <c r="L253" s="372">
        <f t="shared" si="68"/>
        <v>0</v>
      </c>
      <c r="M253" s="372">
        <f t="shared" si="69"/>
        <v>0</v>
      </c>
      <c r="N253" s="372">
        <f t="shared" si="70"/>
        <v>0</v>
      </c>
      <c r="O253" s="372">
        <f t="shared" si="71"/>
        <v>0</v>
      </c>
      <c r="P253" s="465">
        <f>IFERROR(VLOOKUP(J253,rates!$A:$M,8,0)*K253,0)</f>
        <v>0</v>
      </c>
      <c r="Q253" s="381">
        <f>IFERROR(VLOOKUP(J253,rates!$A:$M,9,0)*M253,0)</f>
        <v>0</v>
      </c>
      <c r="R253" s="381">
        <f>IFERROR(VLOOKUP(J253,rates!$A:$M,10,0)*O253,0)</f>
        <v>0</v>
      </c>
      <c r="S253" s="381">
        <f t="shared" si="61"/>
        <v>0</v>
      </c>
      <c r="T253" s="466">
        <f t="shared" si="72"/>
        <v>0</v>
      </c>
      <c r="U253" s="457">
        <f>IFERROR(VLOOKUP(J253,rates!$A:$M,11,0)*K253,0)</f>
        <v>0</v>
      </c>
      <c r="V253" s="381">
        <f>IFERROR(VLOOKUP(J253,rates!$A:$M,12,0)*M253,0)</f>
        <v>0</v>
      </c>
      <c r="W253" s="381">
        <f>IFERROR(VLOOKUP(J253,rates!$A:$M,13,0)*O253,0)</f>
        <v>0</v>
      </c>
      <c r="X253" s="381">
        <f>IFERROR(IF(Information!$C$4="HE",SUM(U253:W253),0),0)</f>
        <v>0</v>
      </c>
      <c r="Y253" s="431">
        <f t="shared" si="73"/>
        <v>0</v>
      </c>
      <c r="Z253" s="458">
        <f t="shared" si="74"/>
        <v>0</v>
      </c>
      <c r="AA253" s="459" t="str">
        <f>IFERROR(VLOOKUP(H253,countrygrouping!A:C,3,0)," ")</f>
        <v xml:space="preserve"> </v>
      </c>
      <c r="AB253" s="460" t="str">
        <f>IFERROR(VLOOKUP(AA253,distancebands!A:C,2,0)," ")</f>
        <v xml:space="preserve"> </v>
      </c>
      <c r="AC253" s="460">
        <f>IFERROR(IF(Information!$C$4="HE",VLOOKUP(AA253,distancebands!$A:$L,6,0),0),0)</f>
        <v>0</v>
      </c>
      <c r="AD253" s="460">
        <f t="shared" si="75"/>
        <v>0</v>
      </c>
      <c r="AE253" s="461">
        <v>0</v>
      </c>
      <c r="AF253" s="462">
        <v>0</v>
      </c>
      <c r="AG253" s="463">
        <f t="shared" si="63"/>
        <v>0</v>
      </c>
      <c r="AH253" s="463">
        <f>IF(Information!$C$4="HE",IF(AND((AF253*AE253)&lt;=400,AE253&lt;=40),AF253*AE253,IF((AE253*AF253)&lt;=400,AF253*40,400)),0)</f>
        <v>0</v>
      </c>
      <c r="AI253" s="467"/>
    </row>
    <row r="254" spans="1:35" ht="24.75" customHeight="1">
      <c r="A254" s="362"/>
      <c r="B254" s="362"/>
      <c r="C254" s="363">
        <f t="shared" si="62"/>
        <v>0</v>
      </c>
      <c r="D254" s="468">
        <v>0</v>
      </c>
      <c r="E254" s="396">
        <f t="shared" si="64"/>
        <v>0</v>
      </c>
      <c r="F254" s="397">
        <f t="shared" si="65"/>
        <v>0</v>
      </c>
      <c r="G254" s="469">
        <f t="shared" si="76"/>
        <v>0</v>
      </c>
      <c r="H254" s="425"/>
      <c r="I254" s="371" t="str">
        <f>IFERROR(VLOOKUP(H254,countrygrouping!A:B,2,0)," ")</f>
        <v xml:space="preserve"> </v>
      </c>
      <c r="J254" s="372" t="str">
        <f t="shared" si="66"/>
        <v xml:space="preserve"> </v>
      </c>
      <c r="K254" s="373">
        <f t="shared" si="67"/>
        <v>0</v>
      </c>
      <c r="L254" s="372">
        <f t="shared" si="68"/>
        <v>0</v>
      </c>
      <c r="M254" s="372">
        <f t="shared" si="69"/>
        <v>0</v>
      </c>
      <c r="N254" s="372">
        <f t="shared" si="70"/>
        <v>0</v>
      </c>
      <c r="O254" s="372">
        <f t="shared" si="71"/>
        <v>0</v>
      </c>
      <c r="P254" s="465">
        <f>IFERROR(VLOOKUP(J254,rates!$A:$M,8,0)*K254,0)</f>
        <v>0</v>
      </c>
      <c r="Q254" s="381">
        <f>IFERROR(VLOOKUP(J254,rates!$A:$M,9,0)*M254,0)</f>
        <v>0</v>
      </c>
      <c r="R254" s="381">
        <f>IFERROR(VLOOKUP(J254,rates!$A:$M,10,0)*O254,0)</f>
        <v>0</v>
      </c>
      <c r="S254" s="381">
        <f t="shared" si="61"/>
        <v>0</v>
      </c>
      <c r="T254" s="470">
        <f t="shared" si="72"/>
        <v>0</v>
      </c>
      <c r="U254" s="457">
        <f>IFERROR(VLOOKUP(J254,rates!$A:$M,11,0)*K254,0)</f>
        <v>0</v>
      </c>
      <c r="V254" s="381">
        <f>IFERROR(VLOOKUP(J254,rates!$A:$M,12,0)*M254,0)</f>
        <v>0</v>
      </c>
      <c r="W254" s="381">
        <f>IFERROR(VLOOKUP(J254,rates!$A:$M,13,0)*O254,0)</f>
        <v>0</v>
      </c>
      <c r="X254" s="381">
        <f>IFERROR(IF(Information!$C$4="HE",SUM(U254:W254),0),0)</f>
        <v>0</v>
      </c>
      <c r="Y254" s="431">
        <f t="shared" si="73"/>
        <v>0</v>
      </c>
      <c r="Z254" s="458">
        <f t="shared" si="74"/>
        <v>0</v>
      </c>
      <c r="AA254" s="459" t="str">
        <f>IFERROR(VLOOKUP(H254,countrygrouping!A:C,3,0)," ")</f>
        <v xml:space="preserve"> </v>
      </c>
      <c r="AB254" s="460" t="str">
        <f>IFERROR(VLOOKUP(AA254,distancebands!A:C,2,0)," ")</f>
        <v xml:space="preserve"> </v>
      </c>
      <c r="AC254" s="460">
        <f>IFERROR(IF(Information!$C$4="HE",VLOOKUP(AA254,distancebands!$A:$L,6,0),0),0)</f>
        <v>0</v>
      </c>
      <c r="AD254" s="460">
        <f t="shared" si="75"/>
        <v>0</v>
      </c>
      <c r="AE254" s="461">
        <v>0</v>
      </c>
      <c r="AF254" s="462">
        <v>0</v>
      </c>
      <c r="AG254" s="463">
        <f t="shared" si="63"/>
        <v>0</v>
      </c>
      <c r="AH254" s="463">
        <f>IF(Information!$C$4="HE",IF(AND((AF254*AE254)&lt;=400,AE254&lt;=40),AF254*AE254,IF((AE254*AF254)&lt;=400,AF254*40,400)),0)</f>
        <v>0</v>
      </c>
      <c r="AI254" s="467"/>
    </row>
    <row r="255" spans="1:35" ht="24.75" customHeight="1">
      <c r="A255" s="362"/>
      <c r="B255" s="362"/>
      <c r="C255" s="363">
        <f t="shared" si="62"/>
        <v>0</v>
      </c>
      <c r="D255" s="362">
        <v>0</v>
      </c>
      <c r="E255" s="367">
        <f>FLOOR(D255/7,1)</f>
        <v>0</v>
      </c>
      <c r="F255" s="368">
        <f>FLOOR(D255/28,1)</f>
        <v>0</v>
      </c>
      <c r="G255" s="424">
        <f>D255/28</f>
        <v>0</v>
      </c>
      <c r="H255" s="425"/>
      <c r="I255" s="371" t="str">
        <f>IFERROR(VLOOKUP(H255,countrygrouping!A:B,2,0)," ")</f>
        <v xml:space="preserve"> </v>
      </c>
      <c r="J255" s="372" t="str">
        <f>I255</f>
        <v xml:space="preserve"> </v>
      </c>
      <c r="K255" s="373">
        <f>IF(D255&gt;0,D255-L255,0)</f>
        <v>0</v>
      </c>
      <c r="L255" s="372">
        <f>IF(D255&lt;14,0,(D255-14))</f>
        <v>0</v>
      </c>
      <c r="M255" s="372">
        <f>IF(D255&gt;56,56-K255,L255)</f>
        <v>0</v>
      </c>
      <c r="N255" s="372">
        <f>K255+M255</f>
        <v>0</v>
      </c>
      <c r="O255" s="372">
        <f>D255-M255-K255</f>
        <v>0</v>
      </c>
      <c r="P255" s="465">
        <f>IFERROR(VLOOKUP(J255,rates!$A:$M,8,0)*K255,0)</f>
        <v>0</v>
      </c>
      <c r="Q255" s="381">
        <f>IFERROR(VLOOKUP(J255,rates!$A:$M,9,0)*M255,0)</f>
        <v>0</v>
      </c>
      <c r="R255" s="381">
        <f>IFERROR(VLOOKUP(J255,rates!$A:$M,10,0)*O255,0)</f>
        <v>0</v>
      </c>
      <c r="S255" s="381">
        <f t="shared" si="61"/>
        <v>0</v>
      </c>
      <c r="T255" s="431">
        <f>IFERROR(S255*A255,0)</f>
        <v>0</v>
      </c>
      <c r="U255" s="457">
        <f>IFERROR(VLOOKUP(J255,rates!$A:$M,11,0)*K255,0)</f>
        <v>0</v>
      </c>
      <c r="V255" s="381">
        <f>IFERROR(VLOOKUP(J255,rates!$A:$M,12,0)*M255,0)</f>
        <v>0</v>
      </c>
      <c r="W255" s="381">
        <f>IFERROR(VLOOKUP(J255,rates!$A:$M,13,0)*O255,0)</f>
        <v>0</v>
      </c>
      <c r="X255" s="381">
        <f>IFERROR(IF(Information!$C$4="HE",SUM(U255:W255),0),0)</f>
        <v>0</v>
      </c>
      <c r="Y255" s="431">
        <f>IFERROR(X255*C255,0)</f>
        <v>0</v>
      </c>
      <c r="Z255" s="458">
        <f>IFERROR(T255+Y255,0)</f>
        <v>0</v>
      </c>
      <c r="AA255" s="459" t="str">
        <f>IFERROR(VLOOKUP(H255,countrygrouping!A:C,3,0)," ")</f>
        <v xml:space="preserve"> </v>
      </c>
      <c r="AB255" s="460" t="str">
        <f>IFERROR(VLOOKUP(AA255,distancebands!A:C,2,0)," ")</f>
        <v xml:space="preserve"> </v>
      </c>
      <c r="AC255" s="460">
        <f>IFERROR(IF(Information!$C$4="HE",VLOOKUP(AA255,distancebands!$A:$L,6,0),0),0)</f>
        <v>0</v>
      </c>
      <c r="AD255" s="460">
        <f>IFERROR(A255*AB255,0)+IFERROR(C255*AC255,0)</f>
        <v>0</v>
      </c>
      <c r="AE255" s="461">
        <v>0</v>
      </c>
      <c r="AF255" s="462">
        <v>0</v>
      </c>
      <c r="AG255" s="463">
        <f t="shared" si="63"/>
        <v>0</v>
      </c>
      <c r="AH255" s="463">
        <f>IF(Information!$C$4="HE",IF(AND((AF255*AE255)&lt;=400,AE255&lt;=40),AF255*AE255,IF((AE255*AF255)&lt;=400,AF255*40,400)),0)</f>
        <v>0</v>
      </c>
      <c r="AI255" s="467"/>
    </row>
    <row r="256" spans="1:35" ht="24.75" customHeight="1">
      <c r="A256" s="362"/>
      <c r="B256" s="362"/>
      <c r="C256" s="363">
        <f t="shared" si="62"/>
        <v>0</v>
      </c>
      <c r="D256" s="455">
        <v>0</v>
      </c>
      <c r="E256" s="387">
        <f t="shared" ref="E256:E304" si="77">FLOOR(D256/7,1)</f>
        <v>0</v>
      </c>
      <c r="F256" s="388">
        <f t="shared" ref="F256:F304" si="78">FLOOR(D256/28,1)</f>
        <v>0</v>
      </c>
      <c r="G256" s="464">
        <f>D256/28</f>
        <v>0</v>
      </c>
      <c r="H256" s="425"/>
      <c r="I256" s="371" t="str">
        <f>IFERROR(VLOOKUP(H256,countrygrouping!A:B,2,0)," ")</f>
        <v xml:space="preserve"> </v>
      </c>
      <c r="J256" s="372" t="str">
        <f t="shared" ref="J256:J304" si="79">I256</f>
        <v xml:space="preserve"> </v>
      </c>
      <c r="K256" s="373">
        <f t="shared" ref="K256:K304" si="80">IF(D256&gt;0,D256-L256,0)</f>
        <v>0</v>
      </c>
      <c r="L256" s="372">
        <f t="shared" ref="L256:L304" si="81">IF(D256&lt;14,0,(D256-14))</f>
        <v>0</v>
      </c>
      <c r="M256" s="372">
        <f t="shared" ref="M256:M304" si="82">IF(D256&gt;56,56-K256,L256)</f>
        <v>0</v>
      </c>
      <c r="N256" s="372">
        <f t="shared" ref="N256:N304" si="83">K256+M256</f>
        <v>0</v>
      </c>
      <c r="O256" s="372">
        <f t="shared" ref="O256:O304" si="84">D256-M256-K256</f>
        <v>0</v>
      </c>
      <c r="P256" s="465">
        <f>IFERROR(VLOOKUP(J256,rates!$A:$M,8,0)*K256,0)</f>
        <v>0</v>
      </c>
      <c r="Q256" s="381">
        <f>IFERROR(VLOOKUP(J256,rates!$A:$M,9,0)*M256,0)</f>
        <v>0</v>
      </c>
      <c r="R256" s="381">
        <f>IFERROR(VLOOKUP(J256,rates!$A:$M,10,0)*O256,0)</f>
        <v>0</v>
      </c>
      <c r="S256" s="381">
        <f t="shared" si="61"/>
        <v>0</v>
      </c>
      <c r="T256" s="466">
        <f t="shared" ref="T256:T304" si="85">IFERROR(S256*A256,0)</f>
        <v>0</v>
      </c>
      <c r="U256" s="457">
        <f>IFERROR(VLOOKUP(J256,rates!$A:$M,11,0)*K256,0)</f>
        <v>0</v>
      </c>
      <c r="V256" s="381">
        <f>IFERROR(VLOOKUP(J256,rates!$A:$M,12,0)*M256,0)</f>
        <v>0</v>
      </c>
      <c r="W256" s="381">
        <f>IFERROR(VLOOKUP(J256,rates!$A:$M,13,0)*O256,0)</f>
        <v>0</v>
      </c>
      <c r="X256" s="381">
        <f>IFERROR(IF(Information!$C$4="HE",SUM(U256:W256),0),0)</f>
        <v>0</v>
      </c>
      <c r="Y256" s="431">
        <f t="shared" ref="Y256:Y304" si="86">IFERROR(X256*C256,0)</f>
        <v>0</v>
      </c>
      <c r="Z256" s="458">
        <f t="shared" ref="Z256:Z304" si="87">IFERROR(T256+Y256,0)</f>
        <v>0</v>
      </c>
      <c r="AA256" s="459" t="str">
        <f>IFERROR(VLOOKUP(H256,countrygrouping!A:C,3,0)," ")</f>
        <v xml:space="preserve"> </v>
      </c>
      <c r="AB256" s="460" t="str">
        <f>IFERROR(VLOOKUP(AA256,distancebands!A:C,2,0)," ")</f>
        <v xml:space="preserve"> </v>
      </c>
      <c r="AC256" s="460">
        <f>IFERROR(IF(Information!$C$4="HE",VLOOKUP(AA256,distancebands!$A:$L,6,0),0),0)</f>
        <v>0</v>
      </c>
      <c r="AD256" s="460">
        <f t="shared" ref="AD256:AD304" si="88">IFERROR(A256*AB256,0)+IFERROR(C256*AC256,0)</f>
        <v>0</v>
      </c>
      <c r="AE256" s="461">
        <v>0</v>
      </c>
      <c r="AF256" s="462">
        <v>0</v>
      </c>
      <c r="AG256" s="463">
        <f t="shared" si="63"/>
        <v>0</v>
      </c>
      <c r="AH256" s="463">
        <f>IF(Information!$C$4="HE",IF(AND((AF256*AE256)&lt;=400,AE256&lt;=40),AF256*AE256,IF((AE256*AF256)&lt;=400,AF256*40,400)),0)</f>
        <v>0</v>
      </c>
      <c r="AI256" s="467"/>
    </row>
    <row r="257" spans="1:35" ht="24.75" customHeight="1">
      <c r="A257" s="362"/>
      <c r="B257" s="362"/>
      <c r="C257" s="363">
        <f t="shared" si="62"/>
        <v>0</v>
      </c>
      <c r="D257" s="455">
        <v>0</v>
      </c>
      <c r="E257" s="387">
        <f t="shared" si="77"/>
        <v>0</v>
      </c>
      <c r="F257" s="388">
        <f t="shared" si="78"/>
        <v>0</v>
      </c>
      <c r="G257" s="464">
        <f t="shared" ref="G257:G304" si="89">D257/28</f>
        <v>0</v>
      </c>
      <c r="H257" s="425"/>
      <c r="I257" s="371" t="str">
        <f>IFERROR(VLOOKUP(H257,countrygrouping!A:B,2,0)," ")</f>
        <v xml:space="preserve"> </v>
      </c>
      <c r="J257" s="372" t="str">
        <f t="shared" si="79"/>
        <v xml:space="preserve"> </v>
      </c>
      <c r="K257" s="373">
        <f t="shared" si="80"/>
        <v>0</v>
      </c>
      <c r="L257" s="372">
        <f t="shared" si="81"/>
        <v>0</v>
      </c>
      <c r="M257" s="372">
        <f t="shared" si="82"/>
        <v>0</v>
      </c>
      <c r="N257" s="372">
        <f t="shared" si="83"/>
        <v>0</v>
      </c>
      <c r="O257" s="372">
        <f t="shared" si="84"/>
        <v>0</v>
      </c>
      <c r="P257" s="465">
        <f>IFERROR(VLOOKUP(J257,rates!$A:$M,8,0)*K257,0)</f>
        <v>0</v>
      </c>
      <c r="Q257" s="381">
        <f>IFERROR(VLOOKUP(J257,rates!$A:$M,9,0)*M257,0)</f>
        <v>0</v>
      </c>
      <c r="R257" s="381">
        <f>IFERROR(VLOOKUP(J257,rates!$A:$M,10,0)*O257,0)</f>
        <v>0</v>
      </c>
      <c r="S257" s="381">
        <f t="shared" si="61"/>
        <v>0</v>
      </c>
      <c r="T257" s="466">
        <f t="shared" si="85"/>
        <v>0</v>
      </c>
      <c r="U257" s="457">
        <f>IFERROR(VLOOKUP(J257,rates!$A:$M,11,0)*K257,0)</f>
        <v>0</v>
      </c>
      <c r="V257" s="381">
        <f>IFERROR(VLOOKUP(J257,rates!$A:$M,12,0)*M257,0)</f>
        <v>0</v>
      </c>
      <c r="W257" s="381">
        <f>IFERROR(VLOOKUP(J257,rates!$A:$M,13,0)*O257,0)</f>
        <v>0</v>
      </c>
      <c r="X257" s="381">
        <f>IFERROR(IF(Information!$C$4="HE",SUM(U257:W257),0),0)</f>
        <v>0</v>
      </c>
      <c r="Y257" s="431">
        <f t="shared" si="86"/>
        <v>0</v>
      </c>
      <c r="Z257" s="458">
        <f t="shared" si="87"/>
        <v>0</v>
      </c>
      <c r="AA257" s="459" t="str">
        <f>IFERROR(VLOOKUP(H257,countrygrouping!A:C,3,0)," ")</f>
        <v xml:space="preserve"> </v>
      </c>
      <c r="AB257" s="460" t="str">
        <f>IFERROR(VLOOKUP(AA257,distancebands!A:C,2,0)," ")</f>
        <v xml:space="preserve"> </v>
      </c>
      <c r="AC257" s="460">
        <f>IFERROR(IF(Information!$C$4="HE",VLOOKUP(AA257,distancebands!$A:$L,6,0),0),0)</f>
        <v>0</v>
      </c>
      <c r="AD257" s="460">
        <f t="shared" si="88"/>
        <v>0</v>
      </c>
      <c r="AE257" s="461">
        <v>0</v>
      </c>
      <c r="AF257" s="462">
        <v>0</v>
      </c>
      <c r="AG257" s="463">
        <f t="shared" si="63"/>
        <v>0</v>
      </c>
      <c r="AH257" s="463">
        <f>IF(Information!$C$4="HE",IF(AND((AF257*AE257)&lt;=400,AE257&lt;=40),AF257*AE257,IF((AE257*AF257)&lt;=400,AF257*40,400)),0)</f>
        <v>0</v>
      </c>
      <c r="AI257" s="467"/>
    </row>
    <row r="258" spans="1:35" ht="24.75" customHeight="1">
      <c r="A258" s="362"/>
      <c r="B258" s="362"/>
      <c r="C258" s="363">
        <f t="shared" si="62"/>
        <v>0</v>
      </c>
      <c r="D258" s="455">
        <v>0</v>
      </c>
      <c r="E258" s="387">
        <f t="shared" si="77"/>
        <v>0</v>
      </c>
      <c r="F258" s="388">
        <f t="shared" si="78"/>
        <v>0</v>
      </c>
      <c r="G258" s="464">
        <f t="shared" si="89"/>
        <v>0</v>
      </c>
      <c r="H258" s="425"/>
      <c r="I258" s="371" t="str">
        <f>IFERROR(VLOOKUP(H258,countrygrouping!A:B,2,0)," ")</f>
        <v xml:space="preserve"> </v>
      </c>
      <c r="J258" s="372" t="str">
        <f t="shared" si="79"/>
        <v xml:space="preserve"> </v>
      </c>
      <c r="K258" s="373">
        <f t="shared" si="80"/>
        <v>0</v>
      </c>
      <c r="L258" s="372">
        <f t="shared" si="81"/>
        <v>0</v>
      </c>
      <c r="M258" s="372">
        <f t="shared" si="82"/>
        <v>0</v>
      </c>
      <c r="N258" s="372">
        <f t="shared" si="83"/>
        <v>0</v>
      </c>
      <c r="O258" s="372">
        <f t="shared" si="84"/>
        <v>0</v>
      </c>
      <c r="P258" s="465">
        <f>IFERROR(VLOOKUP(J258,rates!$A:$M,8,0)*K258,0)</f>
        <v>0</v>
      </c>
      <c r="Q258" s="381">
        <f>IFERROR(VLOOKUP(J258,rates!$A:$M,9,0)*M258,0)</f>
        <v>0</v>
      </c>
      <c r="R258" s="381">
        <f>IFERROR(VLOOKUP(J258,rates!$A:$M,10,0)*O258,0)</f>
        <v>0</v>
      </c>
      <c r="S258" s="381">
        <f t="shared" si="61"/>
        <v>0</v>
      </c>
      <c r="T258" s="466">
        <f t="shared" si="85"/>
        <v>0</v>
      </c>
      <c r="U258" s="457">
        <f>IFERROR(VLOOKUP(J258,rates!$A:$M,11,0)*K258,0)</f>
        <v>0</v>
      </c>
      <c r="V258" s="381">
        <f>IFERROR(VLOOKUP(J258,rates!$A:$M,12,0)*M258,0)</f>
        <v>0</v>
      </c>
      <c r="W258" s="381">
        <f>IFERROR(VLOOKUP(J258,rates!$A:$M,13,0)*O258,0)</f>
        <v>0</v>
      </c>
      <c r="X258" s="381">
        <f>IFERROR(IF(Information!$C$4="HE",SUM(U258:W258),0),0)</f>
        <v>0</v>
      </c>
      <c r="Y258" s="431">
        <f t="shared" si="86"/>
        <v>0</v>
      </c>
      <c r="Z258" s="458">
        <f t="shared" si="87"/>
        <v>0</v>
      </c>
      <c r="AA258" s="459" t="str">
        <f>IFERROR(VLOOKUP(H258,countrygrouping!A:C,3,0)," ")</f>
        <v xml:space="preserve"> </v>
      </c>
      <c r="AB258" s="460" t="str">
        <f>IFERROR(VLOOKUP(AA258,distancebands!A:C,2,0)," ")</f>
        <v xml:space="preserve"> </v>
      </c>
      <c r="AC258" s="460">
        <f>IFERROR(IF(Information!$C$4="HE",VLOOKUP(AA258,distancebands!$A:$L,6,0),0),0)</f>
        <v>0</v>
      </c>
      <c r="AD258" s="460">
        <f t="shared" si="88"/>
        <v>0</v>
      </c>
      <c r="AE258" s="461">
        <v>0</v>
      </c>
      <c r="AF258" s="462">
        <v>0</v>
      </c>
      <c r="AG258" s="463">
        <f t="shared" si="63"/>
        <v>0</v>
      </c>
      <c r="AH258" s="463">
        <f>IF(Information!$C$4="HE",IF(AND((AF258*AE258)&lt;=400,AE258&lt;=40),AF258*AE258,IF((AE258*AF258)&lt;=400,AF258*40,400)),0)</f>
        <v>0</v>
      </c>
      <c r="AI258" s="467"/>
    </row>
    <row r="259" spans="1:35" ht="24.75" customHeight="1">
      <c r="A259" s="362"/>
      <c r="B259" s="362"/>
      <c r="C259" s="363">
        <f t="shared" si="62"/>
        <v>0</v>
      </c>
      <c r="D259" s="455">
        <v>0</v>
      </c>
      <c r="E259" s="387">
        <f t="shared" si="77"/>
        <v>0</v>
      </c>
      <c r="F259" s="388">
        <f t="shared" si="78"/>
        <v>0</v>
      </c>
      <c r="G259" s="464">
        <f t="shared" si="89"/>
        <v>0</v>
      </c>
      <c r="H259" s="425"/>
      <c r="I259" s="371" t="str">
        <f>IFERROR(VLOOKUP(H259,countrygrouping!A:B,2,0)," ")</f>
        <v xml:space="preserve"> </v>
      </c>
      <c r="J259" s="372" t="str">
        <f t="shared" si="79"/>
        <v xml:space="preserve"> </v>
      </c>
      <c r="K259" s="373">
        <f t="shared" si="80"/>
        <v>0</v>
      </c>
      <c r="L259" s="372">
        <f t="shared" si="81"/>
        <v>0</v>
      </c>
      <c r="M259" s="372">
        <f t="shared" si="82"/>
        <v>0</v>
      </c>
      <c r="N259" s="372">
        <f t="shared" si="83"/>
        <v>0</v>
      </c>
      <c r="O259" s="372">
        <f t="shared" si="84"/>
        <v>0</v>
      </c>
      <c r="P259" s="465">
        <f>IFERROR(VLOOKUP(J259,rates!$A:$M,8,0)*K259,0)</f>
        <v>0</v>
      </c>
      <c r="Q259" s="381">
        <f>IFERROR(VLOOKUP(J259,rates!$A:$M,9,0)*M259,0)</f>
        <v>0</v>
      </c>
      <c r="R259" s="381">
        <f>IFERROR(VLOOKUP(J259,rates!$A:$M,10,0)*O259,0)</f>
        <v>0</v>
      </c>
      <c r="S259" s="381">
        <f t="shared" si="61"/>
        <v>0</v>
      </c>
      <c r="T259" s="466">
        <f t="shared" si="85"/>
        <v>0</v>
      </c>
      <c r="U259" s="457">
        <f>IFERROR(VLOOKUP(J259,rates!$A:$M,11,0)*K259,0)</f>
        <v>0</v>
      </c>
      <c r="V259" s="381">
        <f>IFERROR(VLOOKUP(J259,rates!$A:$M,12,0)*M259,0)</f>
        <v>0</v>
      </c>
      <c r="W259" s="381">
        <f>IFERROR(VLOOKUP(J259,rates!$A:$M,13,0)*O259,0)</f>
        <v>0</v>
      </c>
      <c r="X259" s="381">
        <f>IFERROR(IF(Information!$C$4="HE",SUM(U259:W259),0),0)</f>
        <v>0</v>
      </c>
      <c r="Y259" s="431">
        <f t="shared" si="86"/>
        <v>0</v>
      </c>
      <c r="Z259" s="458">
        <f t="shared" si="87"/>
        <v>0</v>
      </c>
      <c r="AA259" s="459" t="str">
        <f>IFERROR(VLOOKUP(H259,countrygrouping!A:C,3,0)," ")</f>
        <v xml:space="preserve"> </v>
      </c>
      <c r="AB259" s="460" t="str">
        <f>IFERROR(VLOOKUP(AA259,distancebands!A:C,2,0)," ")</f>
        <v xml:space="preserve"> </v>
      </c>
      <c r="AC259" s="460">
        <f>IFERROR(IF(Information!$C$4="HE",VLOOKUP(AA259,distancebands!$A:$L,6,0),0),0)</f>
        <v>0</v>
      </c>
      <c r="AD259" s="460">
        <f t="shared" si="88"/>
        <v>0</v>
      </c>
      <c r="AE259" s="461">
        <v>0</v>
      </c>
      <c r="AF259" s="462">
        <v>0</v>
      </c>
      <c r="AG259" s="463">
        <f t="shared" si="63"/>
        <v>0</v>
      </c>
      <c r="AH259" s="463">
        <f>IF(Information!$C$4="HE",IF(AND((AF259*AE259)&lt;=400,AE259&lt;=40),AF259*AE259,IF((AE259*AF259)&lt;=400,AF259*40,400)),0)</f>
        <v>0</v>
      </c>
      <c r="AI259" s="467"/>
    </row>
    <row r="260" spans="1:35" ht="24.75" customHeight="1">
      <c r="A260" s="362"/>
      <c r="B260" s="362"/>
      <c r="C260" s="363">
        <f t="shared" si="62"/>
        <v>0</v>
      </c>
      <c r="D260" s="455">
        <v>0</v>
      </c>
      <c r="E260" s="387">
        <f t="shared" si="77"/>
        <v>0</v>
      </c>
      <c r="F260" s="388">
        <f t="shared" si="78"/>
        <v>0</v>
      </c>
      <c r="G260" s="464">
        <f t="shared" si="89"/>
        <v>0</v>
      </c>
      <c r="H260" s="425"/>
      <c r="I260" s="371" t="str">
        <f>IFERROR(VLOOKUP(H260,countrygrouping!A:B,2,0)," ")</f>
        <v xml:space="preserve"> </v>
      </c>
      <c r="J260" s="372" t="str">
        <f t="shared" si="79"/>
        <v xml:space="preserve"> </v>
      </c>
      <c r="K260" s="373">
        <f t="shared" si="80"/>
        <v>0</v>
      </c>
      <c r="L260" s="372">
        <f t="shared" si="81"/>
        <v>0</v>
      </c>
      <c r="M260" s="372">
        <f t="shared" si="82"/>
        <v>0</v>
      </c>
      <c r="N260" s="372">
        <f t="shared" si="83"/>
        <v>0</v>
      </c>
      <c r="O260" s="372">
        <f t="shared" si="84"/>
        <v>0</v>
      </c>
      <c r="P260" s="465">
        <f>IFERROR(VLOOKUP(J260,rates!$A:$M,8,0)*K260,0)</f>
        <v>0</v>
      </c>
      <c r="Q260" s="381">
        <f>IFERROR(VLOOKUP(J260,rates!$A:$M,9,0)*M260,0)</f>
        <v>0</v>
      </c>
      <c r="R260" s="381">
        <f>IFERROR(VLOOKUP(J260,rates!$A:$M,10,0)*O260,0)</f>
        <v>0</v>
      </c>
      <c r="S260" s="381">
        <f t="shared" ref="S260:S304" si="90">IFERROR(SUM(P260:R260),0)</f>
        <v>0</v>
      </c>
      <c r="T260" s="466">
        <f t="shared" si="85"/>
        <v>0</v>
      </c>
      <c r="U260" s="457">
        <f>IFERROR(VLOOKUP(J260,rates!$A:$M,11,0)*K260,0)</f>
        <v>0</v>
      </c>
      <c r="V260" s="381">
        <f>IFERROR(VLOOKUP(J260,rates!$A:$M,12,0)*M260,0)</f>
        <v>0</v>
      </c>
      <c r="W260" s="381">
        <f>IFERROR(VLOOKUP(J260,rates!$A:$M,13,0)*O260,0)</f>
        <v>0</v>
      </c>
      <c r="X260" s="381">
        <f>IFERROR(IF(Information!$C$4="HE",SUM(U260:W260),0),0)</f>
        <v>0</v>
      </c>
      <c r="Y260" s="431">
        <f t="shared" si="86"/>
        <v>0</v>
      </c>
      <c r="Z260" s="458">
        <f t="shared" si="87"/>
        <v>0</v>
      </c>
      <c r="AA260" s="459" t="str">
        <f>IFERROR(VLOOKUP(H260,countrygrouping!A:C,3,0)," ")</f>
        <v xml:space="preserve"> </v>
      </c>
      <c r="AB260" s="460" t="str">
        <f>IFERROR(VLOOKUP(AA260,distancebands!A:C,2,0)," ")</f>
        <v xml:space="preserve"> </v>
      </c>
      <c r="AC260" s="460">
        <f>IFERROR(IF(Information!$C$4="HE",VLOOKUP(AA260,distancebands!$A:$L,6,0),0),0)</f>
        <v>0</v>
      </c>
      <c r="AD260" s="460">
        <f t="shared" si="88"/>
        <v>0</v>
      </c>
      <c r="AE260" s="461">
        <v>0</v>
      </c>
      <c r="AF260" s="462">
        <v>0</v>
      </c>
      <c r="AG260" s="463">
        <f t="shared" si="63"/>
        <v>0</v>
      </c>
      <c r="AH260" s="463">
        <f>IF(Information!$C$4="HE",IF(AND((AF260*AE260)&lt;=400,AE260&lt;=40),AF260*AE260,IF((AE260*AF260)&lt;=400,AF260*40,400)),0)</f>
        <v>0</v>
      </c>
      <c r="AI260" s="467"/>
    </row>
    <row r="261" spans="1:35" ht="24.75" customHeight="1">
      <c r="A261" s="362"/>
      <c r="B261" s="362"/>
      <c r="C261" s="363">
        <f t="shared" ref="C261:C304" si="91">_xlfn.FLOOR.MATH(B261*A261/100)</f>
        <v>0</v>
      </c>
      <c r="D261" s="455">
        <v>0</v>
      </c>
      <c r="E261" s="387">
        <f t="shared" si="77"/>
        <v>0</v>
      </c>
      <c r="F261" s="388">
        <f t="shared" si="78"/>
        <v>0</v>
      </c>
      <c r="G261" s="464">
        <f t="shared" si="89"/>
        <v>0</v>
      </c>
      <c r="H261" s="425"/>
      <c r="I261" s="371" t="str">
        <f>IFERROR(VLOOKUP(H261,countrygrouping!A:B,2,0)," ")</f>
        <v xml:space="preserve"> </v>
      </c>
      <c r="J261" s="372" t="str">
        <f t="shared" si="79"/>
        <v xml:space="preserve"> </v>
      </c>
      <c r="K261" s="373">
        <f t="shared" si="80"/>
        <v>0</v>
      </c>
      <c r="L261" s="372">
        <f t="shared" si="81"/>
        <v>0</v>
      </c>
      <c r="M261" s="372">
        <f t="shared" si="82"/>
        <v>0</v>
      </c>
      <c r="N261" s="372">
        <f t="shared" si="83"/>
        <v>0</v>
      </c>
      <c r="O261" s="372">
        <f t="shared" si="84"/>
        <v>0</v>
      </c>
      <c r="P261" s="465">
        <f>IFERROR(VLOOKUP(J261,rates!$A:$M,8,0)*K261,0)</f>
        <v>0</v>
      </c>
      <c r="Q261" s="381">
        <f>IFERROR(VLOOKUP(J261,rates!$A:$M,9,0)*M261,0)</f>
        <v>0</v>
      </c>
      <c r="R261" s="381">
        <f>IFERROR(VLOOKUP(J261,rates!$A:$M,10,0)*O261,0)</f>
        <v>0</v>
      </c>
      <c r="S261" s="381">
        <f t="shared" si="90"/>
        <v>0</v>
      </c>
      <c r="T261" s="466">
        <f t="shared" si="85"/>
        <v>0</v>
      </c>
      <c r="U261" s="457">
        <f>IFERROR(VLOOKUP(J261,rates!$A:$M,11,0)*K261,0)</f>
        <v>0</v>
      </c>
      <c r="V261" s="381">
        <f>IFERROR(VLOOKUP(J261,rates!$A:$M,12,0)*M261,0)</f>
        <v>0</v>
      </c>
      <c r="W261" s="381">
        <f>IFERROR(VLOOKUP(J261,rates!$A:$M,13,0)*O261,0)</f>
        <v>0</v>
      </c>
      <c r="X261" s="381">
        <f>IFERROR(IF(Information!$C$4="HE",SUM(U261:W261),0),0)</f>
        <v>0</v>
      </c>
      <c r="Y261" s="431">
        <f t="shared" si="86"/>
        <v>0</v>
      </c>
      <c r="Z261" s="458">
        <f t="shared" si="87"/>
        <v>0</v>
      </c>
      <c r="AA261" s="459" t="str">
        <f>IFERROR(VLOOKUP(H261,countrygrouping!A:C,3,0)," ")</f>
        <v xml:space="preserve"> </v>
      </c>
      <c r="AB261" s="460" t="str">
        <f>IFERROR(VLOOKUP(AA261,distancebands!A:C,2,0)," ")</f>
        <v xml:space="preserve"> </v>
      </c>
      <c r="AC261" s="460">
        <f>IFERROR(IF(Information!$C$4="HE",VLOOKUP(AA261,distancebands!$A:$L,6,0),0),0)</f>
        <v>0</v>
      </c>
      <c r="AD261" s="460">
        <f t="shared" si="88"/>
        <v>0</v>
      </c>
      <c r="AE261" s="461">
        <v>0</v>
      </c>
      <c r="AF261" s="462">
        <v>0</v>
      </c>
      <c r="AG261" s="463">
        <f t="shared" ref="AG261:AG304" si="92">IFERROR(AF261*AE261,0)</f>
        <v>0</v>
      </c>
      <c r="AH261" s="463">
        <f>IF(Information!$C$4="HE",IF(AND((AF261*AE261)&lt;=400,AE261&lt;=40),AF261*AE261,IF((AE261*AF261)&lt;=400,AF261*40,400)),0)</f>
        <v>0</v>
      </c>
      <c r="AI261" s="467"/>
    </row>
    <row r="262" spans="1:35" ht="24.75" customHeight="1">
      <c r="A262" s="362"/>
      <c r="B262" s="362"/>
      <c r="C262" s="363">
        <f t="shared" si="91"/>
        <v>0</v>
      </c>
      <c r="D262" s="455">
        <v>0</v>
      </c>
      <c r="E262" s="387">
        <f t="shared" si="77"/>
        <v>0</v>
      </c>
      <c r="F262" s="388">
        <f t="shared" si="78"/>
        <v>0</v>
      </c>
      <c r="G262" s="464">
        <f t="shared" si="89"/>
        <v>0</v>
      </c>
      <c r="H262" s="425"/>
      <c r="I262" s="371" t="str">
        <f>IFERROR(VLOOKUP(H262,countrygrouping!A:B,2,0)," ")</f>
        <v xml:space="preserve"> </v>
      </c>
      <c r="J262" s="372" t="str">
        <f t="shared" si="79"/>
        <v xml:space="preserve"> </v>
      </c>
      <c r="K262" s="373">
        <f t="shared" si="80"/>
        <v>0</v>
      </c>
      <c r="L262" s="372">
        <f t="shared" si="81"/>
        <v>0</v>
      </c>
      <c r="M262" s="372">
        <f t="shared" si="82"/>
        <v>0</v>
      </c>
      <c r="N262" s="372">
        <f t="shared" si="83"/>
        <v>0</v>
      </c>
      <c r="O262" s="372">
        <f t="shared" si="84"/>
        <v>0</v>
      </c>
      <c r="P262" s="465">
        <f>IFERROR(VLOOKUP(J262,rates!$A:$M,8,0)*K262,0)</f>
        <v>0</v>
      </c>
      <c r="Q262" s="381">
        <f>IFERROR(VLOOKUP(J262,rates!$A:$M,9,0)*M262,0)</f>
        <v>0</v>
      </c>
      <c r="R262" s="381">
        <f>IFERROR(VLOOKUP(J262,rates!$A:$M,10,0)*O262,0)</f>
        <v>0</v>
      </c>
      <c r="S262" s="381">
        <f t="shared" si="90"/>
        <v>0</v>
      </c>
      <c r="T262" s="466">
        <f t="shared" si="85"/>
        <v>0</v>
      </c>
      <c r="U262" s="457">
        <f>IFERROR(VLOOKUP(J262,rates!$A:$M,11,0)*K262,0)</f>
        <v>0</v>
      </c>
      <c r="V262" s="381">
        <f>IFERROR(VLOOKUP(J262,rates!$A:$M,12,0)*M262,0)</f>
        <v>0</v>
      </c>
      <c r="W262" s="381">
        <f>IFERROR(VLOOKUP(J262,rates!$A:$M,13,0)*O262,0)</f>
        <v>0</v>
      </c>
      <c r="X262" s="381">
        <f>IFERROR(IF(Information!$C$4="HE",SUM(U262:W262),0),0)</f>
        <v>0</v>
      </c>
      <c r="Y262" s="431">
        <f t="shared" si="86"/>
        <v>0</v>
      </c>
      <c r="Z262" s="458">
        <f t="shared" si="87"/>
        <v>0</v>
      </c>
      <c r="AA262" s="459" t="str">
        <f>IFERROR(VLOOKUP(H262,countrygrouping!A:C,3,0)," ")</f>
        <v xml:space="preserve"> </v>
      </c>
      <c r="AB262" s="460" t="str">
        <f>IFERROR(VLOOKUP(AA262,distancebands!A:C,2,0)," ")</f>
        <v xml:space="preserve"> </v>
      </c>
      <c r="AC262" s="460">
        <f>IFERROR(IF(Information!$C$4="HE",VLOOKUP(AA262,distancebands!$A:$L,6,0),0),0)</f>
        <v>0</v>
      </c>
      <c r="AD262" s="460">
        <f t="shared" si="88"/>
        <v>0</v>
      </c>
      <c r="AE262" s="461">
        <v>0</v>
      </c>
      <c r="AF262" s="462">
        <v>0</v>
      </c>
      <c r="AG262" s="463">
        <f t="shared" si="92"/>
        <v>0</v>
      </c>
      <c r="AH262" s="463">
        <f>IF(Information!$C$4="HE",IF(AND((AF262*AE262)&lt;=400,AE262&lt;=40),AF262*AE262,IF((AE262*AF262)&lt;=400,AF262*40,400)),0)</f>
        <v>0</v>
      </c>
      <c r="AI262" s="467"/>
    </row>
    <row r="263" spans="1:35" ht="24.75" customHeight="1">
      <c r="A263" s="362"/>
      <c r="B263" s="362"/>
      <c r="C263" s="363">
        <f t="shared" si="91"/>
        <v>0</v>
      </c>
      <c r="D263" s="455">
        <v>0</v>
      </c>
      <c r="E263" s="387">
        <f t="shared" si="77"/>
        <v>0</v>
      </c>
      <c r="F263" s="388">
        <f t="shared" si="78"/>
        <v>0</v>
      </c>
      <c r="G263" s="464">
        <f t="shared" si="89"/>
        <v>0</v>
      </c>
      <c r="H263" s="425"/>
      <c r="I263" s="371" t="str">
        <f>IFERROR(VLOOKUP(H263,countrygrouping!A:B,2,0)," ")</f>
        <v xml:space="preserve"> </v>
      </c>
      <c r="J263" s="372" t="str">
        <f t="shared" si="79"/>
        <v xml:space="preserve"> </v>
      </c>
      <c r="K263" s="373">
        <f t="shared" si="80"/>
        <v>0</v>
      </c>
      <c r="L263" s="372">
        <f t="shared" si="81"/>
        <v>0</v>
      </c>
      <c r="M263" s="372">
        <f t="shared" si="82"/>
        <v>0</v>
      </c>
      <c r="N263" s="372">
        <f t="shared" si="83"/>
        <v>0</v>
      </c>
      <c r="O263" s="372">
        <f t="shared" si="84"/>
        <v>0</v>
      </c>
      <c r="P263" s="465">
        <f>IFERROR(VLOOKUP(J263,rates!$A:$M,8,0)*K263,0)</f>
        <v>0</v>
      </c>
      <c r="Q263" s="381">
        <f>IFERROR(VLOOKUP(J263,rates!$A:$M,9,0)*M263,0)</f>
        <v>0</v>
      </c>
      <c r="R263" s="381">
        <f>IFERROR(VLOOKUP(J263,rates!$A:$M,10,0)*O263,0)</f>
        <v>0</v>
      </c>
      <c r="S263" s="381">
        <f t="shared" si="90"/>
        <v>0</v>
      </c>
      <c r="T263" s="466">
        <f t="shared" si="85"/>
        <v>0</v>
      </c>
      <c r="U263" s="457">
        <f>IFERROR(VLOOKUP(J263,rates!$A:$M,11,0)*K263,0)</f>
        <v>0</v>
      </c>
      <c r="V263" s="381">
        <f>IFERROR(VLOOKUP(J263,rates!$A:$M,12,0)*M263,0)</f>
        <v>0</v>
      </c>
      <c r="W263" s="381">
        <f>IFERROR(VLOOKUP(J263,rates!$A:$M,13,0)*O263,0)</f>
        <v>0</v>
      </c>
      <c r="X263" s="381">
        <f>IFERROR(IF(Information!$C$4="HE",SUM(U263:W263),0),0)</f>
        <v>0</v>
      </c>
      <c r="Y263" s="431">
        <f t="shared" si="86"/>
        <v>0</v>
      </c>
      <c r="Z263" s="458">
        <f t="shared" si="87"/>
        <v>0</v>
      </c>
      <c r="AA263" s="459" t="str">
        <f>IFERROR(VLOOKUP(H263,countrygrouping!A:C,3,0)," ")</f>
        <v xml:space="preserve"> </v>
      </c>
      <c r="AB263" s="460" t="str">
        <f>IFERROR(VLOOKUP(AA263,distancebands!A:C,2,0)," ")</f>
        <v xml:space="preserve"> </v>
      </c>
      <c r="AC263" s="460">
        <f>IFERROR(IF(Information!$C$4="HE",VLOOKUP(AA263,distancebands!$A:$L,6,0),0),0)</f>
        <v>0</v>
      </c>
      <c r="AD263" s="460">
        <f t="shared" si="88"/>
        <v>0</v>
      </c>
      <c r="AE263" s="461">
        <v>0</v>
      </c>
      <c r="AF263" s="462">
        <v>0</v>
      </c>
      <c r="AG263" s="463">
        <f t="shared" si="92"/>
        <v>0</v>
      </c>
      <c r="AH263" s="463">
        <f>IF(Information!$C$4="HE",IF(AND((AF263*AE263)&lt;=400,AE263&lt;=40),AF263*AE263,IF((AE263*AF263)&lt;=400,AF263*40,400)),0)</f>
        <v>0</v>
      </c>
      <c r="AI263" s="467"/>
    </row>
    <row r="264" spans="1:35" ht="24.75" customHeight="1">
      <c r="A264" s="362"/>
      <c r="B264" s="362"/>
      <c r="C264" s="363">
        <f t="shared" si="91"/>
        <v>0</v>
      </c>
      <c r="D264" s="455">
        <v>0</v>
      </c>
      <c r="E264" s="387">
        <f t="shared" si="77"/>
        <v>0</v>
      </c>
      <c r="F264" s="388">
        <f t="shared" si="78"/>
        <v>0</v>
      </c>
      <c r="G264" s="464">
        <f t="shared" si="89"/>
        <v>0</v>
      </c>
      <c r="H264" s="425"/>
      <c r="I264" s="371" t="str">
        <f>IFERROR(VLOOKUP(H264,countrygrouping!A:B,2,0)," ")</f>
        <v xml:space="preserve"> </v>
      </c>
      <c r="J264" s="372" t="str">
        <f t="shared" si="79"/>
        <v xml:space="preserve"> </v>
      </c>
      <c r="K264" s="373">
        <f t="shared" si="80"/>
        <v>0</v>
      </c>
      <c r="L264" s="372">
        <f t="shared" si="81"/>
        <v>0</v>
      </c>
      <c r="M264" s="372">
        <f t="shared" si="82"/>
        <v>0</v>
      </c>
      <c r="N264" s="372">
        <f t="shared" si="83"/>
        <v>0</v>
      </c>
      <c r="O264" s="372">
        <f t="shared" si="84"/>
        <v>0</v>
      </c>
      <c r="P264" s="465">
        <f>IFERROR(VLOOKUP(J264,rates!$A:$M,8,0)*K264,0)</f>
        <v>0</v>
      </c>
      <c r="Q264" s="381">
        <f>IFERROR(VLOOKUP(J264,rates!$A:$M,9,0)*M264,0)</f>
        <v>0</v>
      </c>
      <c r="R264" s="381">
        <f>IFERROR(VLOOKUP(J264,rates!$A:$M,10,0)*O264,0)</f>
        <v>0</v>
      </c>
      <c r="S264" s="381">
        <f t="shared" si="90"/>
        <v>0</v>
      </c>
      <c r="T264" s="466">
        <f t="shared" si="85"/>
        <v>0</v>
      </c>
      <c r="U264" s="457">
        <f>IFERROR(VLOOKUP(J264,rates!$A:$M,11,0)*K264,0)</f>
        <v>0</v>
      </c>
      <c r="V264" s="381">
        <f>IFERROR(VLOOKUP(J264,rates!$A:$M,12,0)*M264,0)</f>
        <v>0</v>
      </c>
      <c r="W264" s="381">
        <f>IFERROR(VLOOKUP(J264,rates!$A:$M,13,0)*O264,0)</f>
        <v>0</v>
      </c>
      <c r="X264" s="381">
        <f>IFERROR(IF(Information!$C$4="HE",SUM(U264:W264),0),0)</f>
        <v>0</v>
      </c>
      <c r="Y264" s="431">
        <f t="shared" si="86"/>
        <v>0</v>
      </c>
      <c r="Z264" s="458">
        <f t="shared" si="87"/>
        <v>0</v>
      </c>
      <c r="AA264" s="459" t="str">
        <f>IFERROR(VLOOKUP(H264,countrygrouping!A:C,3,0)," ")</f>
        <v xml:space="preserve"> </v>
      </c>
      <c r="AB264" s="460" t="str">
        <f>IFERROR(VLOOKUP(AA264,distancebands!A:C,2,0)," ")</f>
        <v xml:space="preserve"> </v>
      </c>
      <c r="AC264" s="460">
        <f>IFERROR(IF(Information!$C$4="HE",VLOOKUP(AA264,distancebands!$A:$L,6,0),0),0)</f>
        <v>0</v>
      </c>
      <c r="AD264" s="460">
        <f t="shared" si="88"/>
        <v>0</v>
      </c>
      <c r="AE264" s="461">
        <v>0</v>
      </c>
      <c r="AF264" s="462">
        <v>0</v>
      </c>
      <c r="AG264" s="463">
        <f t="shared" si="92"/>
        <v>0</v>
      </c>
      <c r="AH264" s="463">
        <f>IF(Information!$C$4="HE",IF(AND((AF264*AE264)&lt;=400,AE264&lt;=40),AF264*AE264,IF((AE264*AF264)&lt;=400,AF264*40,400)),0)</f>
        <v>0</v>
      </c>
      <c r="AI264" s="467"/>
    </row>
    <row r="265" spans="1:35" ht="24.75" customHeight="1">
      <c r="A265" s="362"/>
      <c r="B265" s="362"/>
      <c r="C265" s="363">
        <f t="shared" si="91"/>
        <v>0</v>
      </c>
      <c r="D265" s="455">
        <v>0</v>
      </c>
      <c r="E265" s="387">
        <f t="shared" si="77"/>
        <v>0</v>
      </c>
      <c r="F265" s="388">
        <f t="shared" si="78"/>
        <v>0</v>
      </c>
      <c r="G265" s="464">
        <f t="shared" si="89"/>
        <v>0</v>
      </c>
      <c r="H265" s="425"/>
      <c r="I265" s="371" t="str">
        <f>IFERROR(VLOOKUP(H265,countrygrouping!A:B,2,0)," ")</f>
        <v xml:space="preserve"> </v>
      </c>
      <c r="J265" s="372" t="str">
        <f t="shared" si="79"/>
        <v xml:space="preserve"> </v>
      </c>
      <c r="K265" s="373">
        <f t="shared" si="80"/>
        <v>0</v>
      </c>
      <c r="L265" s="372">
        <f t="shared" si="81"/>
        <v>0</v>
      </c>
      <c r="M265" s="372">
        <f t="shared" si="82"/>
        <v>0</v>
      </c>
      <c r="N265" s="372">
        <f t="shared" si="83"/>
        <v>0</v>
      </c>
      <c r="O265" s="372">
        <f t="shared" si="84"/>
        <v>0</v>
      </c>
      <c r="P265" s="465">
        <f>IFERROR(VLOOKUP(J265,rates!$A:$M,8,0)*K265,0)</f>
        <v>0</v>
      </c>
      <c r="Q265" s="381">
        <f>IFERROR(VLOOKUP(J265,rates!$A:$M,9,0)*M265,0)</f>
        <v>0</v>
      </c>
      <c r="R265" s="381">
        <f>IFERROR(VLOOKUP(J265,rates!$A:$M,10,0)*O265,0)</f>
        <v>0</v>
      </c>
      <c r="S265" s="381">
        <f t="shared" si="90"/>
        <v>0</v>
      </c>
      <c r="T265" s="466">
        <f t="shared" si="85"/>
        <v>0</v>
      </c>
      <c r="U265" s="457">
        <f>IFERROR(VLOOKUP(J265,rates!$A:$M,11,0)*K265,0)</f>
        <v>0</v>
      </c>
      <c r="V265" s="381">
        <f>IFERROR(VLOOKUP(J265,rates!$A:$M,12,0)*M265,0)</f>
        <v>0</v>
      </c>
      <c r="W265" s="381">
        <f>IFERROR(VLOOKUP(J265,rates!$A:$M,13,0)*O265,0)</f>
        <v>0</v>
      </c>
      <c r="X265" s="381">
        <f>IFERROR(IF(Information!$C$4="HE",SUM(U265:W265),0),0)</f>
        <v>0</v>
      </c>
      <c r="Y265" s="431">
        <f t="shared" si="86"/>
        <v>0</v>
      </c>
      <c r="Z265" s="458">
        <f t="shared" si="87"/>
        <v>0</v>
      </c>
      <c r="AA265" s="459" t="str">
        <f>IFERROR(VLOOKUP(H265,countrygrouping!A:C,3,0)," ")</f>
        <v xml:space="preserve"> </v>
      </c>
      <c r="AB265" s="460" t="str">
        <f>IFERROR(VLOOKUP(AA265,distancebands!A:C,2,0)," ")</f>
        <v xml:space="preserve"> </v>
      </c>
      <c r="AC265" s="460">
        <f>IFERROR(IF(Information!$C$4="HE",VLOOKUP(AA265,distancebands!$A:$L,6,0),0),0)</f>
        <v>0</v>
      </c>
      <c r="AD265" s="460">
        <f t="shared" si="88"/>
        <v>0</v>
      </c>
      <c r="AE265" s="461">
        <v>0</v>
      </c>
      <c r="AF265" s="462">
        <v>0</v>
      </c>
      <c r="AG265" s="463">
        <f t="shared" si="92"/>
        <v>0</v>
      </c>
      <c r="AH265" s="463">
        <f>IF(Information!$C$4="HE",IF(AND((AF265*AE265)&lt;=400,AE265&lt;=40),AF265*AE265,IF((AE265*AF265)&lt;=400,AF265*40,400)),0)</f>
        <v>0</v>
      </c>
      <c r="AI265" s="467"/>
    </row>
    <row r="266" spans="1:35" ht="24.75" customHeight="1">
      <c r="A266" s="362"/>
      <c r="B266" s="362"/>
      <c r="C266" s="363">
        <f t="shared" si="91"/>
        <v>0</v>
      </c>
      <c r="D266" s="455">
        <v>0</v>
      </c>
      <c r="E266" s="387">
        <f t="shared" si="77"/>
        <v>0</v>
      </c>
      <c r="F266" s="388">
        <f t="shared" si="78"/>
        <v>0</v>
      </c>
      <c r="G266" s="464">
        <f t="shared" si="89"/>
        <v>0</v>
      </c>
      <c r="H266" s="425"/>
      <c r="I266" s="371" t="str">
        <f>IFERROR(VLOOKUP(H266,countrygrouping!A:B,2,0)," ")</f>
        <v xml:space="preserve"> </v>
      </c>
      <c r="J266" s="372" t="str">
        <f t="shared" si="79"/>
        <v xml:space="preserve"> </v>
      </c>
      <c r="K266" s="373">
        <f t="shared" si="80"/>
        <v>0</v>
      </c>
      <c r="L266" s="372">
        <f t="shared" si="81"/>
        <v>0</v>
      </c>
      <c r="M266" s="372">
        <f t="shared" si="82"/>
        <v>0</v>
      </c>
      <c r="N266" s="372">
        <f t="shared" si="83"/>
        <v>0</v>
      </c>
      <c r="O266" s="372">
        <f t="shared" si="84"/>
        <v>0</v>
      </c>
      <c r="P266" s="465">
        <f>IFERROR(VLOOKUP(J266,rates!$A:$M,8,0)*K266,0)</f>
        <v>0</v>
      </c>
      <c r="Q266" s="381">
        <f>IFERROR(VLOOKUP(J266,rates!$A:$M,9,0)*M266,0)</f>
        <v>0</v>
      </c>
      <c r="R266" s="381">
        <f>IFERROR(VLOOKUP(J266,rates!$A:$M,10,0)*O266,0)</f>
        <v>0</v>
      </c>
      <c r="S266" s="381">
        <f t="shared" si="90"/>
        <v>0</v>
      </c>
      <c r="T266" s="466">
        <f t="shared" si="85"/>
        <v>0</v>
      </c>
      <c r="U266" s="457">
        <f>IFERROR(VLOOKUP(J266,rates!$A:$M,11,0)*K266,0)</f>
        <v>0</v>
      </c>
      <c r="V266" s="381">
        <f>IFERROR(VLOOKUP(J266,rates!$A:$M,12,0)*M266,0)</f>
        <v>0</v>
      </c>
      <c r="W266" s="381">
        <f>IFERROR(VLOOKUP(J266,rates!$A:$M,13,0)*O266,0)</f>
        <v>0</v>
      </c>
      <c r="X266" s="381">
        <f>IFERROR(IF(Information!$C$4="HE",SUM(U266:W266),0),0)</f>
        <v>0</v>
      </c>
      <c r="Y266" s="431">
        <f t="shared" si="86"/>
        <v>0</v>
      </c>
      <c r="Z266" s="458">
        <f t="shared" si="87"/>
        <v>0</v>
      </c>
      <c r="AA266" s="459" t="str">
        <f>IFERROR(VLOOKUP(H266,countrygrouping!A:C,3,0)," ")</f>
        <v xml:space="preserve"> </v>
      </c>
      <c r="AB266" s="460" t="str">
        <f>IFERROR(VLOOKUP(AA266,distancebands!A:C,2,0)," ")</f>
        <v xml:space="preserve"> </v>
      </c>
      <c r="AC266" s="460">
        <f>IFERROR(IF(Information!$C$4="HE",VLOOKUP(AA266,distancebands!$A:$L,6,0),0),0)</f>
        <v>0</v>
      </c>
      <c r="AD266" s="460">
        <f t="shared" si="88"/>
        <v>0</v>
      </c>
      <c r="AE266" s="461">
        <v>0</v>
      </c>
      <c r="AF266" s="462">
        <v>0</v>
      </c>
      <c r="AG266" s="463">
        <f t="shared" si="92"/>
        <v>0</v>
      </c>
      <c r="AH266" s="463">
        <f>IF(Information!$C$4="HE",IF(AND((AF266*AE266)&lt;=400,AE266&lt;=40),AF266*AE266,IF((AE266*AF266)&lt;=400,AF266*40,400)),0)</f>
        <v>0</v>
      </c>
      <c r="AI266" s="467"/>
    </row>
    <row r="267" spans="1:35" ht="24.75" customHeight="1">
      <c r="A267" s="362"/>
      <c r="B267" s="362"/>
      <c r="C267" s="363">
        <f t="shared" si="91"/>
        <v>0</v>
      </c>
      <c r="D267" s="455">
        <v>0</v>
      </c>
      <c r="E267" s="387">
        <f t="shared" si="77"/>
        <v>0</v>
      </c>
      <c r="F267" s="388">
        <f t="shared" si="78"/>
        <v>0</v>
      </c>
      <c r="G267" s="464">
        <f t="shared" si="89"/>
        <v>0</v>
      </c>
      <c r="H267" s="425"/>
      <c r="I267" s="371" t="str">
        <f>IFERROR(VLOOKUP(H267,countrygrouping!A:B,2,0)," ")</f>
        <v xml:space="preserve"> </v>
      </c>
      <c r="J267" s="372" t="str">
        <f t="shared" si="79"/>
        <v xml:space="preserve"> </v>
      </c>
      <c r="K267" s="373">
        <f t="shared" si="80"/>
        <v>0</v>
      </c>
      <c r="L267" s="372">
        <f t="shared" si="81"/>
        <v>0</v>
      </c>
      <c r="M267" s="372">
        <f t="shared" si="82"/>
        <v>0</v>
      </c>
      <c r="N267" s="372">
        <f t="shared" si="83"/>
        <v>0</v>
      </c>
      <c r="O267" s="372">
        <f t="shared" si="84"/>
        <v>0</v>
      </c>
      <c r="P267" s="465">
        <f>IFERROR(VLOOKUP(J267,rates!$A:$M,8,0)*K267,0)</f>
        <v>0</v>
      </c>
      <c r="Q267" s="381">
        <f>IFERROR(VLOOKUP(J267,rates!$A:$M,9,0)*M267,0)</f>
        <v>0</v>
      </c>
      <c r="R267" s="381">
        <f>IFERROR(VLOOKUP(J267,rates!$A:$M,10,0)*O267,0)</f>
        <v>0</v>
      </c>
      <c r="S267" s="381">
        <f t="shared" si="90"/>
        <v>0</v>
      </c>
      <c r="T267" s="466">
        <f t="shared" si="85"/>
        <v>0</v>
      </c>
      <c r="U267" s="457">
        <f>IFERROR(VLOOKUP(J267,rates!$A:$M,11,0)*K267,0)</f>
        <v>0</v>
      </c>
      <c r="V267" s="381">
        <f>IFERROR(VLOOKUP(J267,rates!$A:$M,12,0)*M267,0)</f>
        <v>0</v>
      </c>
      <c r="W267" s="381">
        <f>IFERROR(VLOOKUP(J267,rates!$A:$M,13,0)*O267,0)</f>
        <v>0</v>
      </c>
      <c r="X267" s="381">
        <f>IFERROR(IF(Information!$C$4="HE",SUM(U267:W267),0),0)</f>
        <v>0</v>
      </c>
      <c r="Y267" s="431">
        <f t="shared" si="86"/>
        <v>0</v>
      </c>
      <c r="Z267" s="458">
        <f t="shared" si="87"/>
        <v>0</v>
      </c>
      <c r="AA267" s="459" t="str">
        <f>IFERROR(VLOOKUP(H267,countrygrouping!A:C,3,0)," ")</f>
        <v xml:space="preserve"> </v>
      </c>
      <c r="AB267" s="460" t="str">
        <f>IFERROR(VLOOKUP(AA267,distancebands!A:C,2,0)," ")</f>
        <v xml:space="preserve"> </v>
      </c>
      <c r="AC267" s="460">
        <f>IFERROR(IF(Information!$C$4="HE",VLOOKUP(AA267,distancebands!$A:$L,6,0),0),0)</f>
        <v>0</v>
      </c>
      <c r="AD267" s="460">
        <f t="shared" si="88"/>
        <v>0</v>
      </c>
      <c r="AE267" s="461">
        <v>0</v>
      </c>
      <c r="AF267" s="462">
        <v>0</v>
      </c>
      <c r="AG267" s="463">
        <f t="shared" si="92"/>
        <v>0</v>
      </c>
      <c r="AH267" s="463">
        <f>IF(Information!$C$4="HE",IF(AND((AF267*AE267)&lt;=400,AE267&lt;=40),AF267*AE267,IF((AE267*AF267)&lt;=400,AF267*40,400)),0)</f>
        <v>0</v>
      </c>
      <c r="AI267" s="467"/>
    </row>
    <row r="268" spans="1:35" ht="24.75" customHeight="1">
      <c r="A268" s="362"/>
      <c r="B268" s="362"/>
      <c r="C268" s="363">
        <f t="shared" si="91"/>
        <v>0</v>
      </c>
      <c r="D268" s="455">
        <v>0</v>
      </c>
      <c r="E268" s="387">
        <f t="shared" si="77"/>
        <v>0</v>
      </c>
      <c r="F268" s="388">
        <f t="shared" si="78"/>
        <v>0</v>
      </c>
      <c r="G268" s="464">
        <f t="shared" si="89"/>
        <v>0</v>
      </c>
      <c r="H268" s="425"/>
      <c r="I268" s="371" t="str">
        <f>IFERROR(VLOOKUP(H268,countrygrouping!A:B,2,0)," ")</f>
        <v xml:space="preserve"> </v>
      </c>
      <c r="J268" s="372" t="str">
        <f t="shared" si="79"/>
        <v xml:space="preserve"> </v>
      </c>
      <c r="K268" s="373">
        <f t="shared" si="80"/>
        <v>0</v>
      </c>
      <c r="L268" s="372">
        <f t="shared" si="81"/>
        <v>0</v>
      </c>
      <c r="M268" s="372">
        <f t="shared" si="82"/>
        <v>0</v>
      </c>
      <c r="N268" s="372">
        <f t="shared" si="83"/>
        <v>0</v>
      </c>
      <c r="O268" s="372">
        <f t="shared" si="84"/>
        <v>0</v>
      </c>
      <c r="P268" s="465">
        <f>IFERROR(VLOOKUP(J268,rates!$A:$M,8,0)*K268,0)</f>
        <v>0</v>
      </c>
      <c r="Q268" s="381">
        <f>IFERROR(VLOOKUP(J268,rates!$A:$M,9,0)*M268,0)</f>
        <v>0</v>
      </c>
      <c r="R268" s="381">
        <f>IFERROR(VLOOKUP(J268,rates!$A:$M,10,0)*O268,0)</f>
        <v>0</v>
      </c>
      <c r="S268" s="381">
        <f t="shared" si="90"/>
        <v>0</v>
      </c>
      <c r="T268" s="466">
        <f t="shared" si="85"/>
        <v>0</v>
      </c>
      <c r="U268" s="457">
        <f>IFERROR(VLOOKUP(J268,rates!$A:$M,11,0)*K268,0)</f>
        <v>0</v>
      </c>
      <c r="V268" s="381">
        <f>IFERROR(VLOOKUP(J268,rates!$A:$M,12,0)*M268,0)</f>
        <v>0</v>
      </c>
      <c r="W268" s="381">
        <f>IFERROR(VLOOKUP(J268,rates!$A:$M,13,0)*O268,0)</f>
        <v>0</v>
      </c>
      <c r="X268" s="381">
        <f>IFERROR(IF(Information!$C$4="HE",SUM(U268:W268),0),0)</f>
        <v>0</v>
      </c>
      <c r="Y268" s="431">
        <f t="shared" si="86"/>
        <v>0</v>
      </c>
      <c r="Z268" s="458">
        <f t="shared" si="87"/>
        <v>0</v>
      </c>
      <c r="AA268" s="459" t="str">
        <f>IFERROR(VLOOKUP(H268,countrygrouping!A:C,3,0)," ")</f>
        <v xml:space="preserve"> </v>
      </c>
      <c r="AB268" s="460" t="str">
        <f>IFERROR(VLOOKUP(AA268,distancebands!A:C,2,0)," ")</f>
        <v xml:space="preserve"> </v>
      </c>
      <c r="AC268" s="460">
        <f>IFERROR(IF(Information!$C$4="HE",VLOOKUP(AA268,distancebands!$A:$L,6,0),0),0)</f>
        <v>0</v>
      </c>
      <c r="AD268" s="460">
        <f t="shared" si="88"/>
        <v>0</v>
      </c>
      <c r="AE268" s="461">
        <v>0</v>
      </c>
      <c r="AF268" s="462">
        <v>0</v>
      </c>
      <c r="AG268" s="463">
        <f t="shared" si="92"/>
        <v>0</v>
      </c>
      <c r="AH268" s="463">
        <f>IF(Information!$C$4="HE",IF(AND((AF268*AE268)&lt;=400,AE268&lt;=40),AF268*AE268,IF((AE268*AF268)&lt;=400,AF268*40,400)),0)</f>
        <v>0</v>
      </c>
      <c r="AI268" s="467"/>
    </row>
    <row r="269" spans="1:35" ht="24.75" customHeight="1">
      <c r="A269" s="362"/>
      <c r="B269" s="362"/>
      <c r="C269" s="363">
        <f t="shared" si="91"/>
        <v>0</v>
      </c>
      <c r="D269" s="455">
        <v>0</v>
      </c>
      <c r="E269" s="387">
        <f t="shared" si="77"/>
        <v>0</v>
      </c>
      <c r="F269" s="388">
        <f t="shared" si="78"/>
        <v>0</v>
      </c>
      <c r="G269" s="464">
        <f t="shared" si="89"/>
        <v>0</v>
      </c>
      <c r="H269" s="425"/>
      <c r="I269" s="371" t="str">
        <f>IFERROR(VLOOKUP(H269,countrygrouping!A:B,2,0)," ")</f>
        <v xml:space="preserve"> </v>
      </c>
      <c r="J269" s="372" t="str">
        <f t="shared" si="79"/>
        <v xml:space="preserve"> </v>
      </c>
      <c r="K269" s="373">
        <f t="shared" si="80"/>
        <v>0</v>
      </c>
      <c r="L269" s="372">
        <f t="shared" si="81"/>
        <v>0</v>
      </c>
      <c r="M269" s="372">
        <f t="shared" si="82"/>
        <v>0</v>
      </c>
      <c r="N269" s="372">
        <f t="shared" si="83"/>
        <v>0</v>
      </c>
      <c r="O269" s="372">
        <f t="shared" si="84"/>
        <v>0</v>
      </c>
      <c r="P269" s="465">
        <f>IFERROR(VLOOKUP(J269,rates!$A:$M,8,0)*K269,0)</f>
        <v>0</v>
      </c>
      <c r="Q269" s="381">
        <f>IFERROR(VLOOKUP(J269,rates!$A:$M,9,0)*M269,0)</f>
        <v>0</v>
      </c>
      <c r="R269" s="381">
        <f>IFERROR(VLOOKUP(J269,rates!$A:$M,10,0)*O269,0)</f>
        <v>0</v>
      </c>
      <c r="S269" s="381">
        <f t="shared" si="90"/>
        <v>0</v>
      </c>
      <c r="T269" s="466">
        <f t="shared" si="85"/>
        <v>0</v>
      </c>
      <c r="U269" s="457">
        <f>IFERROR(VLOOKUP(J269,rates!$A:$M,11,0)*K269,0)</f>
        <v>0</v>
      </c>
      <c r="V269" s="381">
        <f>IFERROR(VLOOKUP(J269,rates!$A:$M,12,0)*M269,0)</f>
        <v>0</v>
      </c>
      <c r="W269" s="381">
        <f>IFERROR(VLOOKUP(J269,rates!$A:$M,13,0)*O269,0)</f>
        <v>0</v>
      </c>
      <c r="X269" s="381">
        <f>IFERROR(IF(Information!$C$4="HE",SUM(U269:W269),0),0)</f>
        <v>0</v>
      </c>
      <c r="Y269" s="431">
        <f t="shared" si="86"/>
        <v>0</v>
      </c>
      <c r="Z269" s="458">
        <f t="shared" si="87"/>
        <v>0</v>
      </c>
      <c r="AA269" s="459" t="str">
        <f>IFERROR(VLOOKUP(H269,countrygrouping!A:C,3,0)," ")</f>
        <v xml:space="preserve"> </v>
      </c>
      <c r="AB269" s="460" t="str">
        <f>IFERROR(VLOOKUP(AA269,distancebands!A:C,2,0)," ")</f>
        <v xml:space="preserve"> </v>
      </c>
      <c r="AC269" s="460">
        <f>IFERROR(IF(Information!$C$4="HE",VLOOKUP(AA269,distancebands!$A:$L,6,0),0),0)</f>
        <v>0</v>
      </c>
      <c r="AD269" s="460">
        <f t="shared" si="88"/>
        <v>0</v>
      </c>
      <c r="AE269" s="461">
        <v>0</v>
      </c>
      <c r="AF269" s="462">
        <v>0</v>
      </c>
      <c r="AG269" s="463">
        <f t="shared" si="92"/>
        <v>0</v>
      </c>
      <c r="AH269" s="463">
        <f>IF(Information!$C$4="HE",IF(AND((AF269*AE269)&lt;=400,AE269&lt;=40),AF269*AE269,IF((AE269*AF269)&lt;=400,AF269*40,400)),0)</f>
        <v>0</v>
      </c>
      <c r="AI269" s="467"/>
    </row>
    <row r="270" spans="1:35" ht="24.75" customHeight="1">
      <c r="A270" s="362"/>
      <c r="B270" s="362"/>
      <c r="C270" s="363">
        <f t="shared" si="91"/>
        <v>0</v>
      </c>
      <c r="D270" s="455">
        <v>0</v>
      </c>
      <c r="E270" s="387">
        <f t="shared" si="77"/>
        <v>0</v>
      </c>
      <c r="F270" s="388">
        <f t="shared" si="78"/>
        <v>0</v>
      </c>
      <c r="G270" s="464">
        <f t="shared" si="89"/>
        <v>0</v>
      </c>
      <c r="H270" s="425"/>
      <c r="I270" s="371" t="str">
        <f>IFERROR(VLOOKUP(H270,countrygrouping!A:B,2,0)," ")</f>
        <v xml:space="preserve"> </v>
      </c>
      <c r="J270" s="372" t="str">
        <f t="shared" si="79"/>
        <v xml:space="preserve"> </v>
      </c>
      <c r="K270" s="373">
        <f t="shared" si="80"/>
        <v>0</v>
      </c>
      <c r="L270" s="372">
        <f t="shared" si="81"/>
        <v>0</v>
      </c>
      <c r="M270" s="372">
        <f t="shared" si="82"/>
        <v>0</v>
      </c>
      <c r="N270" s="372">
        <f t="shared" si="83"/>
        <v>0</v>
      </c>
      <c r="O270" s="372">
        <f t="shared" si="84"/>
        <v>0</v>
      </c>
      <c r="P270" s="465">
        <f>IFERROR(VLOOKUP(J270,rates!$A:$M,8,0)*K270,0)</f>
        <v>0</v>
      </c>
      <c r="Q270" s="381">
        <f>IFERROR(VLOOKUP(J270,rates!$A:$M,9,0)*M270,0)</f>
        <v>0</v>
      </c>
      <c r="R270" s="381">
        <f>IFERROR(VLOOKUP(J270,rates!$A:$M,10,0)*O270,0)</f>
        <v>0</v>
      </c>
      <c r="S270" s="381">
        <f t="shared" si="90"/>
        <v>0</v>
      </c>
      <c r="T270" s="466">
        <f t="shared" si="85"/>
        <v>0</v>
      </c>
      <c r="U270" s="457">
        <f>IFERROR(VLOOKUP(J270,rates!$A:$M,11,0)*K270,0)</f>
        <v>0</v>
      </c>
      <c r="V270" s="381">
        <f>IFERROR(VLOOKUP(J270,rates!$A:$M,12,0)*M270,0)</f>
        <v>0</v>
      </c>
      <c r="W270" s="381">
        <f>IFERROR(VLOOKUP(J270,rates!$A:$M,13,0)*O270,0)</f>
        <v>0</v>
      </c>
      <c r="X270" s="381">
        <f>IFERROR(IF(Information!$C$4="HE",SUM(U270:W270),0),0)</f>
        <v>0</v>
      </c>
      <c r="Y270" s="431">
        <f t="shared" si="86"/>
        <v>0</v>
      </c>
      <c r="Z270" s="458">
        <f t="shared" si="87"/>
        <v>0</v>
      </c>
      <c r="AA270" s="459" t="str">
        <f>IFERROR(VLOOKUP(H270,countrygrouping!A:C,3,0)," ")</f>
        <v xml:space="preserve"> </v>
      </c>
      <c r="AB270" s="460" t="str">
        <f>IFERROR(VLOOKUP(AA270,distancebands!A:C,2,0)," ")</f>
        <v xml:space="preserve"> </v>
      </c>
      <c r="AC270" s="460">
        <f>IFERROR(IF(Information!$C$4="HE",VLOOKUP(AA270,distancebands!$A:$L,6,0),0),0)</f>
        <v>0</v>
      </c>
      <c r="AD270" s="460">
        <f t="shared" si="88"/>
        <v>0</v>
      </c>
      <c r="AE270" s="461">
        <v>0</v>
      </c>
      <c r="AF270" s="462">
        <v>0</v>
      </c>
      <c r="AG270" s="463">
        <f t="shared" si="92"/>
        <v>0</v>
      </c>
      <c r="AH270" s="463">
        <f>IF(Information!$C$4="HE",IF(AND((AF270*AE270)&lt;=400,AE270&lt;=40),AF270*AE270,IF((AE270*AF270)&lt;=400,AF270*40,400)),0)</f>
        <v>0</v>
      </c>
      <c r="AI270" s="467"/>
    </row>
    <row r="271" spans="1:35" ht="24.75" customHeight="1">
      <c r="A271" s="362"/>
      <c r="B271" s="362"/>
      <c r="C271" s="363">
        <f t="shared" si="91"/>
        <v>0</v>
      </c>
      <c r="D271" s="455">
        <v>0</v>
      </c>
      <c r="E271" s="387">
        <f t="shared" si="77"/>
        <v>0</v>
      </c>
      <c r="F271" s="388">
        <f t="shared" si="78"/>
        <v>0</v>
      </c>
      <c r="G271" s="464">
        <f t="shared" si="89"/>
        <v>0</v>
      </c>
      <c r="H271" s="425"/>
      <c r="I271" s="371" t="str">
        <f>IFERROR(VLOOKUP(H271,countrygrouping!A:B,2,0)," ")</f>
        <v xml:space="preserve"> </v>
      </c>
      <c r="J271" s="372" t="str">
        <f t="shared" si="79"/>
        <v xml:space="preserve"> </v>
      </c>
      <c r="K271" s="373">
        <f t="shared" si="80"/>
        <v>0</v>
      </c>
      <c r="L271" s="372">
        <f t="shared" si="81"/>
        <v>0</v>
      </c>
      <c r="M271" s="372">
        <f t="shared" si="82"/>
        <v>0</v>
      </c>
      <c r="N271" s="372">
        <f t="shared" si="83"/>
        <v>0</v>
      </c>
      <c r="O271" s="372">
        <f t="shared" si="84"/>
        <v>0</v>
      </c>
      <c r="P271" s="465">
        <f>IFERROR(VLOOKUP(J271,rates!$A:$M,8,0)*K271,0)</f>
        <v>0</v>
      </c>
      <c r="Q271" s="381">
        <f>IFERROR(VLOOKUP(J271,rates!$A:$M,9,0)*M271,0)</f>
        <v>0</v>
      </c>
      <c r="R271" s="381">
        <f>IFERROR(VLOOKUP(J271,rates!$A:$M,10,0)*O271,0)</f>
        <v>0</v>
      </c>
      <c r="S271" s="381">
        <f t="shared" si="90"/>
        <v>0</v>
      </c>
      <c r="T271" s="466">
        <f t="shared" si="85"/>
        <v>0</v>
      </c>
      <c r="U271" s="457">
        <f>IFERROR(VLOOKUP(J271,rates!$A:$M,11,0)*K271,0)</f>
        <v>0</v>
      </c>
      <c r="V271" s="381">
        <f>IFERROR(VLOOKUP(J271,rates!$A:$M,12,0)*M271,0)</f>
        <v>0</v>
      </c>
      <c r="W271" s="381">
        <f>IFERROR(VLOOKUP(J271,rates!$A:$M,13,0)*O271,0)</f>
        <v>0</v>
      </c>
      <c r="X271" s="381">
        <f>IFERROR(IF(Information!$C$4="HE",SUM(U271:W271),0),0)</f>
        <v>0</v>
      </c>
      <c r="Y271" s="431">
        <f t="shared" si="86"/>
        <v>0</v>
      </c>
      <c r="Z271" s="458">
        <f t="shared" si="87"/>
        <v>0</v>
      </c>
      <c r="AA271" s="459" t="str">
        <f>IFERROR(VLOOKUP(H271,countrygrouping!A:C,3,0)," ")</f>
        <v xml:space="preserve"> </v>
      </c>
      <c r="AB271" s="460" t="str">
        <f>IFERROR(VLOOKUP(AA271,distancebands!A:C,2,0)," ")</f>
        <v xml:space="preserve"> </v>
      </c>
      <c r="AC271" s="460">
        <f>IFERROR(IF(Information!$C$4="HE",VLOOKUP(AA271,distancebands!$A:$L,6,0),0),0)</f>
        <v>0</v>
      </c>
      <c r="AD271" s="460">
        <f t="shared" si="88"/>
        <v>0</v>
      </c>
      <c r="AE271" s="461">
        <v>0</v>
      </c>
      <c r="AF271" s="462">
        <v>0</v>
      </c>
      <c r="AG271" s="463">
        <f t="shared" si="92"/>
        <v>0</v>
      </c>
      <c r="AH271" s="463">
        <f>IF(Information!$C$4="HE",IF(AND((AF271*AE271)&lt;=400,AE271&lt;=40),AF271*AE271,IF((AE271*AF271)&lt;=400,AF271*40,400)),0)</f>
        <v>0</v>
      </c>
      <c r="AI271" s="467"/>
    </row>
    <row r="272" spans="1:35" ht="24.75" customHeight="1">
      <c r="A272" s="362"/>
      <c r="B272" s="362"/>
      <c r="C272" s="363">
        <f t="shared" si="91"/>
        <v>0</v>
      </c>
      <c r="D272" s="455">
        <v>0</v>
      </c>
      <c r="E272" s="387">
        <f t="shared" si="77"/>
        <v>0</v>
      </c>
      <c r="F272" s="388">
        <f t="shared" si="78"/>
        <v>0</v>
      </c>
      <c r="G272" s="464">
        <f t="shared" si="89"/>
        <v>0</v>
      </c>
      <c r="H272" s="425"/>
      <c r="I272" s="371" t="str">
        <f>IFERROR(VLOOKUP(H272,countrygrouping!A:B,2,0)," ")</f>
        <v xml:space="preserve"> </v>
      </c>
      <c r="J272" s="372" t="str">
        <f t="shared" si="79"/>
        <v xml:space="preserve"> </v>
      </c>
      <c r="K272" s="373">
        <f t="shared" si="80"/>
        <v>0</v>
      </c>
      <c r="L272" s="372">
        <f t="shared" si="81"/>
        <v>0</v>
      </c>
      <c r="M272" s="372">
        <f t="shared" si="82"/>
        <v>0</v>
      </c>
      <c r="N272" s="372">
        <f t="shared" si="83"/>
        <v>0</v>
      </c>
      <c r="O272" s="372">
        <f t="shared" si="84"/>
        <v>0</v>
      </c>
      <c r="P272" s="465">
        <f>IFERROR(VLOOKUP(J272,rates!$A:$M,8,0)*K272,0)</f>
        <v>0</v>
      </c>
      <c r="Q272" s="381">
        <f>IFERROR(VLOOKUP(J272,rates!$A:$M,9,0)*M272,0)</f>
        <v>0</v>
      </c>
      <c r="R272" s="381">
        <f>IFERROR(VLOOKUP(J272,rates!$A:$M,10,0)*O272,0)</f>
        <v>0</v>
      </c>
      <c r="S272" s="381">
        <f t="shared" si="90"/>
        <v>0</v>
      </c>
      <c r="T272" s="466">
        <f t="shared" si="85"/>
        <v>0</v>
      </c>
      <c r="U272" s="457">
        <f>IFERROR(VLOOKUP(J272,rates!$A:$M,11,0)*K272,0)</f>
        <v>0</v>
      </c>
      <c r="V272" s="381">
        <f>IFERROR(VLOOKUP(J272,rates!$A:$M,12,0)*M272,0)</f>
        <v>0</v>
      </c>
      <c r="W272" s="381">
        <f>IFERROR(VLOOKUP(J272,rates!$A:$M,13,0)*O272,0)</f>
        <v>0</v>
      </c>
      <c r="X272" s="381">
        <f>IFERROR(IF(Information!$C$4="HE",SUM(U272:W272),0),0)</f>
        <v>0</v>
      </c>
      <c r="Y272" s="431">
        <f t="shared" si="86"/>
        <v>0</v>
      </c>
      <c r="Z272" s="458">
        <f t="shared" si="87"/>
        <v>0</v>
      </c>
      <c r="AA272" s="459" t="str">
        <f>IFERROR(VLOOKUP(H272,countrygrouping!A:C,3,0)," ")</f>
        <v xml:space="preserve"> </v>
      </c>
      <c r="AB272" s="460" t="str">
        <f>IFERROR(VLOOKUP(AA272,distancebands!A:C,2,0)," ")</f>
        <v xml:space="preserve"> </v>
      </c>
      <c r="AC272" s="460">
        <f>IFERROR(IF(Information!$C$4="HE",VLOOKUP(AA272,distancebands!$A:$L,6,0),0),0)</f>
        <v>0</v>
      </c>
      <c r="AD272" s="460">
        <f t="shared" si="88"/>
        <v>0</v>
      </c>
      <c r="AE272" s="461">
        <v>0</v>
      </c>
      <c r="AF272" s="462">
        <v>0</v>
      </c>
      <c r="AG272" s="463">
        <f t="shared" si="92"/>
        <v>0</v>
      </c>
      <c r="AH272" s="463">
        <f>IF(Information!$C$4="HE",IF(AND((AF272*AE272)&lt;=400,AE272&lt;=40),AF272*AE272,IF((AE272*AF272)&lt;=400,AF272*40,400)),0)</f>
        <v>0</v>
      </c>
      <c r="AI272" s="467"/>
    </row>
    <row r="273" spans="1:35" ht="24.75" customHeight="1">
      <c r="A273" s="362"/>
      <c r="B273" s="362"/>
      <c r="C273" s="363">
        <f t="shared" si="91"/>
        <v>0</v>
      </c>
      <c r="D273" s="455">
        <v>0</v>
      </c>
      <c r="E273" s="387">
        <f t="shared" si="77"/>
        <v>0</v>
      </c>
      <c r="F273" s="388">
        <f t="shared" si="78"/>
        <v>0</v>
      </c>
      <c r="G273" s="464">
        <f t="shared" si="89"/>
        <v>0</v>
      </c>
      <c r="H273" s="425"/>
      <c r="I273" s="371" t="str">
        <f>IFERROR(VLOOKUP(H273,countrygrouping!A:B,2,0)," ")</f>
        <v xml:space="preserve"> </v>
      </c>
      <c r="J273" s="372" t="str">
        <f t="shared" si="79"/>
        <v xml:space="preserve"> </v>
      </c>
      <c r="K273" s="373">
        <f t="shared" si="80"/>
        <v>0</v>
      </c>
      <c r="L273" s="372">
        <f t="shared" si="81"/>
        <v>0</v>
      </c>
      <c r="M273" s="372">
        <f t="shared" si="82"/>
        <v>0</v>
      </c>
      <c r="N273" s="372">
        <f t="shared" si="83"/>
        <v>0</v>
      </c>
      <c r="O273" s="372">
        <f t="shared" si="84"/>
        <v>0</v>
      </c>
      <c r="P273" s="465">
        <f>IFERROR(VLOOKUP(J273,rates!$A:$M,8,0)*K273,0)</f>
        <v>0</v>
      </c>
      <c r="Q273" s="381">
        <f>IFERROR(VLOOKUP(J273,rates!$A:$M,9,0)*M273,0)</f>
        <v>0</v>
      </c>
      <c r="R273" s="381">
        <f>IFERROR(VLOOKUP(J273,rates!$A:$M,10,0)*O273,0)</f>
        <v>0</v>
      </c>
      <c r="S273" s="381">
        <f t="shared" si="90"/>
        <v>0</v>
      </c>
      <c r="T273" s="466">
        <f t="shared" si="85"/>
        <v>0</v>
      </c>
      <c r="U273" s="457">
        <f>IFERROR(VLOOKUP(J273,rates!$A:$M,11,0)*K273,0)</f>
        <v>0</v>
      </c>
      <c r="V273" s="381">
        <f>IFERROR(VLOOKUP(J273,rates!$A:$M,12,0)*M273,0)</f>
        <v>0</v>
      </c>
      <c r="W273" s="381">
        <f>IFERROR(VLOOKUP(J273,rates!$A:$M,13,0)*O273,0)</f>
        <v>0</v>
      </c>
      <c r="X273" s="381">
        <f>IFERROR(IF(Information!$C$4="HE",SUM(U273:W273),0),0)</f>
        <v>0</v>
      </c>
      <c r="Y273" s="431">
        <f t="shared" si="86"/>
        <v>0</v>
      </c>
      <c r="Z273" s="458">
        <f t="shared" si="87"/>
        <v>0</v>
      </c>
      <c r="AA273" s="459" t="str">
        <f>IFERROR(VLOOKUP(H273,countrygrouping!A:C,3,0)," ")</f>
        <v xml:space="preserve"> </v>
      </c>
      <c r="AB273" s="460" t="str">
        <f>IFERROR(VLOOKUP(AA273,distancebands!A:C,2,0)," ")</f>
        <v xml:space="preserve"> </v>
      </c>
      <c r="AC273" s="460">
        <f>IFERROR(IF(Information!$C$4="HE",VLOOKUP(AA273,distancebands!$A:$L,6,0),0),0)</f>
        <v>0</v>
      </c>
      <c r="AD273" s="460">
        <f t="shared" si="88"/>
        <v>0</v>
      </c>
      <c r="AE273" s="461">
        <v>0</v>
      </c>
      <c r="AF273" s="462">
        <v>0</v>
      </c>
      <c r="AG273" s="463">
        <f t="shared" si="92"/>
        <v>0</v>
      </c>
      <c r="AH273" s="463">
        <f>IF(Information!$C$4="HE",IF(AND((AF273*AE273)&lt;=400,AE273&lt;=40),AF273*AE273,IF((AE273*AF273)&lt;=400,AF273*40,400)),0)</f>
        <v>0</v>
      </c>
      <c r="AI273" s="467"/>
    </row>
    <row r="274" spans="1:35" ht="24.75" customHeight="1">
      <c r="A274" s="362"/>
      <c r="B274" s="362"/>
      <c r="C274" s="363">
        <f t="shared" si="91"/>
        <v>0</v>
      </c>
      <c r="D274" s="455">
        <v>0</v>
      </c>
      <c r="E274" s="387">
        <f t="shared" si="77"/>
        <v>0</v>
      </c>
      <c r="F274" s="388">
        <f t="shared" si="78"/>
        <v>0</v>
      </c>
      <c r="G274" s="464">
        <f t="shared" si="89"/>
        <v>0</v>
      </c>
      <c r="H274" s="425"/>
      <c r="I274" s="371" t="str">
        <f>IFERROR(VLOOKUP(H274,countrygrouping!A:B,2,0)," ")</f>
        <v xml:space="preserve"> </v>
      </c>
      <c r="J274" s="372" t="str">
        <f t="shared" si="79"/>
        <v xml:space="preserve"> </v>
      </c>
      <c r="K274" s="373">
        <f t="shared" si="80"/>
        <v>0</v>
      </c>
      <c r="L274" s="372">
        <f t="shared" si="81"/>
        <v>0</v>
      </c>
      <c r="M274" s="372">
        <f t="shared" si="82"/>
        <v>0</v>
      </c>
      <c r="N274" s="372">
        <f t="shared" si="83"/>
        <v>0</v>
      </c>
      <c r="O274" s="372">
        <f t="shared" si="84"/>
        <v>0</v>
      </c>
      <c r="P274" s="465">
        <f>IFERROR(VLOOKUP(J274,rates!$A:$M,8,0)*K274,0)</f>
        <v>0</v>
      </c>
      <c r="Q274" s="381">
        <f>IFERROR(VLOOKUP(J274,rates!$A:$M,9,0)*M274,0)</f>
        <v>0</v>
      </c>
      <c r="R274" s="381">
        <f>IFERROR(VLOOKUP(J274,rates!$A:$M,10,0)*O274,0)</f>
        <v>0</v>
      </c>
      <c r="S274" s="381">
        <f t="shared" si="90"/>
        <v>0</v>
      </c>
      <c r="T274" s="466">
        <f t="shared" si="85"/>
        <v>0</v>
      </c>
      <c r="U274" s="457">
        <f>IFERROR(VLOOKUP(J274,rates!$A:$M,11,0)*K274,0)</f>
        <v>0</v>
      </c>
      <c r="V274" s="381">
        <f>IFERROR(VLOOKUP(J274,rates!$A:$M,12,0)*M274,0)</f>
        <v>0</v>
      </c>
      <c r="W274" s="381">
        <f>IFERROR(VLOOKUP(J274,rates!$A:$M,13,0)*O274,0)</f>
        <v>0</v>
      </c>
      <c r="X274" s="381">
        <f>IFERROR(IF(Information!$C$4="HE",SUM(U274:W274),0),0)</f>
        <v>0</v>
      </c>
      <c r="Y274" s="431">
        <f t="shared" si="86"/>
        <v>0</v>
      </c>
      <c r="Z274" s="458">
        <f t="shared" si="87"/>
        <v>0</v>
      </c>
      <c r="AA274" s="459" t="str">
        <f>IFERROR(VLOOKUP(H274,countrygrouping!A:C,3,0)," ")</f>
        <v xml:space="preserve"> </v>
      </c>
      <c r="AB274" s="460" t="str">
        <f>IFERROR(VLOOKUP(AA274,distancebands!A:C,2,0)," ")</f>
        <v xml:space="preserve"> </v>
      </c>
      <c r="AC274" s="460">
        <f>IFERROR(IF(Information!$C$4="HE",VLOOKUP(AA274,distancebands!$A:$L,6,0),0),0)</f>
        <v>0</v>
      </c>
      <c r="AD274" s="460">
        <f t="shared" si="88"/>
        <v>0</v>
      </c>
      <c r="AE274" s="461">
        <v>0</v>
      </c>
      <c r="AF274" s="462">
        <v>0</v>
      </c>
      <c r="AG274" s="463">
        <f t="shared" si="92"/>
        <v>0</v>
      </c>
      <c r="AH274" s="463">
        <f>IF(Information!$C$4="HE",IF(AND((AF274*AE274)&lt;=400,AE274&lt;=40),AF274*AE274,IF((AE274*AF274)&lt;=400,AF274*40,400)),0)</f>
        <v>0</v>
      </c>
      <c r="AI274" s="467"/>
    </row>
    <row r="275" spans="1:35" ht="24.75" customHeight="1">
      <c r="A275" s="362"/>
      <c r="B275" s="362"/>
      <c r="C275" s="363">
        <f t="shared" si="91"/>
        <v>0</v>
      </c>
      <c r="D275" s="455">
        <v>0</v>
      </c>
      <c r="E275" s="387">
        <f t="shared" si="77"/>
        <v>0</v>
      </c>
      <c r="F275" s="388">
        <f t="shared" si="78"/>
        <v>0</v>
      </c>
      <c r="G275" s="464">
        <f t="shared" si="89"/>
        <v>0</v>
      </c>
      <c r="H275" s="425"/>
      <c r="I275" s="371" t="str">
        <f>IFERROR(VLOOKUP(H275,countrygrouping!A:B,2,0)," ")</f>
        <v xml:space="preserve"> </v>
      </c>
      <c r="J275" s="372" t="str">
        <f t="shared" si="79"/>
        <v xml:space="preserve"> </v>
      </c>
      <c r="K275" s="373">
        <f t="shared" si="80"/>
        <v>0</v>
      </c>
      <c r="L275" s="372">
        <f t="shared" si="81"/>
        <v>0</v>
      </c>
      <c r="M275" s="372">
        <f t="shared" si="82"/>
        <v>0</v>
      </c>
      <c r="N275" s="372">
        <f t="shared" si="83"/>
        <v>0</v>
      </c>
      <c r="O275" s="372">
        <f t="shared" si="84"/>
        <v>0</v>
      </c>
      <c r="P275" s="465">
        <f>IFERROR(VLOOKUP(J275,rates!$A:$M,8,0)*K275,0)</f>
        <v>0</v>
      </c>
      <c r="Q275" s="381">
        <f>IFERROR(VLOOKUP(J275,rates!$A:$M,9,0)*M275,0)</f>
        <v>0</v>
      </c>
      <c r="R275" s="381">
        <f>IFERROR(VLOOKUP(J275,rates!$A:$M,10,0)*O275,0)</f>
        <v>0</v>
      </c>
      <c r="S275" s="381">
        <f t="shared" si="90"/>
        <v>0</v>
      </c>
      <c r="T275" s="466">
        <f t="shared" si="85"/>
        <v>0</v>
      </c>
      <c r="U275" s="457">
        <f>IFERROR(VLOOKUP(J275,rates!$A:$M,11,0)*K275,0)</f>
        <v>0</v>
      </c>
      <c r="V275" s="381">
        <f>IFERROR(VLOOKUP(J275,rates!$A:$M,12,0)*M275,0)</f>
        <v>0</v>
      </c>
      <c r="W275" s="381">
        <f>IFERROR(VLOOKUP(J275,rates!$A:$M,13,0)*O275,0)</f>
        <v>0</v>
      </c>
      <c r="X275" s="381">
        <f>IFERROR(IF(Information!$C$4="HE",SUM(U275:W275),0),0)</f>
        <v>0</v>
      </c>
      <c r="Y275" s="431">
        <f t="shared" si="86"/>
        <v>0</v>
      </c>
      <c r="Z275" s="458">
        <f t="shared" si="87"/>
        <v>0</v>
      </c>
      <c r="AA275" s="459" t="str">
        <f>IFERROR(VLOOKUP(H275,countrygrouping!A:C,3,0)," ")</f>
        <v xml:space="preserve"> </v>
      </c>
      <c r="AB275" s="460" t="str">
        <f>IFERROR(VLOOKUP(AA275,distancebands!A:C,2,0)," ")</f>
        <v xml:space="preserve"> </v>
      </c>
      <c r="AC275" s="460">
        <f>IFERROR(IF(Information!$C$4="HE",VLOOKUP(AA275,distancebands!$A:$L,6,0),0),0)</f>
        <v>0</v>
      </c>
      <c r="AD275" s="460">
        <f t="shared" si="88"/>
        <v>0</v>
      </c>
      <c r="AE275" s="461">
        <v>0</v>
      </c>
      <c r="AF275" s="462">
        <v>0</v>
      </c>
      <c r="AG275" s="463">
        <f t="shared" si="92"/>
        <v>0</v>
      </c>
      <c r="AH275" s="463">
        <f>IF(Information!$C$4="HE",IF(AND((AF275*AE275)&lt;=400,AE275&lt;=40),AF275*AE275,IF((AE275*AF275)&lt;=400,AF275*40,400)),0)</f>
        <v>0</v>
      </c>
      <c r="AI275" s="467"/>
    </row>
    <row r="276" spans="1:35" ht="24.75" customHeight="1">
      <c r="A276" s="362"/>
      <c r="B276" s="362"/>
      <c r="C276" s="363">
        <f t="shared" si="91"/>
        <v>0</v>
      </c>
      <c r="D276" s="455">
        <v>0</v>
      </c>
      <c r="E276" s="387">
        <f t="shared" si="77"/>
        <v>0</v>
      </c>
      <c r="F276" s="388">
        <f t="shared" si="78"/>
        <v>0</v>
      </c>
      <c r="G276" s="464">
        <f t="shared" si="89"/>
        <v>0</v>
      </c>
      <c r="H276" s="425"/>
      <c r="I276" s="371" t="str">
        <f>IFERROR(VLOOKUP(H276,countrygrouping!A:B,2,0)," ")</f>
        <v xml:space="preserve"> </v>
      </c>
      <c r="J276" s="372" t="str">
        <f t="shared" si="79"/>
        <v xml:space="preserve"> </v>
      </c>
      <c r="K276" s="373">
        <f t="shared" si="80"/>
        <v>0</v>
      </c>
      <c r="L276" s="372">
        <f t="shared" si="81"/>
        <v>0</v>
      </c>
      <c r="M276" s="372">
        <f t="shared" si="82"/>
        <v>0</v>
      </c>
      <c r="N276" s="372">
        <f t="shared" si="83"/>
        <v>0</v>
      </c>
      <c r="O276" s="372">
        <f t="shared" si="84"/>
        <v>0</v>
      </c>
      <c r="P276" s="465">
        <f>IFERROR(VLOOKUP(J276,rates!$A:$M,8,0)*K276,0)</f>
        <v>0</v>
      </c>
      <c r="Q276" s="381">
        <f>IFERROR(VLOOKUP(J276,rates!$A:$M,9,0)*M276,0)</f>
        <v>0</v>
      </c>
      <c r="R276" s="381">
        <f>IFERROR(VLOOKUP(J276,rates!$A:$M,10,0)*O276,0)</f>
        <v>0</v>
      </c>
      <c r="S276" s="381">
        <f t="shared" si="90"/>
        <v>0</v>
      </c>
      <c r="T276" s="466">
        <f t="shared" si="85"/>
        <v>0</v>
      </c>
      <c r="U276" s="457">
        <f>IFERROR(VLOOKUP(J276,rates!$A:$M,11,0)*K276,0)</f>
        <v>0</v>
      </c>
      <c r="V276" s="381">
        <f>IFERROR(VLOOKUP(J276,rates!$A:$M,12,0)*M276,0)</f>
        <v>0</v>
      </c>
      <c r="W276" s="381">
        <f>IFERROR(VLOOKUP(J276,rates!$A:$M,13,0)*O276,0)</f>
        <v>0</v>
      </c>
      <c r="X276" s="381">
        <f>IFERROR(IF(Information!$C$4="HE",SUM(U276:W276),0),0)</f>
        <v>0</v>
      </c>
      <c r="Y276" s="431">
        <f t="shared" si="86"/>
        <v>0</v>
      </c>
      <c r="Z276" s="458">
        <f t="shared" si="87"/>
        <v>0</v>
      </c>
      <c r="AA276" s="459" t="str">
        <f>IFERROR(VLOOKUP(H276,countrygrouping!A:C,3,0)," ")</f>
        <v xml:space="preserve"> </v>
      </c>
      <c r="AB276" s="460" t="str">
        <f>IFERROR(VLOOKUP(AA276,distancebands!A:C,2,0)," ")</f>
        <v xml:space="preserve"> </v>
      </c>
      <c r="AC276" s="460">
        <f>IFERROR(IF(Information!$C$4="HE",VLOOKUP(AA276,distancebands!$A:$L,6,0),0),0)</f>
        <v>0</v>
      </c>
      <c r="AD276" s="460">
        <f t="shared" si="88"/>
        <v>0</v>
      </c>
      <c r="AE276" s="461">
        <v>0</v>
      </c>
      <c r="AF276" s="462">
        <v>0</v>
      </c>
      <c r="AG276" s="463">
        <f t="shared" si="92"/>
        <v>0</v>
      </c>
      <c r="AH276" s="463">
        <f>IF(Information!$C$4="HE",IF(AND((AF276*AE276)&lt;=400,AE276&lt;=40),AF276*AE276,IF((AE276*AF276)&lt;=400,AF276*40,400)),0)</f>
        <v>0</v>
      </c>
      <c r="AI276" s="467"/>
    </row>
    <row r="277" spans="1:35" ht="24.75" customHeight="1">
      <c r="A277" s="362"/>
      <c r="B277" s="362"/>
      <c r="C277" s="363">
        <f t="shared" si="91"/>
        <v>0</v>
      </c>
      <c r="D277" s="455">
        <v>0</v>
      </c>
      <c r="E277" s="387">
        <f t="shared" si="77"/>
        <v>0</v>
      </c>
      <c r="F277" s="388">
        <f t="shared" si="78"/>
        <v>0</v>
      </c>
      <c r="G277" s="464">
        <f t="shared" si="89"/>
        <v>0</v>
      </c>
      <c r="H277" s="425"/>
      <c r="I277" s="371" t="str">
        <f>IFERROR(VLOOKUP(H277,countrygrouping!A:B,2,0)," ")</f>
        <v xml:space="preserve"> </v>
      </c>
      <c r="J277" s="372" t="str">
        <f t="shared" si="79"/>
        <v xml:space="preserve"> </v>
      </c>
      <c r="K277" s="373">
        <f t="shared" si="80"/>
        <v>0</v>
      </c>
      <c r="L277" s="372">
        <f t="shared" si="81"/>
        <v>0</v>
      </c>
      <c r="M277" s="372">
        <f t="shared" si="82"/>
        <v>0</v>
      </c>
      <c r="N277" s="372">
        <f t="shared" si="83"/>
        <v>0</v>
      </c>
      <c r="O277" s="372">
        <f t="shared" si="84"/>
        <v>0</v>
      </c>
      <c r="P277" s="465">
        <f>IFERROR(VLOOKUP(J277,rates!$A:$M,8,0)*K277,0)</f>
        <v>0</v>
      </c>
      <c r="Q277" s="381">
        <f>IFERROR(VLOOKUP(J277,rates!$A:$M,9,0)*M277,0)</f>
        <v>0</v>
      </c>
      <c r="R277" s="381">
        <f>IFERROR(VLOOKUP(J277,rates!$A:$M,10,0)*O277,0)</f>
        <v>0</v>
      </c>
      <c r="S277" s="381">
        <f t="shared" si="90"/>
        <v>0</v>
      </c>
      <c r="T277" s="466">
        <f t="shared" si="85"/>
        <v>0</v>
      </c>
      <c r="U277" s="457">
        <f>IFERROR(VLOOKUP(J277,rates!$A:$M,11,0)*K277,0)</f>
        <v>0</v>
      </c>
      <c r="V277" s="381">
        <f>IFERROR(VLOOKUP(J277,rates!$A:$M,12,0)*M277,0)</f>
        <v>0</v>
      </c>
      <c r="W277" s="381">
        <f>IFERROR(VLOOKUP(J277,rates!$A:$M,13,0)*O277,0)</f>
        <v>0</v>
      </c>
      <c r="X277" s="381">
        <f>IFERROR(IF(Information!$C$4="HE",SUM(U277:W277),0),0)</f>
        <v>0</v>
      </c>
      <c r="Y277" s="431">
        <f t="shared" si="86"/>
        <v>0</v>
      </c>
      <c r="Z277" s="458">
        <f t="shared" si="87"/>
        <v>0</v>
      </c>
      <c r="AA277" s="459" t="str">
        <f>IFERROR(VLOOKUP(H277,countrygrouping!A:C,3,0)," ")</f>
        <v xml:space="preserve"> </v>
      </c>
      <c r="AB277" s="460" t="str">
        <f>IFERROR(VLOOKUP(AA277,distancebands!A:C,2,0)," ")</f>
        <v xml:space="preserve"> </v>
      </c>
      <c r="AC277" s="460">
        <f>IFERROR(IF(Information!$C$4="HE",VLOOKUP(AA277,distancebands!$A:$L,6,0),0),0)</f>
        <v>0</v>
      </c>
      <c r="AD277" s="460">
        <f t="shared" si="88"/>
        <v>0</v>
      </c>
      <c r="AE277" s="461">
        <v>0</v>
      </c>
      <c r="AF277" s="462">
        <v>0</v>
      </c>
      <c r="AG277" s="463">
        <f t="shared" si="92"/>
        <v>0</v>
      </c>
      <c r="AH277" s="463">
        <f>IF(Information!$C$4="HE",IF(AND((AF277*AE277)&lt;=400,AE277&lt;=40),AF277*AE277,IF((AE277*AF277)&lt;=400,AF277*40,400)),0)</f>
        <v>0</v>
      </c>
      <c r="AI277" s="467"/>
    </row>
    <row r="278" spans="1:35" ht="24.75" customHeight="1">
      <c r="A278" s="362"/>
      <c r="B278" s="362"/>
      <c r="C278" s="363">
        <f t="shared" si="91"/>
        <v>0</v>
      </c>
      <c r="D278" s="455">
        <v>0</v>
      </c>
      <c r="E278" s="387">
        <f t="shared" si="77"/>
        <v>0</v>
      </c>
      <c r="F278" s="388">
        <f t="shared" si="78"/>
        <v>0</v>
      </c>
      <c r="G278" s="464">
        <f t="shared" si="89"/>
        <v>0</v>
      </c>
      <c r="H278" s="425"/>
      <c r="I278" s="371" t="str">
        <f>IFERROR(VLOOKUP(H278,countrygrouping!A:B,2,0)," ")</f>
        <v xml:space="preserve"> </v>
      </c>
      <c r="J278" s="372" t="str">
        <f t="shared" si="79"/>
        <v xml:space="preserve"> </v>
      </c>
      <c r="K278" s="373">
        <f t="shared" si="80"/>
        <v>0</v>
      </c>
      <c r="L278" s="372">
        <f t="shared" si="81"/>
        <v>0</v>
      </c>
      <c r="M278" s="372">
        <f t="shared" si="82"/>
        <v>0</v>
      </c>
      <c r="N278" s="372">
        <f t="shared" si="83"/>
        <v>0</v>
      </c>
      <c r="O278" s="372">
        <f t="shared" si="84"/>
        <v>0</v>
      </c>
      <c r="P278" s="465">
        <f>IFERROR(VLOOKUP(J278,rates!$A:$M,8,0)*K278,0)</f>
        <v>0</v>
      </c>
      <c r="Q278" s="381">
        <f>IFERROR(VLOOKUP(J278,rates!$A:$M,9,0)*M278,0)</f>
        <v>0</v>
      </c>
      <c r="R278" s="381">
        <f>IFERROR(VLOOKUP(J278,rates!$A:$M,10,0)*O278,0)</f>
        <v>0</v>
      </c>
      <c r="S278" s="381">
        <f t="shared" si="90"/>
        <v>0</v>
      </c>
      <c r="T278" s="466">
        <f t="shared" si="85"/>
        <v>0</v>
      </c>
      <c r="U278" s="457">
        <f>IFERROR(VLOOKUP(J278,rates!$A:$M,11,0)*K278,0)</f>
        <v>0</v>
      </c>
      <c r="V278" s="381">
        <f>IFERROR(VLOOKUP(J278,rates!$A:$M,12,0)*M278,0)</f>
        <v>0</v>
      </c>
      <c r="W278" s="381">
        <f>IFERROR(VLOOKUP(J278,rates!$A:$M,13,0)*O278,0)</f>
        <v>0</v>
      </c>
      <c r="X278" s="381">
        <f>IFERROR(IF(Information!$C$4="HE",SUM(U278:W278),0),0)</f>
        <v>0</v>
      </c>
      <c r="Y278" s="431">
        <f t="shared" si="86"/>
        <v>0</v>
      </c>
      <c r="Z278" s="458">
        <f t="shared" si="87"/>
        <v>0</v>
      </c>
      <c r="AA278" s="459" t="str">
        <f>IFERROR(VLOOKUP(H278,countrygrouping!A:C,3,0)," ")</f>
        <v xml:space="preserve"> </v>
      </c>
      <c r="AB278" s="460" t="str">
        <f>IFERROR(VLOOKUP(AA278,distancebands!A:C,2,0)," ")</f>
        <v xml:space="preserve"> </v>
      </c>
      <c r="AC278" s="460">
        <f>IFERROR(IF(Information!$C$4="HE",VLOOKUP(AA278,distancebands!$A:$L,6,0),0),0)</f>
        <v>0</v>
      </c>
      <c r="AD278" s="460">
        <f t="shared" si="88"/>
        <v>0</v>
      </c>
      <c r="AE278" s="461">
        <v>0</v>
      </c>
      <c r="AF278" s="462">
        <v>0</v>
      </c>
      <c r="AG278" s="463">
        <f t="shared" si="92"/>
        <v>0</v>
      </c>
      <c r="AH278" s="463">
        <f>IF(Information!$C$4="HE",IF(AND((AF278*AE278)&lt;=400,AE278&lt;=40),AF278*AE278,IF((AE278*AF278)&lt;=400,AF278*40,400)),0)</f>
        <v>0</v>
      </c>
      <c r="AI278" s="467"/>
    </row>
    <row r="279" spans="1:35" ht="24.75" customHeight="1">
      <c r="A279" s="362"/>
      <c r="B279" s="362"/>
      <c r="C279" s="363">
        <f t="shared" si="91"/>
        <v>0</v>
      </c>
      <c r="D279" s="455">
        <v>0</v>
      </c>
      <c r="E279" s="387">
        <f t="shared" si="77"/>
        <v>0</v>
      </c>
      <c r="F279" s="388">
        <f t="shared" si="78"/>
        <v>0</v>
      </c>
      <c r="G279" s="464">
        <f t="shared" si="89"/>
        <v>0</v>
      </c>
      <c r="H279" s="425"/>
      <c r="I279" s="371" t="str">
        <f>IFERROR(VLOOKUP(H279,countrygrouping!A:B,2,0)," ")</f>
        <v xml:space="preserve"> </v>
      </c>
      <c r="J279" s="372" t="str">
        <f t="shared" si="79"/>
        <v xml:space="preserve"> </v>
      </c>
      <c r="K279" s="373">
        <f t="shared" si="80"/>
        <v>0</v>
      </c>
      <c r="L279" s="372">
        <f t="shared" si="81"/>
        <v>0</v>
      </c>
      <c r="M279" s="372">
        <f t="shared" si="82"/>
        <v>0</v>
      </c>
      <c r="N279" s="372">
        <f t="shared" si="83"/>
        <v>0</v>
      </c>
      <c r="O279" s="372">
        <f t="shared" si="84"/>
        <v>0</v>
      </c>
      <c r="P279" s="465">
        <f>IFERROR(VLOOKUP(J279,rates!$A:$M,8,0)*K279,0)</f>
        <v>0</v>
      </c>
      <c r="Q279" s="381">
        <f>IFERROR(VLOOKUP(J279,rates!$A:$M,9,0)*M279,0)</f>
        <v>0</v>
      </c>
      <c r="R279" s="381">
        <f>IFERROR(VLOOKUP(J279,rates!$A:$M,10,0)*O279,0)</f>
        <v>0</v>
      </c>
      <c r="S279" s="381">
        <f t="shared" si="90"/>
        <v>0</v>
      </c>
      <c r="T279" s="466">
        <f t="shared" si="85"/>
        <v>0</v>
      </c>
      <c r="U279" s="457">
        <f>IFERROR(VLOOKUP(J279,rates!$A:$M,11,0)*K279,0)</f>
        <v>0</v>
      </c>
      <c r="V279" s="381">
        <f>IFERROR(VLOOKUP(J279,rates!$A:$M,12,0)*M279,0)</f>
        <v>0</v>
      </c>
      <c r="W279" s="381">
        <f>IFERROR(VLOOKUP(J279,rates!$A:$M,13,0)*O279,0)</f>
        <v>0</v>
      </c>
      <c r="X279" s="381">
        <f>IFERROR(IF(Information!$C$4="HE",SUM(U279:W279),0),0)</f>
        <v>0</v>
      </c>
      <c r="Y279" s="431">
        <f t="shared" si="86"/>
        <v>0</v>
      </c>
      <c r="Z279" s="458">
        <f t="shared" si="87"/>
        <v>0</v>
      </c>
      <c r="AA279" s="459" t="str">
        <f>IFERROR(VLOOKUP(H279,countrygrouping!A:C,3,0)," ")</f>
        <v xml:space="preserve"> </v>
      </c>
      <c r="AB279" s="460" t="str">
        <f>IFERROR(VLOOKUP(AA279,distancebands!A:C,2,0)," ")</f>
        <v xml:space="preserve"> </v>
      </c>
      <c r="AC279" s="460">
        <f>IFERROR(IF(Information!$C$4="HE",VLOOKUP(AA279,distancebands!$A:$L,6,0),0),0)</f>
        <v>0</v>
      </c>
      <c r="AD279" s="460">
        <f t="shared" si="88"/>
        <v>0</v>
      </c>
      <c r="AE279" s="461">
        <v>0</v>
      </c>
      <c r="AF279" s="462">
        <v>0</v>
      </c>
      <c r="AG279" s="463">
        <f t="shared" si="92"/>
        <v>0</v>
      </c>
      <c r="AH279" s="463">
        <f>IF(Information!$C$4="HE",IF(AND((AF279*AE279)&lt;=400,AE279&lt;=40),AF279*AE279,IF((AE279*AF279)&lt;=400,AF279*40,400)),0)</f>
        <v>0</v>
      </c>
      <c r="AI279" s="467"/>
    </row>
    <row r="280" spans="1:35" ht="24.75" customHeight="1">
      <c r="A280" s="362"/>
      <c r="B280" s="362"/>
      <c r="C280" s="363">
        <f t="shared" si="91"/>
        <v>0</v>
      </c>
      <c r="D280" s="455">
        <v>0</v>
      </c>
      <c r="E280" s="387">
        <f t="shared" si="77"/>
        <v>0</v>
      </c>
      <c r="F280" s="388">
        <f t="shared" si="78"/>
        <v>0</v>
      </c>
      <c r="G280" s="464">
        <f t="shared" si="89"/>
        <v>0</v>
      </c>
      <c r="H280" s="425"/>
      <c r="I280" s="371" t="str">
        <f>IFERROR(VLOOKUP(H280,countrygrouping!A:B,2,0)," ")</f>
        <v xml:space="preserve"> </v>
      </c>
      <c r="J280" s="372" t="str">
        <f t="shared" si="79"/>
        <v xml:space="preserve"> </v>
      </c>
      <c r="K280" s="373">
        <f t="shared" si="80"/>
        <v>0</v>
      </c>
      <c r="L280" s="372">
        <f t="shared" si="81"/>
        <v>0</v>
      </c>
      <c r="M280" s="372">
        <f t="shared" si="82"/>
        <v>0</v>
      </c>
      <c r="N280" s="372">
        <f t="shared" si="83"/>
        <v>0</v>
      </c>
      <c r="O280" s="372">
        <f t="shared" si="84"/>
        <v>0</v>
      </c>
      <c r="P280" s="465">
        <f>IFERROR(VLOOKUP(J280,rates!$A:$M,8,0)*K280,0)</f>
        <v>0</v>
      </c>
      <c r="Q280" s="381">
        <f>IFERROR(VLOOKUP(J280,rates!$A:$M,9,0)*M280,0)</f>
        <v>0</v>
      </c>
      <c r="R280" s="381">
        <f>IFERROR(VLOOKUP(J280,rates!$A:$M,10,0)*O280,0)</f>
        <v>0</v>
      </c>
      <c r="S280" s="381">
        <f t="shared" si="90"/>
        <v>0</v>
      </c>
      <c r="T280" s="466">
        <f t="shared" si="85"/>
        <v>0</v>
      </c>
      <c r="U280" s="457">
        <f>IFERROR(VLOOKUP(J280,rates!$A:$M,11,0)*K280,0)</f>
        <v>0</v>
      </c>
      <c r="V280" s="381">
        <f>IFERROR(VLOOKUP(J280,rates!$A:$M,12,0)*M280,0)</f>
        <v>0</v>
      </c>
      <c r="W280" s="381">
        <f>IFERROR(VLOOKUP(J280,rates!$A:$M,13,0)*O280,0)</f>
        <v>0</v>
      </c>
      <c r="X280" s="381">
        <f>IFERROR(IF(Information!$C$4="HE",SUM(U280:W280),0),0)</f>
        <v>0</v>
      </c>
      <c r="Y280" s="431">
        <f t="shared" si="86"/>
        <v>0</v>
      </c>
      <c r="Z280" s="458">
        <f t="shared" si="87"/>
        <v>0</v>
      </c>
      <c r="AA280" s="459" t="str">
        <f>IFERROR(VLOOKUP(H280,countrygrouping!A:C,3,0)," ")</f>
        <v xml:space="preserve"> </v>
      </c>
      <c r="AB280" s="460" t="str">
        <f>IFERROR(VLOOKUP(AA280,distancebands!A:C,2,0)," ")</f>
        <v xml:space="preserve"> </v>
      </c>
      <c r="AC280" s="460">
        <f>IFERROR(IF(Information!$C$4="HE",VLOOKUP(AA280,distancebands!$A:$L,6,0),0),0)</f>
        <v>0</v>
      </c>
      <c r="AD280" s="460">
        <f t="shared" si="88"/>
        <v>0</v>
      </c>
      <c r="AE280" s="461">
        <v>0</v>
      </c>
      <c r="AF280" s="462">
        <v>0</v>
      </c>
      <c r="AG280" s="463">
        <f t="shared" si="92"/>
        <v>0</v>
      </c>
      <c r="AH280" s="463">
        <f>IF(Information!$C$4="HE",IF(AND((AF280*AE280)&lt;=400,AE280&lt;=40),AF280*AE280,IF((AE280*AF280)&lt;=400,AF280*40,400)),0)</f>
        <v>0</v>
      </c>
      <c r="AI280" s="467"/>
    </row>
    <row r="281" spans="1:35" ht="24.75" customHeight="1">
      <c r="A281" s="362"/>
      <c r="B281" s="362"/>
      <c r="C281" s="363">
        <f t="shared" si="91"/>
        <v>0</v>
      </c>
      <c r="D281" s="455">
        <v>0</v>
      </c>
      <c r="E281" s="387">
        <f t="shared" si="77"/>
        <v>0</v>
      </c>
      <c r="F281" s="388">
        <f t="shared" si="78"/>
        <v>0</v>
      </c>
      <c r="G281" s="464">
        <f t="shared" si="89"/>
        <v>0</v>
      </c>
      <c r="H281" s="425"/>
      <c r="I281" s="371" t="str">
        <f>IFERROR(VLOOKUP(H281,countrygrouping!A:B,2,0)," ")</f>
        <v xml:space="preserve"> </v>
      </c>
      <c r="J281" s="372" t="str">
        <f t="shared" si="79"/>
        <v xml:space="preserve"> </v>
      </c>
      <c r="K281" s="373">
        <f t="shared" si="80"/>
        <v>0</v>
      </c>
      <c r="L281" s="372">
        <f t="shared" si="81"/>
        <v>0</v>
      </c>
      <c r="M281" s="372">
        <f t="shared" si="82"/>
        <v>0</v>
      </c>
      <c r="N281" s="372">
        <f t="shared" si="83"/>
        <v>0</v>
      </c>
      <c r="O281" s="372">
        <f t="shared" si="84"/>
        <v>0</v>
      </c>
      <c r="P281" s="465">
        <f>IFERROR(VLOOKUP(J281,rates!$A:$M,8,0)*K281,0)</f>
        <v>0</v>
      </c>
      <c r="Q281" s="381">
        <f>IFERROR(VLOOKUP(J281,rates!$A:$M,9,0)*M281,0)</f>
        <v>0</v>
      </c>
      <c r="R281" s="381">
        <f>IFERROR(VLOOKUP(J281,rates!$A:$M,10,0)*O281,0)</f>
        <v>0</v>
      </c>
      <c r="S281" s="381">
        <f t="shared" si="90"/>
        <v>0</v>
      </c>
      <c r="T281" s="466">
        <f t="shared" si="85"/>
        <v>0</v>
      </c>
      <c r="U281" s="457">
        <f>IFERROR(VLOOKUP(J281,rates!$A:$M,11,0)*K281,0)</f>
        <v>0</v>
      </c>
      <c r="V281" s="381">
        <f>IFERROR(VLOOKUP(J281,rates!$A:$M,12,0)*M281,0)</f>
        <v>0</v>
      </c>
      <c r="W281" s="381">
        <f>IFERROR(VLOOKUP(J281,rates!$A:$M,13,0)*O281,0)</f>
        <v>0</v>
      </c>
      <c r="X281" s="381">
        <f>IFERROR(IF(Information!$C$4="HE",SUM(U281:W281),0),0)</f>
        <v>0</v>
      </c>
      <c r="Y281" s="431">
        <f t="shared" si="86"/>
        <v>0</v>
      </c>
      <c r="Z281" s="458">
        <f t="shared" si="87"/>
        <v>0</v>
      </c>
      <c r="AA281" s="459" t="str">
        <f>IFERROR(VLOOKUP(H281,countrygrouping!A:C,3,0)," ")</f>
        <v xml:space="preserve"> </v>
      </c>
      <c r="AB281" s="460" t="str">
        <f>IFERROR(VLOOKUP(AA281,distancebands!A:C,2,0)," ")</f>
        <v xml:space="preserve"> </v>
      </c>
      <c r="AC281" s="460">
        <f>IFERROR(IF(Information!$C$4="HE",VLOOKUP(AA281,distancebands!$A:$L,6,0),0),0)</f>
        <v>0</v>
      </c>
      <c r="AD281" s="460">
        <f t="shared" si="88"/>
        <v>0</v>
      </c>
      <c r="AE281" s="461">
        <v>0</v>
      </c>
      <c r="AF281" s="462">
        <v>0</v>
      </c>
      <c r="AG281" s="463">
        <f t="shared" si="92"/>
        <v>0</v>
      </c>
      <c r="AH281" s="463">
        <f>IF(Information!$C$4="HE",IF(AND((AF281*AE281)&lt;=400,AE281&lt;=40),AF281*AE281,IF((AE281*AF281)&lt;=400,AF281*40,400)),0)</f>
        <v>0</v>
      </c>
      <c r="AI281" s="467"/>
    </row>
    <row r="282" spans="1:35" ht="24.75" customHeight="1">
      <c r="A282" s="362"/>
      <c r="B282" s="362"/>
      <c r="C282" s="363">
        <f t="shared" si="91"/>
        <v>0</v>
      </c>
      <c r="D282" s="455">
        <v>0</v>
      </c>
      <c r="E282" s="387">
        <f t="shared" si="77"/>
        <v>0</v>
      </c>
      <c r="F282" s="388">
        <f t="shared" si="78"/>
        <v>0</v>
      </c>
      <c r="G282" s="464">
        <f t="shared" si="89"/>
        <v>0</v>
      </c>
      <c r="H282" s="425"/>
      <c r="I282" s="371" t="str">
        <f>IFERROR(VLOOKUP(H282,countrygrouping!A:B,2,0)," ")</f>
        <v xml:space="preserve"> </v>
      </c>
      <c r="J282" s="372" t="str">
        <f t="shared" si="79"/>
        <v xml:space="preserve"> </v>
      </c>
      <c r="K282" s="373">
        <f t="shared" si="80"/>
        <v>0</v>
      </c>
      <c r="L282" s="372">
        <f t="shared" si="81"/>
        <v>0</v>
      </c>
      <c r="M282" s="372">
        <f t="shared" si="82"/>
        <v>0</v>
      </c>
      <c r="N282" s="372">
        <f t="shared" si="83"/>
        <v>0</v>
      </c>
      <c r="O282" s="372">
        <f t="shared" si="84"/>
        <v>0</v>
      </c>
      <c r="P282" s="465">
        <f>IFERROR(VLOOKUP(J282,rates!$A:$M,8,0)*K282,0)</f>
        <v>0</v>
      </c>
      <c r="Q282" s="381">
        <f>IFERROR(VLOOKUP(J282,rates!$A:$M,9,0)*M282,0)</f>
        <v>0</v>
      </c>
      <c r="R282" s="381">
        <f>IFERROR(VLOOKUP(J282,rates!$A:$M,10,0)*O282,0)</f>
        <v>0</v>
      </c>
      <c r="S282" s="381">
        <f t="shared" si="90"/>
        <v>0</v>
      </c>
      <c r="T282" s="466">
        <f t="shared" si="85"/>
        <v>0</v>
      </c>
      <c r="U282" s="457">
        <f>IFERROR(VLOOKUP(J282,rates!$A:$M,11,0)*K282,0)</f>
        <v>0</v>
      </c>
      <c r="V282" s="381">
        <f>IFERROR(VLOOKUP(J282,rates!$A:$M,12,0)*M282,0)</f>
        <v>0</v>
      </c>
      <c r="W282" s="381">
        <f>IFERROR(VLOOKUP(J282,rates!$A:$M,13,0)*O282,0)</f>
        <v>0</v>
      </c>
      <c r="X282" s="381">
        <f>IFERROR(IF(Information!$C$4="HE",SUM(U282:W282),0),0)</f>
        <v>0</v>
      </c>
      <c r="Y282" s="431">
        <f t="shared" si="86"/>
        <v>0</v>
      </c>
      <c r="Z282" s="458">
        <f t="shared" si="87"/>
        <v>0</v>
      </c>
      <c r="AA282" s="459" t="str">
        <f>IFERROR(VLOOKUP(H282,countrygrouping!A:C,3,0)," ")</f>
        <v xml:space="preserve"> </v>
      </c>
      <c r="AB282" s="460" t="str">
        <f>IFERROR(VLOOKUP(AA282,distancebands!A:C,2,0)," ")</f>
        <v xml:space="preserve"> </v>
      </c>
      <c r="AC282" s="460">
        <f>IFERROR(IF(Information!$C$4="HE",VLOOKUP(AA282,distancebands!$A:$L,6,0),0),0)</f>
        <v>0</v>
      </c>
      <c r="AD282" s="460">
        <f t="shared" si="88"/>
        <v>0</v>
      </c>
      <c r="AE282" s="461">
        <v>0</v>
      </c>
      <c r="AF282" s="462">
        <v>0</v>
      </c>
      <c r="AG282" s="463">
        <f t="shared" si="92"/>
        <v>0</v>
      </c>
      <c r="AH282" s="463">
        <f>IF(Information!$C$4="HE",IF(AND((AF282*AE282)&lt;=400,AE282&lt;=40),AF282*AE282,IF((AE282*AF282)&lt;=400,AF282*40,400)),0)</f>
        <v>0</v>
      </c>
      <c r="AI282" s="467"/>
    </row>
    <row r="283" spans="1:35" ht="24.75" customHeight="1">
      <c r="A283" s="362"/>
      <c r="B283" s="362"/>
      <c r="C283" s="363">
        <f t="shared" si="91"/>
        <v>0</v>
      </c>
      <c r="D283" s="455">
        <v>0</v>
      </c>
      <c r="E283" s="387">
        <f t="shared" si="77"/>
        <v>0</v>
      </c>
      <c r="F283" s="388">
        <f t="shared" si="78"/>
        <v>0</v>
      </c>
      <c r="G283" s="464">
        <f t="shared" si="89"/>
        <v>0</v>
      </c>
      <c r="H283" s="425"/>
      <c r="I283" s="371" t="str">
        <f>IFERROR(VLOOKUP(H283,countrygrouping!A:B,2,0)," ")</f>
        <v xml:space="preserve"> </v>
      </c>
      <c r="J283" s="372" t="str">
        <f t="shared" si="79"/>
        <v xml:space="preserve"> </v>
      </c>
      <c r="K283" s="373">
        <f t="shared" si="80"/>
        <v>0</v>
      </c>
      <c r="L283" s="372">
        <f t="shared" si="81"/>
        <v>0</v>
      </c>
      <c r="M283" s="372">
        <f t="shared" si="82"/>
        <v>0</v>
      </c>
      <c r="N283" s="372">
        <f t="shared" si="83"/>
        <v>0</v>
      </c>
      <c r="O283" s="372">
        <f t="shared" si="84"/>
        <v>0</v>
      </c>
      <c r="P283" s="465">
        <f>IFERROR(VLOOKUP(J283,rates!$A:$M,8,0)*K283,0)</f>
        <v>0</v>
      </c>
      <c r="Q283" s="381">
        <f>IFERROR(VLOOKUP(J283,rates!$A:$M,9,0)*M283,0)</f>
        <v>0</v>
      </c>
      <c r="R283" s="381">
        <f>IFERROR(VLOOKUP(J283,rates!$A:$M,10,0)*O283,0)</f>
        <v>0</v>
      </c>
      <c r="S283" s="381">
        <f t="shared" si="90"/>
        <v>0</v>
      </c>
      <c r="T283" s="466">
        <f t="shared" si="85"/>
        <v>0</v>
      </c>
      <c r="U283" s="457">
        <f>IFERROR(VLOOKUP(J283,rates!$A:$M,11,0)*K283,0)</f>
        <v>0</v>
      </c>
      <c r="V283" s="381">
        <f>IFERROR(VLOOKUP(J283,rates!$A:$M,12,0)*M283,0)</f>
        <v>0</v>
      </c>
      <c r="W283" s="381">
        <f>IFERROR(VLOOKUP(J283,rates!$A:$M,13,0)*O283,0)</f>
        <v>0</v>
      </c>
      <c r="X283" s="381">
        <f>IFERROR(IF(Information!$C$4="HE",SUM(U283:W283),0),0)</f>
        <v>0</v>
      </c>
      <c r="Y283" s="431">
        <f t="shared" si="86"/>
        <v>0</v>
      </c>
      <c r="Z283" s="458">
        <f t="shared" si="87"/>
        <v>0</v>
      </c>
      <c r="AA283" s="459" t="str">
        <f>IFERROR(VLOOKUP(H283,countrygrouping!A:C,3,0)," ")</f>
        <v xml:space="preserve"> </v>
      </c>
      <c r="AB283" s="460" t="str">
        <f>IFERROR(VLOOKUP(AA283,distancebands!A:C,2,0)," ")</f>
        <v xml:space="preserve"> </v>
      </c>
      <c r="AC283" s="460">
        <f>IFERROR(IF(Information!$C$4="HE",VLOOKUP(AA283,distancebands!$A:$L,6,0),0),0)</f>
        <v>0</v>
      </c>
      <c r="AD283" s="460">
        <f t="shared" si="88"/>
        <v>0</v>
      </c>
      <c r="AE283" s="461">
        <v>0</v>
      </c>
      <c r="AF283" s="462">
        <v>0</v>
      </c>
      <c r="AG283" s="463">
        <f t="shared" si="92"/>
        <v>0</v>
      </c>
      <c r="AH283" s="463">
        <f>IF(Information!$C$4="HE",IF(AND((AF283*AE283)&lt;=400,AE283&lt;=40),AF283*AE283,IF((AE283*AF283)&lt;=400,AF283*40,400)),0)</f>
        <v>0</v>
      </c>
      <c r="AI283" s="467"/>
    </row>
    <row r="284" spans="1:35" ht="24.75" customHeight="1">
      <c r="A284" s="362"/>
      <c r="B284" s="362"/>
      <c r="C284" s="363">
        <f t="shared" si="91"/>
        <v>0</v>
      </c>
      <c r="D284" s="455">
        <v>0</v>
      </c>
      <c r="E284" s="387">
        <f t="shared" si="77"/>
        <v>0</v>
      </c>
      <c r="F284" s="388">
        <f t="shared" si="78"/>
        <v>0</v>
      </c>
      <c r="G284" s="464">
        <f t="shared" si="89"/>
        <v>0</v>
      </c>
      <c r="H284" s="425"/>
      <c r="I284" s="371" t="str">
        <f>IFERROR(VLOOKUP(H284,countrygrouping!A:B,2,0)," ")</f>
        <v xml:space="preserve"> </v>
      </c>
      <c r="J284" s="372" t="str">
        <f t="shared" si="79"/>
        <v xml:space="preserve"> </v>
      </c>
      <c r="K284" s="373">
        <f t="shared" si="80"/>
        <v>0</v>
      </c>
      <c r="L284" s="372">
        <f t="shared" si="81"/>
        <v>0</v>
      </c>
      <c r="M284" s="372">
        <f t="shared" si="82"/>
        <v>0</v>
      </c>
      <c r="N284" s="372">
        <f t="shared" si="83"/>
        <v>0</v>
      </c>
      <c r="O284" s="372">
        <f t="shared" si="84"/>
        <v>0</v>
      </c>
      <c r="P284" s="465">
        <f>IFERROR(VLOOKUP(J284,rates!$A:$M,8,0)*K284,0)</f>
        <v>0</v>
      </c>
      <c r="Q284" s="381">
        <f>IFERROR(VLOOKUP(J284,rates!$A:$M,9,0)*M284,0)</f>
        <v>0</v>
      </c>
      <c r="R284" s="381">
        <f>IFERROR(VLOOKUP(J284,rates!$A:$M,10,0)*O284,0)</f>
        <v>0</v>
      </c>
      <c r="S284" s="381">
        <f t="shared" si="90"/>
        <v>0</v>
      </c>
      <c r="T284" s="466">
        <f t="shared" si="85"/>
        <v>0</v>
      </c>
      <c r="U284" s="457">
        <f>IFERROR(VLOOKUP(J284,rates!$A:$M,11,0)*K284,0)</f>
        <v>0</v>
      </c>
      <c r="V284" s="381">
        <f>IFERROR(VLOOKUP(J284,rates!$A:$M,12,0)*M284,0)</f>
        <v>0</v>
      </c>
      <c r="W284" s="381">
        <f>IFERROR(VLOOKUP(J284,rates!$A:$M,13,0)*O284,0)</f>
        <v>0</v>
      </c>
      <c r="X284" s="381">
        <f>IFERROR(IF(Information!$C$4="HE",SUM(U284:W284),0),0)</f>
        <v>0</v>
      </c>
      <c r="Y284" s="431">
        <f t="shared" si="86"/>
        <v>0</v>
      </c>
      <c r="Z284" s="458">
        <f t="shared" si="87"/>
        <v>0</v>
      </c>
      <c r="AA284" s="459" t="str">
        <f>IFERROR(VLOOKUP(H284,countrygrouping!A:C,3,0)," ")</f>
        <v xml:space="preserve"> </v>
      </c>
      <c r="AB284" s="460" t="str">
        <f>IFERROR(VLOOKUP(AA284,distancebands!A:C,2,0)," ")</f>
        <v xml:space="preserve"> </v>
      </c>
      <c r="AC284" s="460">
        <f>IFERROR(IF(Information!$C$4="HE",VLOOKUP(AA284,distancebands!$A:$L,6,0),0),0)</f>
        <v>0</v>
      </c>
      <c r="AD284" s="460">
        <f t="shared" si="88"/>
        <v>0</v>
      </c>
      <c r="AE284" s="461">
        <v>0</v>
      </c>
      <c r="AF284" s="462">
        <v>0</v>
      </c>
      <c r="AG284" s="463">
        <f t="shared" si="92"/>
        <v>0</v>
      </c>
      <c r="AH284" s="463">
        <f>IF(Information!$C$4="HE",IF(AND((AF284*AE284)&lt;=400,AE284&lt;=40),AF284*AE284,IF((AE284*AF284)&lt;=400,AF284*40,400)),0)</f>
        <v>0</v>
      </c>
      <c r="AI284" s="467"/>
    </row>
    <row r="285" spans="1:35" ht="24.75" customHeight="1">
      <c r="A285" s="362"/>
      <c r="B285" s="362"/>
      <c r="C285" s="363">
        <f t="shared" si="91"/>
        <v>0</v>
      </c>
      <c r="D285" s="455">
        <v>0</v>
      </c>
      <c r="E285" s="387">
        <f t="shared" si="77"/>
        <v>0</v>
      </c>
      <c r="F285" s="388">
        <f t="shared" si="78"/>
        <v>0</v>
      </c>
      <c r="G285" s="464">
        <f t="shared" si="89"/>
        <v>0</v>
      </c>
      <c r="H285" s="425"/>
      <c r="I285" s="371" t="str">
        <f>IFERROR(VLOOKUP(H285,countrygrouping!A:B,2,0)," ")</f>
        <v xml:space="preserve"> </v>
      </c>
      <c r="J285" s="372" t="str">
        <f t="shared" si="79"/>
        <v xml:space="preserve"> </v>
      </c>
      <c r="K285" s="373">
        <f t="shared" si="80"/>
        <v>0</v>
      </c>
      <c r="L285" s="372">
        <f t="shared" si="81"/>
        <v>0</v>
      </c>
      <c r="M285" s="372">
        <f t="shared" si="82"/>
        <v>0</v>
      </c>
      <c r="N285" s="372">
        <f t="shared" si="83"/>
        <v>0</v>
      </c>
      <c r="O285" s="372">
        <f t="shared" si="84"/>
        <v>0</v>
      </c>
      <c r="P285" s="465">
        <f>IFERROR(VLOOKUP(J285,rates!$A:$M,8,0)*K285,0)</f>
        <v>0</v>
      </c>
      <c r="Q285" s="381">
        <f>IFERROR(VLOOKUP(J285,rates!$A:$M,9,0)*M285,0)</f>
        <v>0</v>
      </c>
      <c r="R285" s="381">
        <f>IFERROR(VLOOKUP(J285,rates!$A:$M,10,0)*O285,0)</f>
        <v>0</v>
      </c>
      <c r="S285" s="381">
        <f t="shared" si="90"/>
        <v>0</v>
      </c>
      <c r="T285" s="466">
        <f t="shared" si="85"/>
        <v>0</v>
      </c>
      <c r="U285" s="457">
        <f>IFERROR(VLOOKUP(J285,rates!$A:$M,11,0)*K285,0)</f>
        <v>0</v>
      </c>
      <c r="V285" s="381">
        <f>IFERROR(VLOOKUP(J285,rates!$A:$M,12,0)*M285,0)</f>
        <v>0</v>
      </c>
      <c r="W285" s="381">
        <f>IFERROR(VLOOKUP(J285,rates!$A:$M,13,0)*O285,0)</f>
        <v>0</v>
      </c>
      <c r="X285" s="381">
        <f>IFERROR(IF(Information!$C$4="HE",SUM(U285:W285),0),0)</f>
        <v>0</v>
      </c>
      <c r="Y285" s="431">
        <f t="shared" si="86"/>
        <v>0</v>
      </c>
      <c r="Z285" s="458">
        <f t="shared" si="87"/>
        <v>0</v>
      </c>
      <c r="AA285" s="459" t="str">
        <f>IFERROR(VLOOKUP(H285,countrygrouping!A:C,3,0)," ")</f>
        <v xml:space="preserve"> </v>
      </c>
      <c r="AB285" s="460" t="str">
        <f>IFERROR(VLOOKUP(AA285,distancebands!A:C,2,0)," ")</f>
        <v xml:space="preserve"> </v>
      </c>
      <c r="AC285" s="460">
        <f>IFERROR(IF(Information!$C$4="HE",VLOOKUP(AA285,distancebands!$A:$L,6,0),0),0)</f>
        <v>0</v>
      </c>
      <c r="AD285" s="460">
        <f t="shared" si="88"/>
        <v>0</v>
      </c>
      <c r="AE285" s="461">
        <v>0</v>
      </c>
      <c r="AF285" s="462">
        <v>0</v>
      </c>
      <c r="AG285" s="463">
        <f t="shared" si="92"/>
        <v>0</v>
      </c>
      <c r="AH285" s="463">
        <f>IF(Information!$C$4="HE",IF(AND((AF285*AE285)&lt;=400,AE285&lt;=40),AF285*AE285,IF((AE285*AF285)&lt;=400,AF285*40,400)),0)</f>
        <v>0</v>
      </c>
      <c r="AI285" s="467"/>
    </row>
    <row r="286" spans="1:35" ht="24.75" customHeight="1">
      <c r="A286" s="362"/>
      <c r="B286" s="362"/>
      <c r="C286" s="363">
        <f t="shared" si="91"/>
        <v>0</v>
      </c>
      <c r="D286" s="455">
        <v>0</v>
      </c>
      <c r="E286" s="387">
        <f t="shared" si="77"/>
        <v>0</v>
      </c>
      <c r="F286" s="388">
        <f t="shared" si="78"/>
        <v>0</v>
      </c>
      <c r="G286" s="464">
        <f t="shared" si="89"/>
        <v>0</v>
      </c>
      <c r="H286" s="425"/>
      <c r="I286" s="371" t="str">
        <f>IFERROR(VLOOKUP(H286,countrygrouping!A:B,2,0)," ")</f>
        <v xml:space="preserve"> </v>
      </c>
      <c r="J286" s="372" t="str">
        <f t="shared" si="79"/>
        <v xml:space="preserve"> </v>
      </c>
      <c r="K286" s="373">
        <f t="shared" si="80"/>
        <v>0</v>
      </c>
      <c r="L286" s="372">
        <f t="shared" si="81"/>
        <v>0</v>
      </c>
      <c r="M286" s="372">
        <f t="shared" si="82"/>
        <v>0</v>
      </c>
      <c r="N286" s="372">
        <f t="shared" si="83"/>
        <v>0</v>
      </c>
      <c r="O286" s="372">
        <f t="shared" si="84"/>
        <v>0</v>
      </c>
      <c r="P286" s="465">
        <f>IFERROR(VLOOKUP(J286,rates!$A:$M,8,0)*K286,0)</f>
        <v>0</v>
      </c>
      <c r="Q286" s="381">
        <f>IFERROR(VLOOKUP(J286,rates!$A:$M,9,0)*M286,0)</f>
        <v>0</v>
      </c>
      <c r="R286" s="381">
        <f>IFERROR(VLOOKUP(J286,rates!$A:$M,10,0)*O286,0)</f>
        <v>0</v>
      </c>
      <c r="S286" s="381">
        <f t="shared" si="90"/>
        <v>0</v>
      </c>
      <c r="T286" s="466">
        <f t="shared" si="85"/>
        <v>0</v>
      </c>
      <c r="U286" s="457">
        <f>IFERROR(VLOOKUP(J286,rates!$A:$M,11,0)*K286,0)</f>
        <v>0</v>
      </c>
      <c r="V286" s="381">
        <f>IFERROR(VLOOKUP(J286,rates!$A:$M,12,0)*M286,0)</f>
        <v>0</v>
      </c>
      <c r="W286" s="381">
        <f>IFERROR(VLOOKUP(J286,rates!$A:$M,13,0)*O286,0)</f>
        <v>0</v>
      </c>
      <c r="X286" s="381">
        <f>IFERROR(IF(Information!$C$4="HE",SUM(U286:W286),0),0)</f>
        <v>0</v>
      </c>
      <c r="Y286" s="431">
        <f t="shared" si="86"/>
        <v>0</v>
      </c>
      <c r="Z286" s="458">
        <f t="shared" si="87"/>
        <v>0</v>
      </c>
      <c r="AA286" s="459" t="str">
        <f>IFERROR(VLOOKUP(H286,countrygrouping!A:C,3,0)," ")</f>
        <v xml:space="preserve"> </v>
      </c>
      <c r="AB286" s="460" t="str">
        <f>IFERROR(VLOOKUP(AA286,distancebands!A:C,2,0)," ")</f>
        <v xml:space="preserve"> </v>
      </c>
      <c r="AC286" s="460">
        <f>IFERROR(IF(Information!$C$4="HE",VLOOKUP(AA286,distancebands!$A:$L,6,0),0),0)</f>
        <v>0</v>
      </c>
      <c r="AD286" s="460">
        <f t="shared" si="88"/>
        <v>0</v>
      </c>
      <c r="AE286" s="461">
        <v>0</v>
      </c>
      <c r="AF286" s="462">
        <v>0</v>
      </c>
      <c r="AG286" s="463">
        <f t="shared" si="92"/>
        <v>0</v>
      </c>
      <c r="AH286" s="463">
        <f>IF(Information!$C$4="HE",IF(AND((AF286*AE286)&lt;=400,AE286&lt;=40),AF286*AE286,IF((AE286*AF286)&lt;=400,AF286*40,400)),0)</f>
        <v>0</v>
      </c>
      <c r="AI286" s="467"/>
    </row>
    <row r="287" spans="1:35" ht="24.75" customHeight="1">
      <c r="A287" s="362"/>
      <c r="B287" s="362"/>
      <c r="C287" s="363">
        <f t="shared" si="91"/>
        <v>0</v>
      </c>
      <c r="D287" s="455">
        <v>0</v>
      </c>
      <c r="E287" s="387">
        <f t="shared" si="77"/>
        <v>0</v>
      </c>
      <c r="F287" s="388">
        <f t="shared" si="78"/>
        <v>0</v>
      </c>
      <c r="G287" s="464">
        <f t="shared" si="89"/>
        <v>0</v>
      </c>
      <c r="H287" s="425"/>
      <c r="I287" s="371" t="str">
        <f>IFERROR(VLOOKUP(H287,countrygrouping!A:B,2,0)," ")</f>
        <v xml:space="preserve"> </v>
      </c>
      <c r="J287" s="372" t="str">
        <f t="shared" si="79"/>
        <v xml:space="preserve"> </v>
      </c>
      <c r="K287" s="373">
        <f t="shared" si="80"/>
        <v>0</v>
      </c>
      <c r="L287" s="372">
        <f t="shared" si="81"/>
        <v>0</v>
      </c>
      <c r="M287" s="372">
        <f t="shared" si="82"/>
        <v>0</v>
      </c>
      <c r="N287" s="372">
        <f t="shared" si="83"/>
        <v>0</v>
      </c>
      <c r="O287" s="372">
        <f t="shared" si="84"/>
        <v>0</v>
      </c>
      <c r="P287" s="465">
        <f>IFERROR(VLOOKUP(J287,rates!$A:$M,8,0)*K287,0)</f>
        <v>0</v>
      </c>
      <c r="Q287" s="381">
        <f>IFERROR(VLOOKUP(J287,rates!$A:$M,9,0)*M287,0)</f>
        <v>0</v>
      </c>
      <c r="R287" s="381">
        <f>IFERROR(VLOOKUP(J287,rates!$A:$M,10,0)*O287,0)</f>
        <v>0</v>
      </c>
      <c r="S287" s="381">
        <f t="shared" si="90"/>
        <v>0</v>
      </c>
      <c r="T287" s="466">
        <f t="shared" si="85"/>
        <v>0</v>
      </c>
      <c r="U287" s="457">
        <f>IFERROR(VLOOKUP(J287,rates!$A:$M,11,0)*K287,0)</f>
        <v>0</v>
      </c>
      <c r="V287" s="381">
        <f>IFERROR(VLOOKUP(J287,rates!$A:$M,12,0)*M287,0)</f>
        <v>0</v>
      </c>
      <c r="W287" s="381">
        <f>IFERROR(VLOOKUP(J287,rates!$A:$M,13,0)*O287,0)</f>
        <v>0</v>
      </c>
      <c r="X287" s="381">
        <f>IFERROR(IF(Information!$C$4="HE",SUM(U287:W287),0),0)</f>
        <v>0</v>
      </c>
      <c r="Y287" s="431">
        <f t="shared" si="86"/>
        <v>0</v>
      </c>
      <c r="Z287" s="458">
        <f t="shared" si="87"/>
        <v>0</v>
      </c>
      <c r="AA287" s="459" t="str">
        <f>IFERROR(VLOOKUP(H287,countrygrouping!A:C,3,0)," ")</f>
        <v xml:space="preserve"> </v>
      </c>
      <c r="AB287" s="460" t="str">
        <f>IFERROR(VLOOKUP(AA287,distancebands!A:C,2,0)," ")</f>
        <v xml:space="preserve"> </v>
      </c>
      <c r="AC287" s="460">
        <f>IFERROR(IF(Information!$C$4="HE",VLOOKUP(AA287,distancebands!$A:$L,6,0),0),0)</f>
        <v>0</v>
      </c>
      <c r="AD287" s="460">
        <f t="shared" si="88"/>
        <v>0</v>
      </c>
      <c r="AE287" s="461">
        <v>0</v>
      </c>
      <c r="AF287" s="462">
        <v>0</v>
      </c>
      <c r="AG287" s="463">
        <f t="shared" si="92"/>
        <v>0</v>
      </c>
      <c r="AH287" s="463">
        <f>IF(Information!$C$4="HE",IF(AND((AF287*AE287)&lt;=400,AE287&lt;=40),AF287*AE287,IF((AE287*AF287)&lt;=400,AF287*40,400)),0)</f>
        <v>0</v>
      </c>
      <c r="AI287" s="467"/>
    </row>
    <row r="288" spans="1:35" ht="24.75" customHeight="1">
      <c r="A288" s="362"/>
      <c r="B288" s="362"/>
      <c r="C288" s="363">
        <f t="shared" si="91"/>
        <v>0</v>
      </c>
      <c r="D288" s="455">
        <v>0</v>
      </c>
      <c r="E288" s="387">
        <f t="shared" si="77"/>
        <v>0</v>
      </c>
      <c r="F288" s="388">
        <f t="shared" si="78"/>
        <v>0</v>
      </c>
      <c r="G288" s="464">
        <f t="shared" si="89"/>
        <v>0</v>
      </c>
      <c r="H288" s="425"/>
      <c r="I288" s="371" t="str">
        <f>IFERROR(VLOOKUP(H288,countrygrouping!A:B,2,0)," ")</f>
        <v xml:space="preserve"> </v>
      </c>
      <c r="J288" s="372" t="str">
        <f t="shared" si="79"/>
        <v xml:space="preserve"> </v>
      </c>
      <c r="K288" s="373">
        <f t="shared" si="80"/>
        <v>0</v>
      </c>
      <c r="L288" s="372">
        <f t="shared" si="81"/>
        <v>0</v>
      </c>
      <c r="M288" s="372">
        <f t="shared" si="82"/>
        <v>0</v>
      </c>
      <c r="N288" s="372">
        <f t="shared" si="83"/>
        <v>0</v>
      </c>
      <c r="O288" s="372">
        <f t="shared" si="84"/>
        <v>0</v>
      </c>
      <c r="P288" s="465">
        <f>IFERROR(VLOOKUP(J288,rates!$A:$M,8,0)*K288,0)</f>
        <v>0</v>
      </c>
      <c r="Q288" s="381">
        <f>IFERROR(VLOOKUP(J288,rates!$A:$M,9,0)*M288,0)</f>
        <v>0</v>
      </c>
      <c r="R288" s="381">
        <f>IFERROR(VLOOKUP(J288,rates!$A:$M,10,0)*O288,0)</f>
        <v>0</v>
      </c>
      <c r="S288" s="381">
        <f t="shared" si="90"/>
        <v>0</v>
      </c>
      <c r="T288" s="466">
        <f t="shared" si="85"/>
        <v>0</v>
      </c>
      <c r="U288" s="457">
        <f>IFERROR(VLOOKUP(J288,rates!$A:$M,11,0)*K288,0)</f>
        <v>0</v>
      </c>
      <c r="V288" s="381">
        <f>IFERROR(VLOOKUP(J288,rates!$A:$M,12,0)*M288,0)</f>
        <v>0</v>
      </c>
      <c r="W288" s="381">
        <f>IFERROR(VLOOKUP(J288,rates!$A:$M,13,0)*O288,0)</f>
        <v>0</v>
      </c>
      <c r="X288" s="381">
        <f>IFERROR(IF(Information!$C$4="HE",SUM(U288:W288),0),0)</f>
        <v>0</v>
      </c>
      <c r="Y288" s="431">
        <f t="shared" si="86"/>
        <v>0</v>
      </c>
      <c r="Z288" s="458">
        <f t="shared" si="87"/>
        <v>0</v>
      </c>
      <c r="AA288" s="459" t="str">
        <f>IFERROR(VLOOKUP(H288,countrygrouping!A:C,3,0)," ")</f>
        <v xml:space="preserve"> </v>
      </c>
      <c r="AB288" s="460" t="str">
        <f>IFERROR(VLOOKUP(AA288,distancebands!A:C,2,0)," ")</f>
        <v xml:space="preserve"> </v>
      </c>
      <c r="AC288" s="460">
        <f>IFERROR(IF(Information!$C$4="HE",VLOOKUP(AA288,distancebands!$A:$L,6,0),0),0)</f>
        <v>0</v>
      </c>
      <c r="AD288" s="460">
        <f t="shared" si="88"/>
        <v>0</v>
      </c>
      <c r="AE288" s="461">
        <v>0</v>
      </c>
      <c r="AF288" s="462">
        <v>0</v>
      </c>
      <c r="AG288" s="463">
        <f t="shared" si="92"/>
        <v>0</v>
      </c>
      <c r="AH288" s="463">
        <f>IF(Information!$C$4="HE",IF(AND((AF288*AE288)&lt;=400,AE288&lt;=40),AF288*AE288,IF((AE288*AF288)&lt;=400,AF288*40,400)),0)</f>
        <v>0</v>
      </c>
      <c r="AI288" s="467"/>
    </row>
    <row r="289" spans="1:35" ht="24.75" customHeight="1">
      <c r="A289" s="362"/>
      <c r="B289" s="362"/>
      <c r="C289" s="363">
        <f t="shared" si="91"/>
        <v>0</v>
      </c>
      <c r="D289" s="455">
        <v>0</v>
      </c>
      <c r="E289" s="387">
        <f t="shared" si="77"/>
        <v>0</v>
      </c>
      <c r="F289" s="388">
        <f t="shared" si="78"/>
        <v>0</v>
      </c>
      <c r="G289" s="464">
        <f t="shared" si="89"/>
        <v>0</v>
      </c>
      <c r="H289" s="425"/>
      <c r="I289" s="371" t="str">
        <f>IFERROR(VLOOKUP(H289,countrygrouping!A:B,2,0)," ")</f>
        <v xml:space="preserve"> </v>
      </c>
      <c r="J289" s="372" t="str">
        <f t="shared" si="79"/>
        <v xml:space="preserve"> </v>
      </c>
      <c r="K289" s="373">
        <f t="shared" si="80"/>
        <v>0</v>
      </c>
      <c r="L289" s="372">
        <f t="shared" si="81"/>
        <v>0</v>
      </c>
      <c r="M289" s="372">
        <f t="shared" si="82"/>
        <v>0</v>
      </c>
      <c r="N289" s="372">
        <f t="shared" si="83"/>
        <v>0</v>
      </c>
      <c r="O289" s="372">
        <f t="shared" si="84"/>
        <v>0</v>
      </c>
      <c r="P289" s="465">
        <f>IFERROR(VLOOKUP(J289,rates!$A:$M,8,0)*K289,0)</f>
        <v>0</v>
      </c>
      <c r="Q289" s="381">
        <f>IFERROR(VLOOKUP(J289,rates!$A:$M,9,0)*M289,0)</f>
        <v>0</v>
      </c>
      <c r="R289" s="381">
        <f>IFERROR(VLOOKUP(J289,rates!$A:$M,10,0)*O289,0)</f>
        <v>0</v>
      </c>
      <c r="S289" s="381">
        <f t="shared" si="90"/>
        <v>0</v>
      </c>
      <c r="T289" s="466">
        <f t="shared" si="85"/>
        <v>0</v>
      </c>
      <c r="U289" s="457">
        <f>IFERROR(VLOOKUP(J289,rates!$A:$M,11,0)*K289,0)</f>
        <v>0</v>
      </c>
      <c r="V289" s="381">
        <f>IFERROR(VLOOKUP(J289,rates!$A:$M,12,0)*M289,0)</f>
        <v>0</v>
      </c>
      <c r="W289" s="381">
        <f>IFERROR(VLOOKUP(J289,rates!$A:$M,13,0)*O289,0)</f>
        <v>0</v>
      </c>
      <c r="X289" s="381">
        <f>IFERROR(IF(Information!$C$4="HE",SUM(U289:W289),0),0)</f>
        <v>0</v>
      </c>
      <c r="Y289" s="431">
        <f t="shared" si="86"/>
        <v>0</v>
      </c>
      <c r="Z289" s="458">
        <f t="shared" si="87"/>
        <v>0</v>
      </c>
      <c r="AA289" s="459" t="str">
        <f>IFERROR(VLOOKUP(H289,countrygrouping!A:C,3,0)," ")</f>
        <v xml:space="preserve"> </v>
      </c>
      <c r="AB289" s="460" t="str">
        <f>IFERROR(VLOOKUP(AA289,distancebands!A:C,2,0)," ")</f>
        <v xml:space="preserve"> </v>
      </c>
      <c r="AC289" s="460">
        <f>IFERROR(IF(Information!$C$4="HE",VLOOKUP(AA289,distancebands!$A:$L,6,0),0),0)</f>
        <v>0</v>
      </c>
      <c r="AD289" s="460">
        <f t="shared" si="88"/>
        <v>0</v>
      </c>
      <c r="AE289" s="461">
        <v>0</v>
      </c>
      <c r="AF289" s="462">
        <v>0</v>
      </c>
      <c r="AG289" s="463">
        <f t="shared" si="92"/>
        <v>0</v>
      </c>
      <c r="AH289" s="463">
        <f>IF(Information!$C$4="HE",IF(AND((AF289*AE289)&lt;=400,AE289&lt;=40),AF289*AE289,IF((AE289*AF289)&lt;=400,AF289*40,400)),0)</f>
        <v>0</v>
      </c>
      <c r="AI289" s="467"/>
    </row>
    <row r="290" spans="1:35" ht="24.75" customHeight="1">
      <c r="A290" s="362"/>
      <c r="B290" s="362"/>
      <c r="C290" s="363">
        <f t="shared" si="91"/>
        <v>0</v>
      </c>
      <c r="D290" s="455">
        <v>0</v>
      </c>
      <c r="E290" s="387">
        <f t="shared" si="77"/>
        <v>0</v>
      </c>
      <c r="F290" s="388">
        <f t="shared" si="78"/>
        <v>0</v>
      </c>
      <c r="G290" s="464">
        <f t="shared" si="89"/>
        <v>0</v>
      </c>
      <c r="H290" s="425"/>
      <c r="I290" s="371" t="str">
        <f>IFERROR(VLOOKUP(H290,countrygrouping!A:B,2,0)," ")</f>
        <v xml:space="preserve"> </v>
      </c>
      <c r="J290" s="372" t="str">
        <f t="shared" si="79"/>
        <v xml:space="preserve"> </v>
      </c>
      <c r="K290" s="373">
        <f t="shared" si="80"/>
        <v>0</v>
      </c>
      <c r="L290" s="372">
        <f t="shared" si="81"/>
        <v>0</v>
      </c>
      <c r="M290" s="372">
        <f t="shared" si="82"/>
        <v>0</v>
      </c>
      <c r="N290" s="372">
        <f t="shared" si="83"/>
        <v>0</v>
      </c>
      <c r="O290" s="372">
        <f t="shared" si="84"/>
        <v>0</v>
      </c>
      <c r="P290" s="465">
        <f>IFERROR(VLOOKUP(J290,rates!$A:$M,8,0)*K290,0)</f>
        <v>0</v>
      </c>
      <c r="Q290" s="381">
        <f>IFERROR(VLOOKUP(J290,rates!$A:$M,9,0)*M290,0)</f>
        <v>0</v>
      </c>
      <c r="R290" s="381">
        <f>IFERROR(VLOOKUP(J290,rates!$A:$M,10,0)*O290,0)</f>
        <v>0</v>
      </c>
      <c r="S290" s="381">
        <f t="shared" si="90"/>
        <v>0</v>
      </c>
      <c r="T290" s="466">
        <f t="shared" si="85"/>
        <v>0</v>
      </c>
      <c r="U290" s="457">
        <f>IFERROR(VLOOKUP(J290,rates!$A:$M,11,0)*K290,0)</f>
        <v>0</v>
      </c>
      <c r="V290" s="381">
        <f>IFERROR(VLOOKUP(J290,rates!$A:$M,12,0)*M290,0)</f>
        <v>0</v>
      </c>
      <c r="W290" s="381">
        <f>IFERROR(VLOOKUP(J290,rates!$A:$M,13,0)*O290,0)</f>
        <v>0</v>
      </c>
      <c r="X290" s="381">
        <f>IFERROR(IF(Information!$C$4="HE",SUM(U290:W290),0),0)</f>
        <v>0</v>
      </c>
      <c r="Y290" s="431">
        <f t="shared" si="86"/>
        <v>0</v>
      </c>
      <c r="Z290" s="458">
        <f t="shared" si="87"/>
        <v>0</v>
      </c>
      <c r="AA290" s="459" t="str">
        <f>IFERROR(VLOOKUP(H290,countrygrouping!A:C,3,0)," ")</f>
        <v xml:space="preserve"> </v>
      </c>
      <c r="AB290" s="460" t="str">
        <f>IFERROR(VLOOKUP(AA290,distancebands!A:C,2,0)," ")</f>
        <v xml:space="preserve"> </v>
      </c>
      <c r="AC290" s="460">
        <f>IFERROR(IF(Information!$C$4="HE",VLOOKUP(AA290,distancebands!$A:$L,6,0),0),0)</f>
        <v>0</v>
      </c>
      <c r="AD290" s="460">
        <f t="shared" si="88"/>
        <v>0</v>
      </c>
      <c r="AE290" s="461">
        <v>0</v>
      </c>
      <c r="AF290" s="462">
        <v>0</v>
      </c>
      <c r="AG290" s="463">
        <f t="shared" si="92"/>
        <v>0</v>
      </c>
      <c r="AH290" s="463">
        <f>IF(Information!$C$4="HE",IF(AND((AF290*AE290)&lt;=400,AE290&lt;=40),AF290*AE290,IF((AE290*AF290)&lt;=400,AF290*40,400)),0)</f>
        <v>0</v>
      </c>
      <c r="AI290" s="467"/>
    </row>
    <row r="291" spans="1:35" ht="24.75" customHeight="1">
      <c r="A291" s="362"/>
      <c r="B291" s="362"/>
      <c r="C291" s="363">
        <f t="shared" si="91"/>
        <v>0</v>
      </c>
      <c r="D291" s="455">
        <v>0</v>
      </c>
      <c r="E291" s="387">
        <f t="shared" si="77"/>
        <v>0</v>
      </c>
      <c r="F291" s="388">
        <f t="shared" si="78"/>
        <v>0</v>
      </c>
      <c r="G291" s="464">
        <f t="shared" si="89"/>
        <v>0</v>
      </c>
      <c r="H291" s="425"/>
      <c r="I291" s="371" t="str">
        <f>IFERROR(VLOOKUP(H291,countrygrouping!A:B,2,0)," ")</f>
        <v xml:space="preserve"> </v>
      </c>
      <c r="J291" s="372" t="str">
        <f t="shared" si="79"/>
        <v xml:space="preserve"> </v>
      </c>
      <c r="K291" s="373">
        <f t="shared" si="80"/>
        <v>0</v>
      </c>
      <c r="L291" s="372">
        <f t="shared" si="81"/>
        <v>0</v>
      </c>
      <c r="M291" s="372">
        <f t="shared" si="82"/>
        <v>0</v>
      </c>
      <c r="N291" s="372">
        <f t="shared" si="83"/>
        <v>0</v>
      </c>
      <c r="O291" s="372">
        <f t="shared" si="84"/>
        <v>0</v>
      </c>
      <c r="P291" s="465">
        <f>IFERROR(VLOOKUP(J291,rates!$A:$M,8,0)*K291,0)</f>
        <v>0</v>
      </c>
      <c r="Q291" s="381">
        <f>IFERROR(VLOOKUP(J291,rates!$A:$M,9,0)*M291,0)</f>
        <v>0</v>
      </c>
      <c r="R291" s="381">
        <f>IFERROR(VLOOKUP(J291,rates!$A:$M,10,0)*O291,0)</f>
        <v>0</v>
      </c>
      <c r="S291" s="381">
        <f t="shared" si="90"/>
        <v>0</v>
      </c>
      <c r="T291" s="466">
        <f t="shared" si="85"/>
        <v>0</v>
      </c>
      <c r="U291" s="457">
        <f>IFERROR(VLOOKUP(J291,rates!$A:$M,11,0)*K291,0)</f>
        <v>0</v>
      </c>
      <c r="V291" s="381">
        <f>IFERROR(VLOOKUP(J291,rates!$A:$M,12,0)*M291,0)</f>
        <v>0</v>
      </c>
      <c r="W291" s="381">
        <f>IFERROR(VLOOKUP(J291,rates!$A:$M,13,0)*O291,0)</f>
        <v>0</v>
      </c>
      <c r="X291" s="381">
        <f>IFERROR(IF(Information!$C$4="HE",SUM(U291:W291),0),0)</f>
        <v>0</v>
      </c>
      <c r="Y291" s="431">
        <f t="shared" si="86"/>
        <v>0</v>
      </c>
      <c r="Z291" s="458">
        <f t="shared" si="87"/>
        <v>0</v>
      </c>
      <c r="AA291" s="459" t="str">
        <f>IFERROR(VLOOKUP(H291,countrygrouping!A:C,3,0)," ")</f>
        <v xml:space="preserve"> </v>
      </c>
      <c r="AB291" s="460" t="str">
        <f>IFERROR(VLOOKUP(AA291,distancebands!A:C,2,0)," ")</f>
        <v xml:space="preserve"> </v>
      </c>
      <c r="AC291" s="460">
        <f>IFERROR(IF(Information!$C$4="HE",VLOOKUP(AA291,distancebands!$A:$L,6,0),0),0)</f>
        <v>0</v>
      </c>
      <c r="AD291" s="460">
        <f t="shared" si="88"/>
        <v>0</v>
      </c>
      <c r="AE291" s="461">
        <v>0</v>
      </c>
      <c r="AF291" s="462">
        <v>0</v>
      </c>
      <c r="AG291" s="463">
        <f t="shared" si="92"/>
        <v>0</v>
      </c>
      <c r="AH291" s="463">
        <f>IF(Information!$C$4="HE",IF(AND((AF291*AE291)&lt;=400,AE291&lt;=40),AF291*AE291,IF((AE291*AF291)&lt;=400,AF291*40,400)),0)</f>
        <v>0</v>
      </c>
      <c r="AI291" s="467"/>
    </row>
    <row r="292" spans="1:35" ht="24.75" customHeight="1">
      <c r="A292" s="362"/>
      <c r="B292" s="362"/>
      <c r="C292" s="363">
        <f t="shared" si="91"/>
        <v>0</v>
      </c>
      <c r="D292" s="455">
        <v>0</v>
      </c>
      <c r="E292" s="387">
        <f t="shared" si="77"/>
        <v>0</v>
      </c>
      <c r="F292" s="388">
        <f t="shared" si="78"/>
        <v>0</v>
      </c>
      <c r="G292" s="464">
        <f t="shared" si="89"/>
        <v>0</v>
      </c>
      <c r="H292" s="425"/>
      <c r="I292" s="371" t="str">
        <f>IFERROR(VLOOKUP(H292,countrygrouping!A:B,2,0)," ")</f>
        <v xml:space="preserve"> </v>
      </c>
      <c r="J292" s="372" t="str">
        <f t="shared" si="79"/>
        <v xml:space="preserve"> </v>
      </c>
      <c r="K292" s="373">
        <f t="shared" si="80"/>
        <v>0</v>
      </c>
      <c r="L292" s="372">
        <f t="shared" si="81"/>
        <v>0</v>
      </c>
      <c r="M292" s="372">
        <f t="shared" si="82"/>
        <v>0</v>
      </c>
      <c r="N292" s="372">
        <f t="shared" si="83"/>
        <v>0</v>
      </c>
      <c r="O292" s="372">
        <f t="shared" si="84"/>
        <v>0</v>
      </c>
      <c r="P292" s="465">
        <f>IFERROR(VLOOKUP(J292,rates!$A:$M,8,0)*K292,0)</f>
        <v>0</v>
      </c>
      <c r="Q292" s="381">
        <f>IFERROR(VLOOKUP(J292,rates!$A:$M,9,0)*M292,0)</f>
        <v>0</v>
      </c>
      <c r="R292" s="381">
        <f>IFERROR(VLOOKUP(J292,rates!$A:$M,10,0)*O292,0)</f>
        <v>0</v>
      </c>
      <c r="S292" s="381">
        <f t="shared" si="90"/>
        <v>0</v>
      </c>
      <c r="T292" s="466">
        <f t="shared" si="85"/>
        <v>0</v>
      </c>
      <c r="U292" s="457">
        <f>IFERROR(VLOOKUP(J292,rates!$A:$M,11,0)*K292,0)</f>
        <v>0</v>
      </c>
      <c r="V292" s="381">
        <f>IFERROR(VLOOKUP(J292,rates!$A:$M,12,0)*M292,0)</f>
        <v>0</v>
      </c>
      <c r="W292" s="381">
        <f>IFERROR(VLOOKUP(J292,rates!$A:$M,13,0)*O292,0)</f>
        <v>0</v>
      </c>
      <c r="X292" s="381">
        <f>IFERROR(IF(Information!$C$4="HE",SUM(U292:W292),0),0)</f>
        <v>0</v>
      </c>
      <c r="Y292" s="431">
        <f t="shared" si="86"/>
        <v>0</v>
      </c>
      <c r="Z292" s="458">
        <f t="shared" si="87"/>
        <v>0</v>
      </c>
      <c r="AA292" s="459" t="str">
        <f>IFERROR(VLOOKUP(H292,countrygrouping!A:C,3,0)," ")</f>
        <v xml:space="preserve"> </v>
      </c>
      <c r="AB292" s="460" t="str">
        <f>IFERROR(VLOOKUP(AA292,distancebands!A:C,2,0)," ")</f>
        <v xml:space="preserve"> </v>
      </c>
      <c r="AC292" s="460">
        <f>IFERROR(IF(Information!$C$4="HE",VLOOKUP(AA292,distancebands!$A:$L,6,0),0),0)</f>
        <v>0</v>
      </c>
      <c r="AD292" s="460">
        <f t="shared" si="88"/>
        <v>0</v>
      </c>
      <c r="AE292" s="461">
        <v>0</v>
      </c>
      <c r="AF292" s="462">
        <v>0</v>
      </c>
      <c r="AG292" s="463">
        <f t="shared" si="92"/>
        <v>0</v>
      </c>
      <c r="AH292" s="463">
        <f>IF(Information!$C$4="HE",IF(AND((AF292*AE292)&lt;=400,AE292&lt;=40),AF292*AE292,IF((AE292*AF292)&lt;=400,AF292*40,400)),0)</f>
        <v>0</v>
      </c>
      <c r="AI292" s="467"/>
    </row>
    <row r="293" spans="1:35" ht="24.75" customHeight="1">
      <c r="A293" s="362"/>
      <c r="B293" s="362"/>
      <c r="C293" s="363">
        <f t="shared" si="91"/>
        <v>0</v>
      </c>
      <c r="D293" s="455">
        <v>0</v>
      </c>
      <c r="E293" s="387">
        <f t="shared" si="77"/>
        <v>0</v>
      </c>
      <c r="F293" s="388">
        <f t="shared" si="78"/>
        <v>0</v>
      </c>
      <c r="G293" s="464">
        <f t="shared" si="89"/>
        <v>0</v>
      </c>
      <c r="H293" s="425"/>
      <c r="I293" s="371" t="str">
        <f>IFERROR(VLOOKUP(H293,countrygrouping!A:B,2,0)," ")</f>
        <v xml:space="preserve"> </v>
      </c>
      <c r="J293" s="372" t="str">
        <f t="shared" si="79"/>
        <v xml:space="preserve"> </v>
      </c>
      <c r="K293" s="373">
        <f t="shared" si="80"/>
        <v>0</v>
      </c>
      <c r="L293" s="372">
        <f t="shared" si="81"/>
        <v>0</v>
      </c>
      <c r="M293" s="372">
        <f t="shared" si="82"/>
        <v>0</v>
      </c>
      <c r="N293" s="372">
        <f t="shared" si="83"/>
        <v>0</v>
      </c>
      <c r="O293" s="372">
        <f t="shared" si="84"/>
        <v>0</v>
      </c>
      <c r="P293" s="465">
        <f>IFERROR(VLOOKUP(J293,rates!$A:$M,8,0)*K293,0)</f>
        <v>0</v>
      </c>
      <c r="Q293" s="381">
        <f>IFERROR(VLOOKUP(J293,rates!$A:$M,9,0)*M293,0)</f>
        <v>0</v>
      </c>
      <c r="R293" s="381">
        <f>IFERROR(VLOOKUP(J293,rates!$A:$M,10,0)*O293,0)</f>
        <v>0</v>
      </c>
      <c r="S293" s="381">
        <f t="shared" si="90"/>
        <v>0</v>
      </c>
      <c r="T293" s="466">
        <f t="shared" si="85"/>
        <v>0</v>
      </c>
      <c r="U293" s="457">
        <f>IFERROR(VLOOKUP(J293,rates!$A:$M,11,0)*K293,0)</f>
        <v>0</v>
      </c>
      <c r="V293" s="381">
        <f>IFERROR(VLOOKUP(J293,rates!$A:$M,12,0)*M293,0)</f>
        <v>0</v>
      </c>
      <c r="W293" s="381">
        <f>IFERROR(VLOOKUP(J293,rates!$A:$M,13,0)*O293,0)</f>
        <v>0</v>
      </c>
      <c r="X293" s="381">
        <f>IFERROR(IF(Information!$C$4="HE",SUM(U293:W293),0),0)</f>
        <v>0</v>
      </c>
      <c r="Y293" s="431">
        <f t="shared" si="86"/>
        <v>0</v>
      </c>
      <c r="Z293" s="458">
        <f t="shared" si="87"/>
        <v>0</v>
      </c>
      <c r="AA293" s="459" t="str">
        <f>IFERROR(VLOOKUP(H293,countrygrouping!A:C,3,0)," ")</f>
        <v xml:space="preserve"> </v>
      </c>
      <c r="AB293" s="460" t="str">
        <f>IFERROR(VLOOKUP(AA293,distancebands!A:C,2,0)," ")</f>
        <v xml:space="preserve"> </v>
      </c>
      <c r="AC293" s="460">
        <f>IFERROR(IF(Information!$C$4="HE",VLOOKUP(AA293,distancebands!$A:$L,6,0),0),0)</f>
        <v>0</v>
      </c>
      <c r="AD293" s="460">
        <f t="shared" si="88"/>
        <v>0</v>
      </c>
      <c r="AE293" s="461">
        <v>0</v>
      </c>
      <c r="AF293" s="462">
        <v>0</v>
      </c>
      <c r="AG293" s="463">
        <f t="shared" si="92"/>
        <v>0</v>
      </c>
      <c r="AH293" s="463">
        <f>IF(Information!$C$4="HE",IF(AND((AF293*AE293)&lt;=400,AE293&lt;=40),AF293*AE293,IF((AE293*AF293)&lt;=400,AF293*40,400)),0)</f>
        <v>0</v>
      </c>
      <c r="AI293" s="467"/>
    </row>
    <row r="294" spans="1:35" ht="24.75" customHeight="1">
      <c r="A294" s="362"/>
      <c r="B294" s="362"/>
      <c r="C294" s="363">
        <f t="shared" si="91"/>
        <v>0</v>
      </c>
      <c r="D294" s="455">
        <v>0</v>
      </c>
      <c r="E294" s="387">
        <f t="shared" si="77"/>
        <v>0</v>
      </c>
      <c r="F294" s="388">
        <f t="shared" si="78"/>
        <v>0</v>
      </c>
      <c r="G294" s="464">
        <f t="shared" si="89"/>
        <v>0</v>
      </c>
      <c r="H294" s="425"/>
      <c r="I294" s="371" t="str">
        <f>IFERROR(VLOOKUP(H294,countrygrouping!A:B,2,0)," ")</f>
        <v xml:space="preserve"> </v>
      </c>
      <c r="J294" s="372" t="str">
        <f t="shared" si="79"/>
        <v xml:space="preserve"> </v>
      </c>
      <c r="K294" s="373">
        <f t="shared" si="80"/>
        <v>0</v>
      </c>
      <c r="L294" s="372">
        <f t="shared" si="81"/>
        <v>0</v>
      </c>
      <c r="M294" s="372">
        <f t="shared" si="82"/>
        <v>0</v>
      </c>
      <c r="N294" s="372">
        <f t="shared" si="83"/>
        <v>0</v>
      </c>
      <c r="O294" s="372">
        <f t="shared" si="84"/>
        <v>0</v>
      </c>
      <c r="P294" s="465">
        <f>IFERROR(VLOOKUP(J294,rates!$A:$M,8,0)*K294,0)</f>
        <v>0</v>
      </c>
      <c r="Q294" s="381">
        <f>IFERROR(VLOOKUP(J294,rates!$A:$M,9,0)*M294,0)</f>
        <v>0</v>
      </c>
      <c r="R294" s="381">
        <f>IFERROR(VLOOKUP(J294,rates!$A:$M,10,0)*O294,0)</f>
        <v>0</v>
      </c>
      <c r="S294" s="381">
        <f t="shared" si="90"/>
        <v>0</v>
      </c>
      <c r="T294" s="466">
        <f t="shared" si="85"/>
        <v>0</v>
      </c>
      <c r="U294" s="457">
        <f>IFERROR(VLOOKUP(J294,rates!$A:$M,11,0)*K294,0)</f>
        <v>0</v>
      </c>
      <c r="V294" s="381">
        <f>IFERROR(VLOOKUP(J294,rates!$A:$M,12,0)*M294,0)</f>
        <v>0</v>
      </c>
      <c r="W294" s="381">
        <f>IFERROR(VLOOKUP(J294,rates!$A:$M,13,0)*O294,0)</f>
        <v>0</v>
      </c>
      <c r="X294" s="381">
        <f>IFERROR(IF(Information!$C$4="HE",SUM(U294:W294),0),0)</f>
        <v>0</v>
      </c>
      <c r="Y294" s="431">
        <f t="shared" si="86"/>
        <v>0</v>
      </c>
      <c r="Z294" s="458">
        <f t="shared" si="87"/>
        <v>0</v>
      </c>
      <c r="AA294" s="459" t="str">
        <f>IFERROR(VLOOKUP(H294,countrygrouping!A:C,3,0)," ")</f>
        <v xml:space="preserve"> </v>
      </c>
      <c r="AB294" s="460" t="str">
        <f>IFERROR(VLOOKUP(AA294,distancebands!A:C,2,0)," ")</f>
        <v xml:space="preserve"> </v>
      </c>
      <c r="AC294" s="460">
        <f>IFERROR(IF(Information!$C$4="HE",VLOOKUP(AA294,distancebands!$A:$L,6,0),0),0)</f>
        <v>0</v>
      </c>
      <c r="AD294" s="460">
        <f t="shared" si="88"/>
        <v>0</v>
      </c>
      <c r="AE294" s="461">
        <v>0</v>
      </c>
      <c r="AF294" s="462">
        <v>0</v>
      </c>
      <c r="AG294" s="463">
        <f t="shared" si="92"/>
        <v>0</v>
      </c>
      <c r="AH294" s="463">
        <f>IF(Information!$C$4="HE",IF(AND((AF294*AE294)&lt;=400,AE294&lt;=40),AF294*AE294,IF((AE294*AF294)&lt;=400,AF294*40,400)),0)</f>
        <v>0</v>
      </c>
      <c r="AI294" s="467"/>
    </row>
    <row r="295" spans="1:35" ht="24.75" customHeight="1">
      <c r="A295" s="362"/>
      <c r="B295" s="362"/>
      <c r="C295" s="363">
        <f t="shared" si="91"/>
        <v>0</v>
      </c>
      <c r="D295" s="455">
        <v>0</v>
      </c>
      <c r="E295" s="387">
        <f t="shared" si="77"/>
        <v>0</v>
      </c>
      <c r="F295" s="388">
        <f t="shared" si="78"/>
        <v>0</v>
      </c>
      <c r="G295" s="464">
        <f t="shared" si="89"/>
        <v>0</v>
      </c>
      <c r="H295" s="425"/>
      <c r="I295" s="371" t="str">
        <f>IFERROR(VLOOKUP(H295,countrygrouping!A:B,2,0)," ")</f>
        <v xml:space="preserve"> </v>
      </c>
      <c r="J295" s="372" t="str">
        <f t="shared" si="79"/>
        <v xml:space="preserve"> </v>
      </c>
      <c r="K295" s="373">
        <f t="shared" si="80"/>
        <v>0</v>
      </c>
      <c r="L295" s="372">
        <f t="shared" si="81"/>
        <v>0</v>
      </c>
      <c r="M295" s="372">
        <f t="shared" si="82"/>
        <v>0</v>
      </c>
      <c r="N295" s="372">
        <f t="shared" si="83"/>
        <v>0</v>
      </c>
      <c r="O295" s="372">
        <f t="shared" si="84"/>
        <v>0</v>
      </c>
      <c r="P295" s="465">
        <f>IFERROR(VLOOKUP(J295,rates!$A:$M,8,0)*K295,0)</f>
        <v>0</v>
      </c>
      <c r="Q295" s="381">
        <f>IFERROR(VLOOKUP(J295,rates!$A:$M,9,0)*M295,0)</f>
        <v>0</v>
      </c>
      <c r="R295" s="381">
        <f>IFERROR(VLOOKUP(J295,rates!$A:$M,10,0)*O295,0)</f>
        <v>0</v>
      </c>
      <c r="S295" s="381">
        <f t="shared" si="90"/>
        <v>0</v>
      </c>
      <c r="T295" s="466">
        <f t="shared" si="85"/>
        <v>0</v>
      </c>
      <c r="U295" s="457">
        <f>IFERROR(VLOOKUP(J295,rates!$A:$M,11,0)*K295,0)</f>
        <v>0</v>
      </c>
      <c r="V295" s="381">
        <f>IFERROR(VLOOKUP(J295,rates!$A:$M,12,0)*M295,0)</f>
        <v>0</v>
      </c>
      <c r="W295" s="381">
        <f>IFERROR(VLOOKUP(J295,rates!$A:$M,13,0)*O295,0)</f>
        <v>0</v>
      </c>
      <c r="X295" s="381">
        <f>IFERROR(IF(Information!$C$4="HE",SUM(U295:W295),0),0)</f>
        <v>0</v>
      </c>
      <c r="Y295" s="431">
        <f t="shared" si="86"/>
        <v>0</v>
      </c>
      <c r="Z295" s="458">
        <f t="shared" si="87"/>
        <v>0</v>
      </c>
      <c r="AA295" s="459" t="str">
        <f>IFERROR(VLOOKUP(H295,countrygrouping!A:C,3,0)," ")</f>
        <v xml:space="preserve"> </v>
      </c>
      <c r="AB295" s="460" t="str">
        <f>IFERROR(VLOOKUP(AA295,distancebands!A:C,2,0)," ")</f>
        <v xml:space="preserve"> </v>
      </c>
      <c r="AC295" s="460">
        <f>IFERROR(IF(Information!$C$4="HE",VLOOKUP(AA295,distancebands!$A:$L,6,0),0),0)</f>
        <v>0</v>
      </c>
      <c r="AD295" s="460">
        <f t="shared" si="88"/>
        <v>0</v>
      </c>
      <c r="AE295" s="461">
        <v>0</v>
      </c>
      <c r="AF295" s="462">
        <v>0</v>
      </c>
      <c r="AG295" s="463">
        <f t="shared" si="92"/>
        <v>0</v>
      </c>
      <c r="AH295" s="463">
        <f>IF(Information!$C$4="HE",IF(AND((AF295*AE295)&lt;=400,AE295&lt;=40),AF295*AE295,IF((AE295*AF295)&lt;=400,AF295*40,400)),0)</f>
        <v>0</v>
      </c>
      <c r="AI295" s="467"/>
    </row>
    <row r="296" spans="1:35" ht="24.75" customHeight="1">
      <c r="A296" s="362"/>
      <c r="B296" s="362"/>
      <c r="C296" s="363">
        <f t="shared" si="91"/>
        <v>0</v>
      </c>
      <c r="D296" s="455">
        <v>0</v>
      </c>
      <c r="E296" s="387">
        <f t="shared" si="77"/>
        <v>0</v>
      </c>
      <c r="F296" s="388">
        <f t="shared" si="78"/>
        <v>0</v>
      </c>
      <c r="G296" s="464">
        <f t="shared" si="89"/>
        <v>0</v>
      </c>
      <c r="H296" s="425"/>
      <c r="I296" s="371" t="str">
        <f>IFERROR(VLOOKUP(H296,countrygrouping!A:B,2,0)," ")</f>
        <v xml:space="preserve"> </v>
      </c>
      <c r="J296" s="372" t="str">
        <f t="shared" si="79"/>
        <v xml:space="preserve"> </v>
      </c>
      <c r="K296" s="373">
        <f t="shared" si="80"/>
        <v>0</v>
      </c>
      <c r="L296" s="372">
        <f t="shared" si="81"/>
        <v>0</v>
      </c>
      <c r="M296" s="372">
        <f t="shared" si="82"/>
        <v>0</v>
      </c>
      <c r="N296" s="372">
        <f t="shared" si="83"/>
        <v>0</v>
      </c>
      <c r="O296" s="372">
        <f t="shared" si="84"/>
        <v>0</v>
      </c>
      <c r="P296" s="465">
        <f>IFERROR(VLOOKUP(J296,rates!$A:$M,8,0)*K296,0)</f>
        <v>0</v>
      </c>
      <c r="Q296" s="381">
        <f>IFERROR(VLOOKUP(J296,rates!$A:$M,9,0)*M296,0)</f>
        <v>0</v>
      </c>
      <c r="R296" s="381">
        <f>IFERROR(VLOOKUP(J296,rates!$A:$M,10,0)*O296,0)</f>
        <v>0</v>
      </c>
      <c r="S296" s="381">
        <f t="shared" si="90"/>
        <v>0</v>
      </c>
      <c r="T296" s="466">
        <f t="shared" si="85"/>
        <v>0</v>
      </c>
      <c r="U296" s="457">
        <f>IFERROR(VLOOKUP(J296,rates!$A:$M,11,0)*K296,0)</f>
        <v>0</v>
      </c>
      <c r="V296" s="381">
        <f>IFERROR(VLOOKUP(J296,rates!$A:$M,12,0)*M296,0)</f>
        <v>0</v>
      </c>
      <c r="W296" s="381">
        <f>IFERROR(VLOOKUP(J296,rates!$A:$M,13,0)*O296,0)</f>
        <v>0</v>
      </c>
      <c r="X296" s="381">
        <f>IFERROR(IF(Information!$C$4="HE",SUM(U296:W296),0),0)</f>
        <v>0</v>
      </c>
      <c r="Y296" s="431">
        <f t="shared" si="86"/>
        <v>0</v>
      </c>
      <c r="Z296" s="458">
        <f t="shared" si="87"/>
        <v>0</v>
      </c>
      <c r="AA296" s="459" t="str">
        <f>IFERROR(VLOOKUP(H296,countrygrouping!A:C,3,0)," ")</f>
        <v xml:space="preserve"> </v>
      </c>
      <c r="AB296" s="460" t="str">
        <f>IFERROR(VLOOKUP(AA296,distancebands!A:C,2,0)," ")</f>
        <v xml:space="preserve"> </v>
      </c>
      <c r="AC296" s="460">
        <f>IFERROR(IF(Information!$C$4="HE",VLOOKUP(AA296,distancebands!$A:$L,6,0),0),0)</f>
        <v>0</v>
      </c>
      <c r="AD296" s="460">
        <f t="shared" si="88"/>
        <v>0</v>
      </c>
      <c r="AE296" s="461">
        <v>0</v>
      </c>
      <c r="AF296" s="462">
        <v>0</v>
      </c>
      <c r="AG296" s="463">
        <f t="shared" si="92"/>
        <v>0</v>
      </c>
      <c r="AH296" s="463">
        <f>IF(Information!$C$4="HE",IF(AND((AF296*AE296)&lt;=400,AE296&lt;=40),AF296*AE296,IF((AE296*AF296)&lt;=400,AF296*40,400)),0)</f>
        <v>0</v>
      </c>
      <c r="AI296" s="467"/>
    </row>
    <row r="297" spans="1:35" ht="24.75" customHeight="1">
      <c r="A297" s="362"/>
      <c r="B297" s="362"/>
      <c r="C297" s="363">
        <f t="shared" si="91"/>
        <v>0</v>
      </c>
      <c r="D297" s="455">
        <v>0</v>
      </c>
      <c r="E297" s="387">
        <f t="shared" si="77"/>
        <v>0</v>
      </c>
      <c r="F297" s="388">
        <f t="shared" si="78"/>
        <v>0</v>
      </c>
      <c r="G297" s="464">
        <f t="shared" si="89"/>
        <v>0</v>
      </c>
      <c r="H297" s="425"/>
      <c r="I297" s="371" t="str">
        <f>IFERROR(VLOOKUP(H297,countrygrouping!A:B,2,0)," ")</f>
        <v xml:space="preserve"> </v>
      </c>
      <c r="J297" s="372" t="str">
        <f t="shared" si="79"/>
        <v xml:space="preserve"> </v>
      </c>
      <c r="K297" s="373">
        <f t="shared" si="80"/>
        <v>0</v>
      </c>
      <c r="L297" s="372">
        <f t="shared" si="81"/>
        <v>0</v>
      </c>
      <c r="M297" s="372">
        <f t="shared" si="82"/>
        <v>0</v>
      </c>
      <c r="N297" s="372">
        <f t="shared" si="83"/>
        <v>0</v>
      </c>
      <c r="O297" s="372">
        <f t="shared" si="84"/>
        <v>0</v>
      </c>
      <c r="P297" s="465">
        <f>IFERROR(VLOOKUP(J297,rates!$A:$M,8,0)*K297,0)</f>
        <v>0</v>
      </c>
      <c r="Q297" s="381">
        <f>IFERROR(VLOOKUP(J297,rates!$A:$M,9,0)*M297,0)</f>
        <v>0</v>
      </c>
      <c r="R297" s="381">
        <f>IFERROR(VLOOKUP(J297,rates!$A:$M,10,0)*O297,0)</f>
        <v>0</v>
      </c>
      <c r="S297" s="381">
        <f t="shared" si="90"/>
        <v>0</v>
      </c>
      <c r="T297" s="466">
        <f t="shared" si="85"/>
        <v>0</v>
      </c>
      <c r="U297" s="457">
        <f>IFERROR(VLOOKUP(J297,rates!$A:$M,11,0)*K297,0)</f>
        <v>0</v>
      </c>
      <c r="V297" s="381">
        <f>IFERROR(VLOOKUP(J297,rates!$A:$M,12,0)*M297,0)</f>
        <v>0</v>
      </c>
      <c r="W297" s="381">
        <f>IFERROR(VLOOKUP(J297,rates!$A:$M,13,0)*O297,0)</f>
        <v>0</v>
      </c>
      <c r="X297" s="381">
        <f>IFERROR(IF(Information!$C$4="HE",SUM(U297:W297),0),0)</f>
        <v>0</v>
      </c>
      <c r="Y297" s="431">
        <f t="shared" si="86"/>
        <v>0</v>
      </c>
      <c r="Z297" s="458">
        <f t="shared" si="87"/>
        <v>0</v>
      </c>
      <c r="AA297" s="459" t="str">
        <f>IFERROR(VLOOKUP(H297,countrygrouping!A:C,3,0)," ")</f>
        <v xml:space="preserve"> </v>
      </c>
      <c r="AB297" s="460" t="str">
        <f>IFERROR(VLOOKUP(AA297,distancebands!A:C,2,0)," ")</f>
        <v xml:space="preserve"> </v>
      </c>
      <c r="AC297" s="460">
        <f>IFERROR(IF(Information!$C$4="HE",VLOOKUP(AA297,distancebands!$A:$L,6,0),0),0)</f>
        <v>0</v>
      </c>
      <c r="AD297" s="460">
        <f t="shared" si="88"/>
        <v>0</v>
      </c>
      <c r="AE297" s="461">
        <v>0</v>
      </c>
      <c r="AF297" s="462">
        <v>0</v>
      </c>
      <c r="AG297" s="463">
        <f t="shared" si="92"/>
        <v>0</v>
      </c>
      <c r="AH297" s="463">
        <f>IF(Information!$C$4="HE",IF(AND((AF297*AE297)&lt;=400,AE297&lt;=40),AF297*AE297,IF((AE297*AF297)&lt;=400,AF297*40,400)),0)</f>
        <v>0</v>
      </c>
      <c r="AI297" s="467"/>
    </row>
    <row r="298" spans="1:35" ht="24.75" customHeight="1">
      <c r="A298" s="362"/>
      <c r="B298" s="362"/>
      <c r="C298" s="363">
        <f t="shared" si="91"/>
        <v>0</v>
      </c>
      <c r="D298" s="455">
        <v>0</v>
      </c>
      <c r="E298" s="387">
        <f t="shared" si="77"/>
        <v>0</v>
      </c>
      <c r="F298" s="388">
        <f t="shared" si="78"/>
        <v>0</v>
      </c>
      <c r="G298" s="464">
        <f t="shared" si="89"/>
        <v>0</v>
      </c>
      <c r="H298" s="425"/>
      <c r="I298" s="371" t="str">
        <f>IFERROR(VLOOKUP(H298,countrygrouping!A:B,2,0)," ")</f>
        <v xml:space="preserve"> </v>
      </c>
      <c r="J298" s="372" t="str">
        <f t="shared" si="79"/>
        <v xml:space="preserve"> </v>
      </c>
      <c r="K298" s="373">
        <f t="shared" si="80"/>
        <v>0</v>
      </c>
      <c r="L298" s="372">
        <f t="shared" si="81"/>
        <v>0</v>
      </c>
      <c r="M298" s="372">
        <f t="shared" si="82"/>
        <v>0</v>
      </c>
      <c r="N298" s="372">
        <f t="shared" si="83"/>
        <v>0</v>
      </c>
      <c r="O298" s="372">
        <f t="shared" si="84"/>
        <v>0</v>
      </c>
      <c r="P298" s="465">
        <f>IFERROR(VLOOKUP(J298,rates!$A:$M,8,0)*K298,0)</f>
        <v>0</v>
      </c>
      <c r="Q298" s="381">
        <f>IFERROR(VLOOKUP(J298,rates!$A:$M,9,0)*M298,0)</f>
        <v>0</v>
      </c>
      <c r="R298" s="381">
        <f>IFERROR(VLOOKUP(J298,rates!$A:$M,10,0)*O298,0)</f>
        <v>0</v>
      </c>
      <c r="S298" s="381">
        <f t="shared" si="90"/>
        <v>0</v>
      </c>
      <c r="T298" s="466">
        <f t="shared" si="85"/>
        <v>0</v>
      </c>
      <c r="U298" s="457">
        <f>IFERROR(VLOOKUP(J298,rates!$A:$M,11,0)*K298,0)</f>
        <v>0</v>
      </c>
      <c r="V298" s="381">
        <f>IFERROR(VLOOKUP(J298,rates!$A:$M,12,0)*M298,0)</f>
        <v>0</v>
      </c>
      <c r="W298" s="381">
        <f>IFERROR(VLOOKUP(J298,rates!$A:$M,13,0)*O298,0)</f>
        <v>0</v>
      </c>
      <c r="X298" s="381">
        <f>IFERROR(IF(Information!$C$4="HE",SUM(U298:W298),0),0)</f>
        <v>0</v>
      </c>
      <c r="Y298" s="431">
        <f t="shared" si="86"/>
        <v>0</v>
      </c>
      <c r="Z298" s="458">
        <f t="shared" si="87"/>
        <v>0</v>
      </c>
      <c r="AA298" s="459" t="str">
        <f>IFERROR(VLOOKUP(H298,countrygrouping!A:C,3,0)," ")</f>
        <v xml:space="preserve"> </v>
      </c>
      <c r="AB298" s="460" t="str">
        <f>IFERROR(VLOOKUP(AA298,distancebands!A:C,2,0)," ")</f>
        <v xml:space="preserve"> </v>
      </c>
      <c r="AC298" s="460">
        <f>IFERROR(IF(Information!$C$4="HE",VLOOKUP(AA298,distancebands!$A:$L,6,0),0),0)</f>
        <v>0</v>
      </c>
      <c r="AD298" s="460">
        <f t="shared" si="88"/>
        <v>0</v>
      </c>
      <c r="AE298" s="461">
        <v>0</v>
      </c>
      <c r="AF298" s="462">
        <v>0</v>
      </c>
      <c r="AG298" s="463">
        <f t="shared" si="92"/>
        <v>0</v>
      </c>
      <c r="AH298" s="463">
        <f>IF(Information!$C$4="HE",IF(AND((AF298*AE298)&lt;=400,AE298&lt;=40),AF298*AE298,IF((AE298*AF298)&lt;=400,AF298*40,400)),0)</f>
        <v>0</v>
      </c>
      <c r="AI298" s="467"/>
    </row>
    <row r="299" spans="1:35" ht="24.75" customHeight="1">
      <c r="A299" s="362"/>
      <c r="B299" s="362"/>
      <c r="C299" s="363">
        <f t="shared" si="91"/>
        <v>0</v>
      </c>
      <c r="D299" s="455">
        <v>0</v>
      </c>
      <c r="E299" s="387">
        <f t="shared" si="77"/>
        <v>0</v>
      </c>
      <c r="F299" s="388">
        <f t="shared" si="78"/>
        <v>0</v>
      </c>
      <c r="G299" s="464">
        <f t="shared" si="89"/>
        <v>0</v>
      </c>
      <c r="H299" s="425"/>
      <c r="I299" s="371" t="str">
        <f>IFERROR(VLOOKUP(H299,countrygrouping!A:B,2,0)," ")</f>
        <v xml:space="preserve"> </v>
      </c>
      <c r="J299" s="372" t="str">
        <f t="shared" si="79"/>
        <v xml:space="preserve"> </v>
      </c>
      <c r="K299" s="373">
        <f t="shared" si="80"/>
        <v>0</v>
      </c>
      <c r="L299" s="372">
        <f t="shared" si="81"/>
        <v>0</v>
      </c>
      <c r="M299" s="372">
        <f t="shared" si="82"/>
        <v>0</v>
      </c>
      <c r="N299" s="372">
        <f t="shared" si="83"/>
        <v>0</v>
      </c>
      <c r="O299" s="372">
        <f t="shared" si="84"/>
        <v>0</v>
      </c>
      <c r="P299" s="465">
        <f>IFERROR(VLOOKUP(J299,rates!$A:$M,8,0)*K299,0)</f>
        <v>0</v>
      </c>
      <c r="Q299" s="381">
        <f>IFERROR(VLOOKUP(J299,rates!$A:$M,9,0)*M299,0)</f>
        <v>0</v>
      </c>
      <c r="R299" s="381">
        <f>IFERROR(VLOOKUP(J299,rates!$A:$M,10,0)*O299,0)</f>
        <v>0</v>
      </c>
      <c r="S299" s="381">
        <f t="shared" si="90"/>
        <v>0</v>
      </c>
      <c r="T299" s="466">
        <f t="shared" si="85"/>
        <v>0</v>
      </c>
      <c r="U299" s="457">
        <f>IFERROR(VLOOKUP(J299,rates!$A:$M,11,0)*K299,0)</f>
        <v>0</v>
      </c>
      <c r="V299" s="381">
        <f>IFERROR(VLOOKUP(J299,rates!$A:$M,12,0)*M299,0)</f>
        <v>0</v>
      </c>
      <c r="W299" s="381">
        <f>IFERROR(VLOOKUP(J299,rates!$A:$M,13,0)*O299,0)</f>
        <v>0</v>
      </c>
      <c r="X299" s="381">
        <f>IFERROR(IF(Information!$C$4="HE",SUM(U299:W299),0),0)</f>
        <v>0</v>
      </c>
      <c r="Y299" s="431">
        <f t="shared" si="86"/>
        <v>0</v>
      </c>
      <c r="Z299" s="458">
        <f t="shared" si="87"/>
        <v>0</v>
      </c>
      <c r="AA299" s="459" t="str">
        <f>IFERROR(VLOOKUP(H299,countrygrouping!A:C,3,0)," ")</f>
        <v xml:space="preserve"> </v>
      </c>
      <c r="AB299" s="460" t="str">
        <f>IFERROR(VLOOKUP(AA299,distancebands!A:C,2,0)," ")</f>
        <v xml:space="preserve"> </v>
      </c>
      <c r="AC299" s="460">
        <f>IFERROR(IF(Information!$C$4="HE",VLOOKUP(AA299,distancebands!$A:$L,6,0),0),0)</f>
        <v>0</v>
      </c>
      <c r="AD299" s="460">
        <f t="shared" si="88"/>
        <v>0</v>
      </c>
      <c r="AE299" s="461">
        <v>0</v>
      </c>
      <c r="AF299" s="462">
        <v>0</v>
      </c>
      <c r="AG299" s="463">
        <f t="shared" si="92"/>
        <v>0</v>
      </c>
      <c r="AH299" s="463">
        <f>IF(Information!$C$4="HE",IF(AND((AF299*AE299)&lt;=400,AE299&lt;=40),AF299*AE299,IF((AE299*AF299)&lt;=400,AF299*40,400)),0)</f>
        <v>0</v>
      </c>
      <c r="AI299" s="467"/>
    </row>
    <row r="300" spans="1:35" ht="24.75" customHeight="1">
      <c r="A300" s="362"/>
      <c r="B300" s="362"/>
      <c r="C300" s="363">
        <f t="shared" si="91"/>
        <v>0</v>
      </c>
      <c r="D300" s="455">
        <v>0</v>
      </c>
      <c r="E300" s="387">
        <f t="shared" si="77"/>
        <v>0</v>
      </c>
      <c r="F300" s="388">
        <f t="shared" si="78"/>
        <v>0</v>
      </c>
      <c r="G300" s="464">
        <f t="shared" si="89"/>
        <v>0</v>
      </c>
      <c r="H300" s="425"/>
      <c r="I300" s="371" t="str">
        <f>IFERROR(VLOOKUP(H300,countrygrouping!A:B,2,0)," ")</f>
        <v xml:space="preserve"> </v>
      </c>
      <c r="J300" s="372" t="str">
        <f t="shared" si="79"/>
        <v xml:space="preserve"> </v>
      </c>
      <c r="K300" s="373">
        <f t="shared" si="80"/>
        <v>0</v>
      </c>
      <c r="L300" s="372">
        <f t="shared" si="81"/>
        <v>0</v>
      </c>
      <c r="M300" s="372">
        <f t="shared" si="82"/>
        <v>0</v>
      </c>
      <c r="N300" s="372">
        <f t="shared" si="83"/>
        <v>0</v>
      </c>
      <c r="O300" s="372">
        <f t="shared" si="84"/>
        <v>0</v>
      </c>
      <c r="P300" s="465">
        <f>IFERROR(VLOOKUP(J300,rates!$A:$M,8,0)*K300,0)</f>
        <v>0</v>
      </c>
      <c r="Q300" s="381">
        <f>IFERROR(VLOOKUP(J300,rates!$A:$M,9,0)*M300,0)</f>
        <v>0</v>
      </c>
      <c r="R300" s="381">
        <f>IFERROR(VLOOKUP(J300,rates!$A:$M,10,0)*O300,0)</f>
        <v>0</v>
      </c>
      <c r="S300" s="381">
        <f t="shared" si="90"/>
        <v>0</v>
      </c>
      <c r="T300" s="466">
        <f t="shared" si="85"/>
        <v>0</v>
      </c>
      <c r="U300" s="457">
        <f>IFERROR(VLOOKUP(J300,rates!$A:$M,11,0)*K300,0)</f>
        <v>0</v>
      </c>
      <c r="V300" s="381">
        <f>IFERROR(VLOOKUP(J300,rates!$A:$M,12,0)*M300,0)</f>
        <v>0</v>
      </c>
      <c r="W300" s="381">
        <f>IFERROR(VLOOKUP(J300,rates!$A:$M,13,0)*O300,0)</f>
        <v>0</v>
      </c>
      <c r="X300" s="381">
        <f>IFERROR(IF(Information!$C$4="HE",SUM(U300:W300),0),0)</f>
        <v>0</v>
      </c>
      <c r="Y300" s="431">
        <f t="shared" si="86"/>
        <v>0</v>
      </c>
      <c r="Z300" s="458">
        <f t="shared" si="87"/>
        <v>0</v>
      </c>
      <c r="AA300" s="459" t="str">
        <f>IFERROR(VLOOKUP(H300,countrygrouping!A:C,3,0)," ")</f>
        <v xml:space="preserve"> </v>
      </c>
      <c r="AB300" s="460" t="str">
        <f>IFERROR(VLOOKUP(AA300,distancebands!A:C,2,0)," ")</f>
        <v xml:space="preserve"> </v>
      </c>
      <c r="AC300" s="460">
        <f>IFERROR(IF(Information!$C$4="HE",VLOOKUP(AA300,distancebands!$A:$L,6,0),0),0)</f>
        <v>0</v>
      </c>
      <c r="AD300" s="460">
        <f t="shared" si="88"/>
        <v>0</v>
      </c>
      <c r="AE300" s="461">
        <v>0</v>
      </c>
      <c r="AF300" s="462">
        <v>0</v>
      </c>
      <c r="AG300" s="463">
        <f t="shared" si="92"/>
        <v>0</v>
      </c>
      <c r="AH300" s="463">
        <f>IF(Information!$C$4="HE",IF(AND((AF300*AE300)&lt;=400,AE300&lt;=40),AF300*AE300,IF((AE300*AF300)&lt;=400,AF300*40,400)),0)</f>
        <v>0</v>
      </c>
      <c r="AI300" s="467"/>
    </row>
    <row r="301" spans="1:35" ht="24.75" customHeight="1">
      <c r="A301" s="362"/>
      <c r="B301" s="362"/>
      <c r="C301" s="363">
        <f t="shared" si="91"/>
        <v>0</v>
      </c>
      <c r="D301" s="455">
        <v>0</v>
      </c>
      <c r="E301" s="387">
        <f t="shared" si="77"/>
        <v>0</v>
      </c>
      <c r="F301" s="388">
        <f t="shared" si="78"/>
        <v>0</v>
      </c>
      <c r="G301" s="464">
        <f t="shared" si="89"/>
        <v>0</v>
      </c>
      <c r="H301" s="425"/>
      <c r="I301" s="371" t="str">
        <f>IFERROR(VLOOKUP(H301,countrygrouping!A:B,2,0)," ")</f>
        <v xml:space="preserve"> </v>
      </c>
      <c r="J301" s="372" t="str">
        <f t="shared" si="79"/>
        <v xml:space="preserve"> </v>
      </c>
      <c r="K301" s="373">
        <f t="shared" si="80"/>
        <v>0</v>
      </c>
      <c r="L301" s="372">
        <f t="shared" si="81"/>
        <v>0</v>
      </c>
      <c r="M301" s="372">
        <f t="shared" si="82"/>
        <v>0</v>
      </c>
      <c r="N301" s="372">
        <f t="shared" si="83"/>
        <v>0</v>
      </c>
      <c r="O301" s="372">
        <f t="shared" si="84"/>
        <v>0</v>
      </c>
      <c r="P301" s="465">
        <f>IFERROR(VLOOKUP(J301,rates!$A:$M,8,0)*K301,0)</f>
        <v>0</v>
      </c>
      <c r="Q301" s="381">
        <f>IFERROR(VLOOKUP(J301,rates!$A:$M,9,0)*M301,0)</f>
        <v>0</v>
      </c>
      <c r="R301" s="381">
        <f>IFERROR(VLOOKUP(J301,rates!$A:$M,10,0)*O301,0)</f>
        <v>0</v>
      </c>
      <c r="S301" s="381">
        <f t="shared" si="90"/>
        <v>0</v>
      </c>
      <c r="T301" s="466">
        <f t="shared" si="85"/>
        <v>0</v>
      </c>
      <c r="U301" s="457">
        <f>IFERROR(VLOOKUP(J301,rates!$A:$M,11,0)*K301,0)</f>
        <v>0</v>
      </c>
      <c r="V301" s="381">
        <f>IFERROR(VLOOKUP(J301,rates!$A:$M,12,0)*M301,0)</f>
        <v>0</v>
      </c>
      <c r="W301" s="381">
        <f>IFERROR(VLOOKUP(J301,rates!$A:$M,13,0)*O301,0)</f>
        <v>0</v>
      </c>
      <c r="X301" s="381">
        <f>IFERROR(IF(Information!$C$4="HE",SUM(U301:W301),0),0)</f>
        <v>0</v>
      </c>
      <c r="Y301" s="431">
        <f t="shared" si="86"/>
        <v>0</v>
      </c>
      <c r="Z301" s="458">
        <f t="shared" si="87"/>
        <v>0</v>
      </c>
      <c r="AA301" s="459" t="str">
        <f>IFERROR(VLOOKUP(H301,countrygrouping!A:C,3,0)," ")</f>
        <v xml:space="preserve"> </v>
      </c>
      <c r="AB301" s="460" t="str">
        <f>IFERROR(VLOOKUP(AA301,distancebands!A:C,2,0)," ")</f>
        <v xml:space="preserve"> </v>
      </c>
      <c r="AC301" s="460">
        <f>IFERROR(IF(Information!$C$4="HE",VLOOKUP(AA301,distancebands!$A:$L,6,0),0),0)</f>
        <v>0</v>
      </c>
      <c r="AD301" s="460">
        <f t="shared" si="88"/>
        <v>0</v>
      </c>
      <c r="AE301" s="461">
        <v>0</v>
      </c>
      <c r="AF301" s="462">
        <v>0</v>
      </c>
      <c r="AG301" s="463">
        <f t="shared" si="92"/>
        <v>0</v>
      </c>
      <c r="AH301" s="463">
        <f>IF(Information!$C$4="HE",IF(AND((AF301*AE301)&lt;=400,AE301&lt;=40),AF301*AE301,IF((AE301*AF301)&lt;=400,AF301*40,400)),0)</f>
        <v>0</v>
      </c>
      <c r="AI301" s="467"/>
    </row>
    <row r="302" spans="1:35" ht="24.75" customHeight="1">
      <c r="A302" s="362"/>
      <c r="B302" s="362"/>
      <c r="C302" s="363">
        <f t="shared" si="91"/>
        <v>0</v>
      </c>
      <c r="D302" s="455">
        <v>0</v>
      </c>
      <c r="E302" s="387">
        <f t="shared" si="77"/>
        <v>0</v>
      </c>
      <c r="F302" s="388">
        <f t="shared" si="78"/>
        <v>0</v>
      </c>
      <c r="G302" s="464">
        <f t="shared" si="89"/>
        <v>0</v>
      </c>
      <c r="H302" s="425"/>
      <c r="I302" s="371" t="str">
        <f>IFERROR(VLOOKUP(H302,countrygrouping!A:B,2,0)," ")</f>
        <v xml:space="preserve"> </v>
      </c>
      <c r="J302" s="372" t="str">
        <f t="shared" si="79"/>
        <v xml:space="preserve"> </v>
      </c>
      <c r="K302" s="373">
        <f t="shared" si="80"/>
        <v>0</v>
      </c>
      <c r="L302" s="372">
        <f t="shared" si="81"/>
        <v>0</v>
      </c>
      <c r="M302" s="372">
        <f t="shared" si="82"/>
        <v>0</v>
      </c>
      <c r="N302" s="372">
        <f t="shared" si="83"/>
        <v>0</v>
      </c>
      <c r="O302" s="372">
        <f t="shared" si="84"/>
        <v>0</v>
      </c>
      <c r="P302" s="465">
        <f>IFERROR(VLOOKUP(J302,rates!$A:$M,8,0)*K302,0)</f>
        <v>0</v>
      </c>
      <c r="Q302" s="381">
        <f>IFERROR(VLOOKUP(J302,rates!$A:$M,9,0)*M302,0)</f>
        <v>0</v>
      </c>
      <c r="R302" s="381">
        <f>IFERROR(VLOOKUP(J302,rates!$A:$M,10,0)*O302,0)</f>
        <v>0</v>
      </c>
      <c r="S302" s="381">
        <f t="shared" si="90"/>
        <v>0</v>
      </c>
      <c r="T302" s="466">
        <f t="shared" si="85"/>
        <v>0</v>
      </c>
      <c r="U302" s="457">
        <f>IFERROR(VLOOKUP(J302,rates!$A:$M,11,0)*K302,0)</f>
        <v>0</v>
      </c>
      <c r="V302" s="381">
        <f>IFERROR(VLOOKUP(J302,rates!$A:$M,12,0)*M302,0)</f>
        <v>0</v>
      </c>
      <c r="W302" s="381">
        <f>IFERROR(VLOOKUP(J302,rates!$A:$M,13,0)*O302,0)</f>
        <v>0</v>
      </c>
      <c r="X302" s="381">
        <f>IFERROR(IF(Information!$C$4="HE",SUM(U302:W302),0),0)</f>
        <v>0</v>
      </c>
      <c r="Y302" s="431">
        <f t="shared" si="86"/>
        <v>0</v>
      </c>
      <c r="Z302" s="458">
        <f t="shared" si="87"/>
        <v>0</v>
      </c>
      <c r="AA302" s="459" t="str">
        <f>IFERROR(VLOOKUP(H302,countrygrouping!A:C,3,0)," ")</f>
        <v xml:space="preserve"> </v>
      </c>
      <c r="AB302" s="460" t="str">
        <f>IFERROR(VLOOKUP(AA302,distancebands!A:C,2,0)," ")</f>
        <v xml:space="preserve"> </v>
      </c>
      <c r="AC302" s="460">
        <f>IFERROR(IF(Information!$C$4="HE",VLOOKUP(AA302,distancebands!$A:$L,6,0),0),0)</f>
        <v>0</v>
      </c>
      <c r="AD302" s="460">
        <f t="shared" si="88"/>
        <v>0</v>
      </c>
      <c r="AE302" s="461">
        <v>0</v>
      </c>
      <c r="AF302" s="462">
        <v>0</v>
      </c>
      <c r="AG302" s="463">
        <f t="shared" si="92"/>
        <v>0</v>
      </c>
      <c r="AH302" s="463">
        <f>IF(Information!$C$4="HE",IF(AND((AF302*AE302)&lt;=400,AE302&lt;=40),AF302*AE302,IF((AE302*AF302)&lt;=400,AF302*40,400)),0)</f>
        <v>0</v>
      </c>
      <c r="AI302" s="467"/>
    </row>
    <row r="303" spans="1:35" ht="24.75" customHeight="1">
      <c r="A303" s="362"/>
      <c r="B303" s="362"/>
      <c r="C303" s="363">
        <f t="shared" si="91"/>
        <v>0</v>
      </c>
      <c r="D303" s="455">
        <v>0</v>
      </c>
      <c r="E303" s="387">
        <f t="shared" si="77"/>
        <v>0</v>
      </c>
      <c r="F303" s="388">
        <f t="shared" si="78"/>
        <v>0</v>
      </c>
      <c r="G303" s="464">
        <f t="shared" si="89"/>
        <v>0</v>
      </c>
      <c r="H303" s="425"/>
      <c r="I303" s="371" t="str">
        <f>IFERROR(VLOOKUP(H303,countrygrouping!A:B,2,0)," ")</f>
        <v xml:space="preserve"> </v>
      </c>
      <c r="J303" s="372" t="str">
        <f t="shared" si="79"/>
        <v xml:space="preserve"> </v>
      </c>
      <c r="K303" s="373">
        <f t="shared" si="80"/>
        <v>0</v>
      </c>
      <c r="L303" s="372">
        <f t="shared" si="81"/>
        <v>0</v>
      </c>
      <c r="M303" s="372">
        <f t="shared" si="82"/>
        <v>0</v>
      </c>
      <c r="N303" s="372">
        <f t="shared" si="83"/>
        <v>0</v>
      </c>
      <c r="O303" s="372">
        <f t="shared" si="84"/>
        <v>0</v>
      </c>
      <c r="P303" s="465">
        <f>IFERROR(VLOOKUP(J303,rates!$A:$M,8,0)*K303,0)</f>
        <v>0</v>
      </c>
      <c r="Q303" s="381">
        <f>IFERROR(VLOOKUP(J303,rates!$A:$M,9,0)*M303,0)</f>
        <v>0</v>
      </c>
      <c r="R303" s="381">
        <f>IFERROR(VLOOKUP(J303,rates!$A:$M,10,0)*O303,0)</f>
        <v>0</v>
      </c>
      <c r="S303" s="381">
        <f t="shared" si="90"/>
        <v>0</v>
      </c>
      <c r="T303" s="466">
        <f t="shared" si="85"/>
        <v>0</v>
      </c>
      <c r="U303" s="457">
        <f>IFERROR(VLOOKUP(J303,rates!$A:$M,11,0)*K303,0)</f>
        <v>0</v>
      </c>
      <c r="V303" s="381">
        <f>IFERROR(VLOOKUP(J303,rates!$A:$M,12,0)*M303,0)</f>
        <v>0</v>
      </c>
      <c r="W303" s="381">
        <f>IFERROR(VLOOKUP(J303,rates!$A:$M,13,0)*O303,0)</f>
        <v>0</v>
      </c>
      <c r="X303" s="381">
        <f>IFERROR(IF(Information!$C$4="HE",SUM(U303:W303),0),0)</f>
        <v>0</v>
      </c>
      <c r="Y303" s="431">
        <f t="shared" si="86"/>
        <v>0</v>
      </c>
      <c r="Z303" s="458">
        <f t="shared" si="87"/>
        <v>0</v>
      </c>
      <c r="AA303" s="459" t="str">
        <f>IFERROR(VLOOKUP(H303,countrygrouping!A:C,3,0)," ")</f>
        <v xml:space="preserve"> </v>
      </c>
      <c r="AB303" s="460" t="str">
        <f>IFERROR(VLOOKUP(AA303,distancebands!A:C,2,0)," ")</f>
        <v xml:space="preserve"> </v>
      </c>
      <c r="AC303" s="460">
        <f>IFERROR(IF(Information!$C$4="HE",VLOOKUP(AA303,distancebands!$A:$L,6,0),0),0)</f>
        <v>0</v>
      </c>
      <c r="AD303" s="460">
        <f t="shared" si="88"/>
        <v>0</v>
      </c>
      <c r="AE303" s="461">
        <v>0</v>
      </c>
      <c r="AF303" s="462">
        <v>0</v>
      </c>
      <c r="AG303" s="463">
        <f t="shared" si="92"/>
        <v>0</v>
      </c>
      <c r="AH303" s="463">
        <f>IF(Information!$C$4="HE",IF(AND((AF303*AE303)&lt;=400,AE303&lt;=40),AF303*AE303,IF((AE303*AF303)&lt;=400,AF303*40,400)),0)</f>
        <v>0</v>
      </c>
      <c r="AI303" s="467"/>
    </row>
    <row r="304" spans="1:35" ht="24.75" customHeight="1" thickBot="1">
      <c r="A304" s="362"/>
      <c r="B304" s="362"/>
      <c r="C304" s="363">
        <f t="shared" si="91"/>
        <v>0</v>
      </c>
      <c r="D304" s="468">
        <v>0</v>
      </c>
      <c r="E304" s="396">
        <f t="shared" si="77"/>
        <v>0</v>
      </c>
      <c r="F304" s="397">
        <f t="shared" si="78"/>
        <v>0</v>
      </c>
      <c r="G304" s="469">
        <f t="shared" si="89"/>
        <v>0</v>
      </c>
      <c r="H304" s="425"/>
      <c r="I304" s="371" t="str">
        <f>IFERROR(VLOOKUP(H304,countrygrouping!A:B,2,0)," ")</f>
        <v xml:space="preserve"> </v>
      </c>
      <c r="J304" s="372" t="str">
        <f t="shared" si="79"/>
        <v xml:space="preserve"> </v>
      </c>
      <c r="K304" s="373">
        <f t="shared" si="80"/>
        <v>0</v>
      </c>
      <c r="L304" s="372">
        <f t="shared" si="81"/>
        <v>0</v>
      </c>
      <c r="M304" s="372">
        <f t="shared" si="82"/>
        <v>0</v>
      </c>
      <c r="N304" s="372">
        <f t="shared" si="83"/>
        <v>0</v>
      </c>
      <c r="O304" s="372">
        <f t="shared" si="84"/>
        <v>0</v>
      </c>
      <c r="P304" s="465">
        <f>IFERROR(VLOOKUP(J304,rates!$A:$M,8,0)*K304,0)</f>
        <v>0</v>
      </c>
      <c r="Q304" s="381">
        <f>IFERROR(VLOOKUP(J304,rates!$A:$M,9,0)*M304,0)</f>
        <v>0</v>
      </c>
      <c r="R304" s="381">
        <f>IFERROR(VLOOKUP(J304,rates!$A:$M,10,0)*O304,0)</f>
        <v>0</v>
      </c>
      <c r="S304" s="381">
        <f t="shared" si="90"/>
        <v>0</v>
      </c>
      <c r="T304" s="470">
        <f t="shared" si="85"/>
        <v>0</v>
      </c>
      <c r="U304" s="457">
        <f>IFERROR(VLOOKUP(J304,rates!$A:$M,11,0)*K304,0)</f>
        <v>0</v>
      </c>
      <c r="V304" s="381">
        <f>IFERROR(VLOOKUP(J304,rates!$A:$M,12,0)*M304,0)</f>
        <v>0</v>
      </c>
      <c r="W304" s="381">
        <f>IFERROR(VLOOKUP(J304,rates!$A:$M,13,0)*O304,0)</f>
        <v>0</v>
      </c>
      <c r="X304" s="381">
        <f>IFERROR(IF(Information!$C$4="HE",SUM(U304:W304),0),0)</f>
        <v>0</v>
      </c>
      <c r="Y304" s="431">
        <f t="shared" si="86"/>
        <v>0</v>
      </c>
      <c r="Z304" s="458">
        <f t="shared" si="87"/>
        <v>0</v>
      </c>
      <c r="AA304" s="459" t="str">
        <f>IFERROR(VLOOKUP(H304,countrygrouping!A:C,3,0)," ")</f>
        <v xml:space="preserve"> </v>
      </c>
      <c r="AB304" s="460" t="str">
        <f>IFERROR(VLOOKUP(AA304,distancebands!A:C,2,0)," ")</f>
        <v xml:space="preserve"> </v>
      </c>
      <c r="AC304" s="460">
        <f>IFERROR(IF(Information!$C$4="HE",VLOOKUP(AA304,distancebands!$A:$L,6,0),0),0)</f>
        <v>0</v>
      </c>
      <c r="AD304" s="460">
        <f t="shared" si="88"/>
        <v>0</v>
      </c>
      <c r="AE304" s="461">
        <v>0</v>
      </c>
      <c r="AF304" s="462">
        <v>0</v>
      </c>
      <c r="AG304" s="463">
        <f t="shared" si="92"/>
        <v>0</v>
      </c>
      <c r="AH304" s="463">
        <f>IF(Information!$C$4="HE",IF(AND((AF304*AE304)&lt;=400,AE304&lt;=40),AF304*AE304,IF((AE304*AF304)&lt;=400,AF304*40,400)),0)</f>
        <v>0</v>
      </c>
      <c r="AI304" s="471"/>
    </row>
    <row r="305" spans="1:63" s="412" customFormat="1" ht="22.15" customHeight="1" thickBot="1">
      <c r="A305" s="406">
        <f>SUM(A4:A304)</f>
        <v>0</v>
      </c>
      <c r="B305" s="406"/>
      <c r="C305" s="406">
        <f>SUM(C4:C304)</f>
        <v>0</v>
      </c>
      <c r="D305" s="406">
        <f>SUM(D4:D304)</f>
        <v>0</v>
      </c>
      <c r="E305" s="472">
        <f>SUM(E4:E304)</f>
        <v>0</v>
      </c>
      <c r="F305" s="406">
        <f>SUM(F4:F304)</f>
        <v>0</v>
      </c>
      <c r="G305" s="473">
        <f>SUM(G4:G304)</f>
        <v>0</v>
      </c>
      <c r="H305" s="406"/>
      <c r="I305" s="407"/>
      <c r="J305" s="406">
        <f>SUM(J4:J304)</f>
        <v>0</v>
      </c>
      <c r="K305" s="405">
        <f>SUM(K4:K304)</f>
        <v>0</v>
      </c>
      <c r="L305" s="406">
        <f t="shared" ref="L305" si="93">IF(D305&gt;14,(D305-14),0)</f>
        <v>0</v>
      </c>
      <c r="M305" s="406">
        <f t="shared" ref="M305" si="94">D305-O305-K305</f>
        <v>0</v>
      </c>
      <c r="N305" s="406"/>
      <c r="O305" s="406">
        <f t="shared" ref="O305:AH305" si="95">SUM(O4:O304)</f>
        <v>0</v>
      </c>
      <c r="P305" s="474">
        <f t="shared" si="95"/>
        <v>0</v>
      </c>
      <c r="Q305" s="408">
        <f t="shared" si="95"/>
        <v>0</v>
      </c>
      <c r="R305" s="408">
        <f t="shared" si="95"/>
        <v>0</v>
      </c>
      <c r="S305" s="408">
        <f t="shared" si="95"/>
        <v>0</v>
      </c>
      <c r="T305" s="475">
        <f t="shared" si="95"/>
        <v>0</v>
      </c>
      <c r="U305" s="474">
        <f t="shared" si="95"/>
        <v>0</v>
      </c>
      <c r="V305" s="408">
        <f t="shared" si="95"/>
        <v>0</v>
      </c>
      <c r="W305" s="408">
        <f t="shared" si="95"/>
        <v>0</v>
      </c>
      <c r="X305" s="408">
        <f t="shared" si="95"/>
        <v>0</v>
      </c>
      <c r="Y305" s="475">
        <f t="shared" si="95"/>
        <v>0</v>
      </c>
      <c r="Z305" s="475">
        <f t="shared" si="95"/>
        <v>0</v>
      </c>
      <c r="AA305" s="405">
        <f t="shared" si="95"/>
        <v>0</v>
      </c>
      <c r="AB305" s="408">
        <f t="shared" si="95"/>
        <v>0</v>
      </c>
      <c r="AC305" s="408">
        <f t="shared" si="95"/>
        <v>0</v>
      </c>
      <c r="AD305" s="408">
        <f t="shared" si="95"/>
        <v>0</v>
      </c>
      <c r="AE305" s="408">
        <f t="shared" si="95"/>
        <v>639</v>
      </c>
      <c r="AF305" s="406">
        <f t="shared" si="95"/>
        <v>183</v>
      </c>
      <c r="AG305" s="408">
        <f t="shared" si="95"/>
        <v>15545</v>
      </c>
      <c r="AH305" s="408">
        <f t="shared" si="95"/>
        <v>0</v>
      </c>
      <c r="AI305" s="476"/>
      <c r="AJ305" s="324"/>
      <c r="AK305" s="324"/>
      <c r="AL305" s="324"/>
      <c r="AM305" s="324"/>
      <c r="AN305" s="324"/>
      <c r="AO305" s="324"/>
      <c r="AP305" s="324"/>
      <c r="AQ305" s="324"/>
      <c r="AR305" s="324"/>
      <c r="AS305" s="324"/>
      <c r="AT305" s="324"/>
      <c r="AU305" s="324"/>
      <c r="AV305" s="324"/>
      <c r="AW305" s="324"/>
      <c r="AX305" s="324"/>
      <c r="AY305" s="324"/>
      <c r="AZ305" s="324"/>
      <c r="BA305" s="324"/>
      <c r="BB305" s="324"/>
      <c r="BC305" s="324"/>
      <c r="BD305" s="324"/>
      <c r="BE305" s="324"/>
      <c r="BF305" s="324"/>
      <c r="BG305" s="324"/>
      <c r="BH305" s="324"/>
      <c r="BI305" s="324"/>
      <c r="BJ305" s="324"/>
      <c r="BK305" s="324"/>
    </row>
    <row r="306" spans="1:63" ht="24.75" customHeight="1">
      <c r="E306" s="326"/>
      <c r="F306" s="325"/>
      <c r="G306" s="327"/>
      <c r="I306" s="328"/>
      <c r="J306" s="325"/>
      <c r="K306" s="325"/>
      <c r="L306" s="325"/>
      <c r="M306" s="325"/>
      <c r="N306" s="325"/>
      <c r="O306" s="325"/>
      <c r="P306" s="327"/>
      <c r="Q306" s="327"/>
      <c r="R306" s="327"/>
      <c r="S306" s="327"/>
      <c r="T306" s="327"/>
      <c r="U306" s="327"/>
      <c r="V306" s="327"/>
      <c r="W306" s="327"/>
      <c r="X306" s="327"/>
      <c r="Y306" s="327"/>
      <c r="Z306" s="327"/>
      <c r="AA306" s="325"/>
      <c r="AB306" s="325"/>
      <c r="AC306" s="325"/>
      <c r="AD306" s="325"/>
      <c r="AE306" s="325"/>
      <c r="AF306" s="325"/>
      <c r="AG306" s="325"/>
      <c r="AH306" s="325"/>
      <c r="AI306" s="325"/>
    </row>
    <row r="307" spans="1:63" ht="24.75" customHeight="1">
      <c r="E307" s="326"/>
      <c r="F307" s="325"/>
      <c r="G307" s="327"/>
      <c r="I307" s="328"/>
      <c r="J307" s="325"/>
      <c r="K307" s="325"/>
      <c r="L307" s="325"/>
      <c r="M307" s="325"/>
      <c r="N307" s="325"/>
      <c r="O307" s="325"/>
      <c r="P307" s="327"/>
      <c r="Q307" s="327"/>
      <c r="R307" s="327"/>
      <c r="S307" s="327"/>
      <c r="T307" s="327"/>
      <c r="U307" s="327"/>
      <c r="V307" s="327"/>
      <c r="W307" s="327"/>
      <c r="X307" s="327"/>
      <c r="Y307" s="327"/>
      <c r="Z307" s="327"/>
      <c r="AA307" s="325"/>
      <c r="AB307" s="325"/>
      <c r="AC307" s="325"/>
      <c r="AD307" s="325"/>
      <c r="AE307" s="325"/>
      <c r="AF307" s="325"/>
      <c r="AG307" s="325"/>
      <c r="AH307" s="325"/>
      <c r="AI307" s="325"/>
    </row>
    <row r="308" spans="1:63" ht="24.75" customHeight="1">
      <c r="E308" s="326"/>
      <c r="F308" s="325"/>
      <c r="G308" s="327"/>
      <c r="I308" s="328"/>
      <c r="J308" s="325"/>
      <c r="K308" s="325"/>
      <c r="L308" s="325"/>
      <c r="M308" s="325"/>
      <c r="N308" s="325"/>
      <c r="O308" s="325"/>
      <c r="P308" s="327"/>
      <c r="Q308" s="327"/>
      <c r="R308" s="327"/>
      <c r="S308" s="327"/>
      <c r="T308" s="327"/>
      <c r="U308" s="327"/>
      <c r="V308" s="327"/>
      <c r="W308" s="327"/>
      <c r="X308" s="327"/>
      <c r="Y308" s="327"/>
      <c r="Z308" s="327"/>
      <c r="AA308" s="325"/>
      <c r="AB308" s="325"/>
      <c r="AC308" s="325"/>
      <c r="AD308" s="325"/>
      <c r="AE308" s="325"/>
      <c r="AF308" s="325"/>
      <c r="AG308" s="325"/>
      <c r="AH308" s="325"/>
      <c r="AI308" s="325"/>
    </row>
    <row r="309" spans="1:63" ht="24.75" customHeight="1">
      <c r="E309" s="326"/>
      <c r="F309" s="325"/>
      <c r="G309" s="327"/>
      <c r="I309" s="328"/>
      <c r="J309" s="325"/>
      <c r="K309" s="325"/>
      <c r="L309" s="325"/>
      <c r="M309" s="325"/>
      <c r="N309" s="325"/>
      <c r="O309" s="325"/>
      <c r="P309" s="327"/>
      <c r="Q309" s="327"/>
      <c r="R309" s="327"/>
      <c r="S309" s="327"/>
      <c r="T309" s="327"/>
      <c r="U309" s="327"/>
      <c r="V309" s="327"/>
      <c r="W309" s="327"/>
      <c r="X309" s="327"/>
      <c r="Y309" s="327"/>
      <c r="Z309" s="327"/>
      <c r="AA309" s="325"/>
      <c r="AB309" s="325"/>
      <c r="AC309" s="325"/>
      <c r="AD309" s="325"/>
      <c r="AE309" s="325"/>
      <c r="AF309" s="325"/>
      <c r="AG309" s="325"/>
      <c r="AH309" s="325"/>
      <c r="AI309" s="325"/>
    </row>
    <row r="310" spans="1:63" ht="24.75" customHeight="1">
      <c r="E310" s="326"/>
      <c r="F310" s="325"/>
      <c r="G310" s="327"/>
      <c r="I310" s="328"/>
      <c r="J310" s="325"/>
      <c r="K310" s="325"/>
      <c r="L310" s="325"/>
      <c r="M310" s="325"/>
      <c r="N310" s="325"/>
      <c r="O310" s="325"/>
      <c r="P310" s="327"/>
      <c r="Q310" s="327"/>
      <c r="R310" s="327"/>
      <c r="S310" s="327"/>
      <c r="T310" s="327"/>
      <c r="U310" s="327"/>
      <c r="V310" s="327"/>
      <c r="W310" s="327"/>
      <c r="X310" s="327"/>
      <c r="Y310" s="327"/>
      <c r="Z310" s="327"/>
      <c r="AA310" s="325"/>
      <c r="AB310" s="325"/>
      <c r="AC310" s="325"/>
      <c r="AD310" s="325"/>
      <c r="AE310" s="325"/>
      <c r="AF310" s="325"/>
      <c r="AG310" s="325"/>
      <c r="AH310" s="325"/>
      <c r="AI310" s="325"/>
    </row>
    <row r="311" spans="1:63" ht="24.75" customHeight="1">
      <c r="E311" s="326"/>
      <c r="F311" s="325"/>
      <c r="G311" s="327"/>
      <c r="I311" s="328"/>
      <c r="J311" s="325"/>
      <c r="K311" s="325"/>
      <c r="L311" s="325"/>
      <c r="M311" s="325"/>
      <c r="N311" s="325"/>
      <c r="O311" s="325"/>
      <c r="P311" s="327"/>
      <c r="Q311" s="327"/>
      <c r="R311" s="327"/>
      <c r="S311" s="327"/>
      <c r="T311" s="327"/>
      <c r="U311" s="327"/>
      <c r="V311" s="327"/>
      <c r="W311" s="327"/>
      <c r="X311" s="327"/>
      <c r="Y311" s="327"/>
      <c r="Z311" s="327"/>
      <c r="AA311" s="325"/>
      <c r="AB311" s="325"/>
      <c r="AC311" s="325"/>
      <c r="AD311" s="325"/>
      <c r="AE311" s="325"/>
      <c r="AF311" s="325"/>
      <c r="AG311" s="325"/>
      <c r="AH311" s="325"/>
      <c r="AI311" s="325"/>
    </row>
    <row r="312" spans="1:63" ht="24.75" customHeight="1">
      <c r="E312" s="326"/>
      <c r="F312" s="325"/>
      <c r="G312" s="327"/>
      <c r="I312" s="328"/>
      <c r="J312" s="325"/>
      <c r="K312" s="325"/>
      <c r="L312" s="325"/>
      <c r="M312" s="325"/>
      <c r="N312" s="325"/>
      <c r="O312" s="325"/>
      <c r="P312" s="327"/>
      <c r="Q312" s="327"/>
      <c r="R312" s="327"/>
      <c r="S312" s="327"/>
      <c r="T312" s="327"/>
      <c r="U312" s="327"/>
      <c r="V312" s="327"/>
      <c r="W312" s="327"/>
      <c r="X312" s="327"/>
      <c r="Y312" s="327"/>
      <c r="Z312" s="327"/>
      <c r="AA312" s="325"/>
      <c r="AB312" s="325"/>
      <c r="AC312" s="325"/>
      <c r="AD312" s="325"/>
      <c r="AE312" s="325"/>
      <c r="AF312" s="325"/>
      <c r="AG312" s="325"/>
      <c r="AH312" s="325"/>
      <c r="AI312" s="325"/>
    </row>
    <row r="313" spans="1:63" ht="24.75" customHeight="1">
      <c r="E313" s="326"/>
      <c r="F313" s="325"/>
      <c r="G313" s="327"/>
      <c r="I313" s="328"/>
      <c r="J313" s="325"/>
      <c r="K313" s="325"/>
      <c r="L313" s="325"/>
      <c r="M313" s="325"/>
      <c r="N313" s="325"/>
      <c r="O313" s="325"/>
      <c r="P313" s="327"/>
      <c r="Q313" s="327"/>
      <c r="R313" s="327"/>
      <c r="S313" s="327"/>
      <c r="T313" s="327"/>
      <c r="U313" s="327"/>
      <c r="V313" s="327"/>
      <c r="W313" s="327"/>
      <c r="X313" s="327"/>
      <c r="Y313" s="327"/>
      <c r="Z313" s="327"/>
      <c r="AA313" s="325"/>
      <c r="AB313" s="325"/>
      <c r="AC313" s="325"/>
      <c r="AD313" s="325"/>
      <c r="AE313" s="325"/>
      <c r="AF313" s="325"/>
      <c r="AG313" s="325"/>
      <c r="AH313" s="325"/>
      <c r="AI313" s="325"/>
    </row>
    <row r="314" spans="1:63" ht="24.75" customHeight="1">
      <c r="E314" s="326"/>
      <c r="F314" s="325"/>
      <c r="G314" s="327"/>
      <c r="I314" s="328"/>
      <c r="J314" s="325"/>
      <c r="K314" s="325"/>
      <c r="L314" s="325"/>
      <c r="M314" s="325"/>
      <c r="N314" s="325"/>
      <c r="O314" s="325"/>
      <c r="P314" s="327"/>
      <c r="Q314" s="327"/>
      <c r="R314" s="327"/>
      <c r="S314" s="327"/>
      <c r="T314" s="327"/>
      <c r="U314" s="327"/>
      <c r="V314" s="327"/>
      <c r="W314" s="327"/>
      <c r="X314" s="327"/>
      <c r="Y314" s="327"/>
      <c r="Z314" s="327"/>
      <c r="AA314" s="325"/>
      <c r="AB314" s="325"/>
      <c r="AC314" s="325"/>
      <c r="AD314" s="325"/>
      <c r="AE314" s="325"/>
      <c r="AF314" s="325"/>
      <c r="AG314" s="325"/>
      <c r="AH314" s="325"/>
      <c r="AI314" s="325"/>
    </row>
    <row r="315" spans="1:63" ht="24.75" customHeight="1">
      <c r="E315" s="326"/>
      <c r="F315" s="325"/>
      <c r="G315" s="327"/>
      <c r="I315" s="328"/>
      <c r="J315" s="325"/>
      <c r="K315" s="325"/>
      <c r="L315" s="325"/>
      <c r="M315" s="325"/>
      <c r="N315" s="325"/>
      <c r="O315" s="325"/>
      <c r="P315" s="327"/>
      <c r="Q315" s="327"/>
      <c r="R315" s="327"/>
      <c r="S315" s="327"/>
      <c r="T315" s="327"/>
      <c r="U315" s="327"/>
      <c r="V315" s="327"/>
      <c r="W315" s="327"/>
      <c r="X315" s="327"/>
      <c r="Y315" s="327"/>
      <c r="Z315" s="327"/>
      <c r="AA315" s="325"/>
      <c r="AB315" s="325"/>
      <c r="AC315" s="325"/>
      <c r="AD315" s="325"/>
      <c r="AE315" s="325"/>
      <c r="AF315" s="325"/>
      <c r="AG315" s="325"/>
      <c r="AH315" s="325"/>
      <c r="AI315" s="325"/>
    </row>
    <row r="316" spans="1:63" ht="24.75" customHeight="1">
      <c r="E316" s="326"/>
      <c r="F316" s="325"/>
      <c r="G316" s="327"/>
      <c r="I316" s="328"/>
      <c r="J316" s="325"/>
      <c r="K316" s="325"/>
      <c r="L316" s="325"/>
      <c r="M316" s="325"/>
      <c r="N316" s="325"/>
      <c r="O316" s="325"/>
      <c r="P316" s="327"/>
      <c r="Q316" s="327"/>
      <c r="R316" s="327"/>
      <c r="S316" s="327"/>
      <c r="T316" s="327"/>
      <c r="U316" s="327"/>
      <c r="V316" s="327"/>
      <c r="W316" s="327"/>
      <c r="X316" s="327"/>
      <c r="Y316" s="327"/>
      <c r="Z316" s="327"/>
      <c r="AA316" s="325"/>
      <c r="AB316" s="325"/>
      <c r="AC316" s="325"/>
      <c r="AD316" s="325"/>
      <c r="AE316" s="325"/>
      <c r="AF316" s="325"/>
      <c r="AG316" s="325"/>
      <c r="AH316" s="325"/>
      <c r="AI316" s="325"/>
    </row>
    <row r="317" spans="1:63" ht="24.75" customHeight="1">
      <c r="E317" s="326"/>
      <c r="F317" s="325"/>
      <c r="G317" s="327"/>
      <c r="I317" s="328"/>
      <c r="J317" s="325"/>
      <c r="K317" s="325"/>
      <c r="L317" s="325"/>
      <c r="M317" s="325"/>
      <c r="N317" s="325"/>
      <c r="O317" s="325"/>
      <c r="P317" s="327"/>
      <c r="Q317" s="327"/>
      <c r="R317" s="327"/>
      <c r="S317" s="327"/>
      <c r="T317" s="327"/>
      <c r="U317" s="327"/>
      <c r="V317" s="327"/>
      <c r="W317" s="327"/>
      <c r="X317" s="327"/>
      <c r="Y317" s="327"/>
      <c r="Z317" s="327"/>
      <c r="AA317" s="325"/>
      <c r="AB317" s="325"/>
      <c r="AC317" s="325"/>
      <c r="AD317" s="325"/>
      <c r="AE317" s="325"/>
      <c r="AF317" s="325"/>
      <c r="AG317" s="325"/>
      <c r="AH317" s="325"/>
      <c r="AI317" s="325"/>
    </row>
    <row r="318" spans="1:63" ht="24.75" customHeight="1">
      <c r="E318" s="326"/>
      <c r="F318" s="325"/>
      <c r="G318" s="327"/>
      <c r="I318" s="328"/>
      <c r="J318" s="325"/>
      <c r="K318" s="325"/>
      <c r="L318" s="325"/>
      <c r="M318" s="325"/>
      <c r="N318" s="325"/>
      <c r="O318" s="325"/>
      <c r="P318" s="327"/>
      <c r="Q318" s="327"/>
      <c r="R318" s="327"/>
      <c r="S318" s="327"/>
      <c r="T318" s="327"/>
      <c r="U318" s="327"/>
      <c r="V318" s="327"/>
      <c r="W318" s="327"/>
      <c r="X318" s="327"/>
      <c r="Y318" s="327"/>
      <c r="Z318" s="327"/>
      <c r="AA318" s="325"/>
      <c r="AB318" s="325"/>
      <c r="AC318" s="325"/>
      <c r="AD318" s="325"/>
      <c r="AE318" s="325"/>
      <c r="AF318" s="325"/>
      <c r="AG318" s="325"/>
      <c r="AH318" s="325"/>
      <c r="AI318" s="325"/>
    </row>
    <row r="319" spans="1:63" ht="24.75" customHeight="1">
      <c r="E319" s="326"/>
      <c r="F319" s="325"/>
      <c r="G319" s="327"/>
      <c r="I319" s="328"/>
      <c r="J319" s="325"/>
      <c r="K319" s="325"/>
      <c r="L319" s="325"/>
      <c r="M319" s="325"/>
      <c r="N319" s="325"/>
      <c r="O319" s="325"/>
      <c r="P319" s="327"/>
      <c r="Q319" s="327"/>
      <c r="R319" s="327"/>
      <c r="S319" s="327"/>
      <c r="T319" s="327"/>
      <c r="U319" s="327"/>
      <c r="V319" s="327"/>
      <c r="W319" s="327"/>
      <c r="X319" s="327"/>
      <c r="Y319" s="327"/>
      <c r="Z319" s="327"/>
      <c r="AA319" s="325"/>
      <c r="AB319" s="325"/>
      <c r="AC319" s="325"/>
      <c r="AD319" s="325"/>
      <c r="AE319" s="325"/>
      <c r="AF319" s="325"/>
      <c r="AG319" s="325"/>
      <c r="AH319" s="325"/>
      <c r="AI319" s="325"/>
    </row>
    <row r="320" spans="1:63" s="449" customFormat="1" ht="24.75" customHeight="1">
      <c r="A320" s="413"/>
      <c r="B320" s="413"/>
      <c r="C320" s="413"/>
      <c r="D320" s="413"/>
      <c r="E320" s="326"/>
      <c r="F320" s="325"/>
      <c r="G320" s="327"/>
      <c r="H320" s="393"/>
      <c r="I320" s="328"/>
      <c r="J320" s="325"/>
      <c r="K320" s="325"/>
      <c r="L320" s="325"/>
      <c r="M320" s="325"/>
      <c r="N320" s="325"/>
      <c r="O320" s="325"/>
      <c r="P320" s="327"/>
      <c r="Q320" s="327"/>
      <c r="R320" s="327"/>
      <c r="S320" s="327"/>
      <c r="T320" s="327"/>
      <c r="U320" s="327"/>
      <c r="V320" s="327"/>
      <c r="W320" s="327"/>
      <c r="X320" s="327"/>
      <c r="Y320" s="327"/>
      <c r="Z320" s="327"/>
      <c r="AA320" s="325"/>
      <c r="AB320" s="325"/>
      <c r="AC320" s="325"/>
      <c r="AD320" s="325"/>
      <c r="AE320" s="325"/>
      <c r="AF320" s="325"/>
      <c r="AG320" s="325"/>
      <c r="AH320" s="325"/>
      <c r="AI320" s="325"/>
      <c r="AJ320" s="325"/>
      <c r="AK320" s="325"/>
      <c r="AL320" s="325"/>
      <c r="AM320" s="325"/>
      <c r="AN320" s="325"/>
      <c r="AO320" s="325"/>
      <c r="AP320" s="325"/>
      <c r="AQ320" s="325"/>
      <c r="AR320" s="325"/>
      <c r="AS320" s="325"/>
      <c r="AT320" s="325"/>
      <c r="AU320" s="325"/>
      <c r="AV320" s="325"/>
      <c r="AW320" s="325"/>
      <c r="AX320" s="325"/>
      <c r="AY320" s="325"/>
      <c r="AZ320" s="325"/>
      <c r="BA320" s="325"/>
      <c r="BB320" s="325"/>
      <c r="BC320" s="325"/>
      <c r="BD320" s="325"/>
      <c r="BE320" s="325"/>
      <c r="BF320" s="325"/>
      <c r="BG320" s="325"/>
      <c r="BH320" s="325"/>
      <c r="BI320" s="325"/>
      <c r="BJ320" s="325"/>
      <c r="BK320" s="325"/>
    </row>
    <row r="321" spans="1:63" s="449" customFormat="1" ht="24.75" customHeight="1">
      <c r="A321" s="413"/>
      <c r="B321" s="413"/>
      <c r="C321" s="413"/>
      <c r="D321" s="413"/>
      <c r="E321" s="326"/>
      <c r="F321" s="325"/>
      <c r="G321" s="327"/>
      <c r="H321" s="393"/>
      <c r="I321" s="328"/>
      <c r="J321" s="325"/>
      <c r="K321" s="325"/>
      <c r="L321" s="325"/>
      <c r="M321" s="325"/>
      <c r="N321" s="325"/>
      <c r="O321" s="325"/>
      <c r="P321" s="327"/>
      <c r="Q321" s="327"/>
      <c r="R321" s="327"/>
      <c r="S321" s="327"/>
      <c r="T321" s="327"/>
      <c r="U321" s="327"/>
      <c r="V321" s="327"/>
      <c r="W321" s="327"/>
      <c r="X321" s="327"/>
      <c r="Y321" s="327"/>
      <c r="Z321" s="327"/>
      <c r="AA321" s="325"/>
      <c r="AB321" s="325"/>
      <c r="AC321" s="325"/>
      <c r="AD321" s="325"/>
      <c r="AE321" s="325"/>
      <c r="AF321" s="325"/>
      <c r="AG321" s="325"/>
      <c r="AH321" s="325"/>
      <c r="AI321" s="325"/>
      <c r="AJ321" s="325"/>
      <c r="AK321" s="325"/>
      <c r="AL321" s="325"/>
      <c r="AM321" s="325"/>
      <c r="AN321" s="325"/>
      <c r="AO321" s="325"/>
      <c r="AP321" s="325"/>
      <c r="AQ321" s="325"/>
      <c r="AR321" s="325"/>
      <c r="AS321" s="325"/>
      <c r="AT321" s="325"/>
      <c r="AU321" s="325"/>
      <c r="AV321" s="325"/>
      <c r="AW321" s="325"/>
      <c r="AX321" s="325"/>
      <c r="AY321" s="325"/>
      <c r="AZ321" s="325"/>
      <c r="BA321" s="325"/>
      <c r="BB321" s="325"/>
      <c r="BC321" s="325"/>
      <c r="BD321" s="325"/>
      <c r="BE321" s="325"/>
      <c r="BF321" s="325"/>
      <c r="BG321" s="325"/>
      <c r="BH321" s="325"/>
      <c r="BI321" s="325"/>
      <c r="BJ321" s="325"/>
      <c r="BK321" s="325"/>
    </row>
    <row r="322" spans="1:63" s="449" customFormat="1" ht="24.75" customHeight="1">
      <c r="A322" s="413"/>
      <c r="B322" s="413"/>
      <c r="C322" s="413"/>
      <c r="D322" s="413"/>
      <c r="E322" s="326"/>
      <c r="F322" s="325"/>
      <c r="G322" s="327"/>
      <c r="H322" s="393"/>
      <c r="I322" s="328"/>
      <c r="J322" s="325"/>
      <c r="K322" s="325"/>
      <c r="L322" s="325"/>
      <c r="M322" s="325"/>
      <c r="N322" s="325"/>
      <c r="O322" s="325"/>
      <c r="P322" s="327"/>
      <c r="Q322" s="327"/>
      <c r="R322" s="327"/>
      <c r="S322" s="327"/>
      <c r="T322" s="327"/>
      <c r="U322" s="327"/>
      <c r="V322" s="327"/>
      <c r="W322" s="327"/>
      <c r="X322" s="327"/>
      <c r="Y322" s="327"/>
      <c r="Z322" s="327"/>
      <c r="AA322" s="325"/>
      <c r="AB322" s="325"/>
      <c r="AC322" s="325"/>
      <c r="AD322" s="325"/>
      <c r="AE322" s="325"/>
      <c r="AF322" s="325"/>
      <c r="AG322" s="325"/>
      <c r="AH322" s="325"/>
      <c r="AI322" s="325"/>
      <c r="AJ322" s="325"/>
      <c r="AK322" s="325"/>
      <c r="AL322" s="325"/>
      <c r="AM322" s="325"/>
      <c r="AN322" s="325"/>
      <c r="AO322" s="325"/>
      <c r="AP322" s="325"/>
      <c r="AQ322" s="325"/>
      <c r="AR322" s="325"/>
      <c r="AS322" s="325"/>
      <c r="AT322" s="325"/>
      <c r="AU322" s="325"/>
      <c r="AV322" s="325"/>
      <c r="AW322" s="325"/>
      <c r="AX322" s="325"/>
      <c r="AY322" s="325"/>
      <c r="AZ322" s="325"/>
      <c r="BA322" s="325"/>
      <c r="BB322" s="325"/>
      <c r="BC322" s="325"/>
      <c r="BD322" s="325"/>
      <c r="BE322" s="325"/>
      <c r="BF322" s="325"/>
      <c r="BG322" s="325"/>
      <c r="BH322" s="325"/>
      <c r="BI322" s="325"/>
      <c r="BJ322" s="325"/>
      <c r="BK322" s="325"/>
    </row>
    <row r="323" spans="1:63" s="449" customFormat="1" ht="24.75" customHeight="1">
      <c r="A323" s="413"/>
      <c r="B323" s="413"/>
      <c r="C323" s="413"/>
      <c r="D323" s="413"/>
      <c r="E323" s="326"/>
      <c r="F323" s="325"/>
      <c r="G323" s="327"/>
      <c r="H323" s="393"/>
      <c r="I323" s="328"/>
      <c r="J323" s="325"/>
      <c r="K323" s="325"/>
      <c r="L323" s="325"/>
      <c r="M323" s="325"/>
      <c r="N323" s="325"/>
      <c r="O323" s="325"/>
      <c r="P323" s="327"/>
      <c r="Q323" s="327"/>
      <c r="R323" s="327"/>
      <c r="S323" s="327"/>
      <c r="T323" s="327"/>
      <c r="U323" s="327"/>
      <c r="V323" s="327"/>
      <c r="W323" s="327"/>
      <c r="X323" s="327"/>
      <c r="Y323" s="327"/>
      <c r="Z323" s="327"/>
      <c r="AA323" s="325"/>
      <c r="AB323" s="325"/>
      <c r="AC323" s="325"/>
      <c r="AD323" s="325"/>
      <c r="AE323" s="325"/>
      <c r="AF323" s="325"/>
      <c r="AG323" s="325"/>
      <c r="AH323" s="325"/>
      <c r="AI323" s="325"/>
      <c r="AJ323" s="325"/>
      <c r="AK323" s="325"/>
      <c r="AL323" s="325"/>
      <c r="AM323" s="325"/>
      <c r="AN323" s="325"/>
      <c r="AO323" s="325"/>
      <c r="AP323" s="325"/>
      <c r="AQ323" s="325"/>
      <c r="AR323" s="325"/>
      <c r="AS323" s="325"/>
      <c r="AT323" s="325"/>
      <c r="AU323" s="325"/>
      <c r="AV323" s="325"/>
      <c r="AW323" s="325"/>
      <c r="AX323" s="325"/>
      <c r="AY323" s="325"/>
      <c r="AZ323" s="325"/>
      <c r="BA323" s="325"/>
      <c r="BB323" s="325"/>
      <c r="BC323" s="325"/>
      <c r="BD323" s="325"/>
      <c r="BE323" s="325"/>
      <c r="BF323" s="325"/>
      <c r="BG323" s="325"/>
      <c r="BH323" s="325"/>
      <c r="BI323" s="325"/>
      <c r="BJ323" s="325"/>
      <c r="BK323" s="325"/>
    </row>
    <row r="324" spans="1:63" s="449" customFormat="1" ht="24.75" customHeight="1">
      <c r="A324" s="413"/>
      <c r="B324" s="413"/>
      <c r="C324" s="413"/>
      <c r="D324" s="413"/>
      <c r="E324" s="326"/>
      <c r="F324" s="325"/>
      <c r="G324" s="327"/>
      <c r="H324" s="393"/>
      <c r="I324" s="328"/>
      <c r="J324" s="325"/>
      <c r="K324" s="325"/>
      <c r="L324" s="325"/>
      <c r="M324" s="325"/>
      <c r="N324" s="325"/>
      <c r="O324" s="325"/>
      <c r="P324" s="327"/>
      <c r="Q324" s="327"/>
      <c r="R324" s="327"/>
      <c r="S324" s="327"/>
      <c r="T324" s="327"/>
      <c r="U324" s="327"/>
      <c r="V324" s="327"/>
      <c r="W324" s="327"/>
      <c r="X324" s="327"/>
      <c r="Y324" s="327"/>
      <c r="Z324" s="327"/>
      <c r="AA324" s="325"/>
      <c r="AB324" s="325"/>
      <c r="AC324" s="325"/>
      <c r="AD324" s="325"/>
      <c r="AE324" s="325"/>
      <c r="AF324" s="325"/>
      <c r="AG324" s="325"/>
      <c r="AH324" s="325"/>
      <c r="AI324" s="325"/>
      <c r="AJ324" s="325"/>
      <c r="AK324" s="325"/>
      <c r="AL324" s="325"/>
      <c r="AM324" s="325"/>
      <c r="AN324" s="325"/>
      <c r="AO324" s="325"/>
      <c r="AP324" s="325"/>
      <c r="AQ324" s="325"/>
      <c r="AR324" s="325"/>
      <c r="AS324" s="325"/>
      <c r="AT324" s="325"/>
      <c r="AU324" s="325"/>
      <c r="AV324" s="325"/>
      <c r="AW324" s="325"/>
      <c r="AX324" s="325"/>
      <c r="AY324" s="325"/>
      <c r="AZ324" s="325"/>
      <c r="BA324" s="325"/>
      <c r="BB324" s="325"/>
      <c r="BC324" s="325"/>
      <c r="BD324" s="325"/>
      <c r="BE324" s="325"/>
      <c r="BF324" s="325"/>
      <c r="BG324" s="325"/>
      <c r="BH324" s="325"/>
      <c r="BI324" s="325"/>
      <c r="BJ324" s="325"/>
      <c r="BK324" s="325"/>
    </row>
    <row r="325" spans="1:63" s="449" customFormat="1" ht="24.75" customHeight="1">
      <c r="A325" s="413"/>
      <c r="B325" s="413"/>
      <c r="C325" s="413"/>
      <c r="D325" s="413"/>
      <c r="E325" s="326"/>
      <c r="F325" s="325"/>
      <c r="G325" s="327"/>
      <c r="H325" s="393"/>
      <c r="I325" s="328"/>
      <c r="J325" s="325"/>
      <c r="K325" s="325"/>
      <c r="L325" s="325"/>
      <c r="M325" s="325"/>
      <c r="N325" s="325"/>
      <c r="O325" s="325"/>
      <c r="P325" s="327"/>
      <c r="Q325" s="327"/>
      <c r="R325" s="327"/>
      <c r="S325" s="327"/>
      <c r="T325" s="327"/>
      <c r="U325" s="327"/>
      <c r="V325" s="327"/>
      <c r="W325" s="327"/>
      <c r="X325" s="327"/>
      <c r="Y325" s="327"/>
      <c r="Z325" s="327"/>
      <c r="AA325" s="325"/>
      <c r="AB325" s="325"/>
      <c r="AC325" s="325"/>
      <c r="AD325" s="325"/>
      <c r="AE325" s="325"/>
      <c r="AF325" s="325"/>
      <c r="AG325" s="325"/>
      <c r="AH325" s="325"/>
      <c r="AI325" s="325"/>
      <c r="AJ325" s="325"/>
      <c r="AK325" s="325"/>
      <c r="AL325" s="325"/>
      <c r="AM325" s="325"/>
      <c r="AN325" s="325"/>
      <c r="AO325" s="325"/>
      <c r="AP325" s="325"/>
      <c r="AQ325" s="325"/>
      <c r="AR325" s="325"/>
      <c r="AS325" s="325"/>
      <c r="AT325" s="325"/>
      <c r="AU325" s="325"/>
      <c r="AV325" s="325"/>
      <c r="AW325" s="325"/>
      <c r="AX325" s="325"/>
      <c r="AY325" s="325"/>
      <c r="AZ325" s="325"/>
      <c r="BA325" s="325"/>
      <c r="BB325" s="325"/>
      <c r="BC325" s="325"/>
      <c r="BD325" s="325"/>
      <c r="BE325" s="325"/>
      <c r="BF325" s="325"/>
      <c r="BG325" s="325"/>
      <c r="BH325" s="325"/>
      <c r="BI325" s="325"/>
      <c r="BJ325" s="325"/>
      <c r="BK325" s="325"/>
    </row>
    <row r="326" spans="1:63" s="449" customFormat="1" ht="24.75" customHeight="1">
      <c r="A326" s="413"/>
      <c r="B326" s="413"/>
      <c r="C326" s="413"/>
      <c r="D326" s="413"/>
      <c r="E326" s="326"/>
      <c r="F326" s="325"/>
      <c r="G326" s="327"/>
      <c r="H326" s="393"/>
      <c r="I326" s="328"/>
      <c r="J326" s="325"/>
      <c r="K326" s="325"/>
      <c r="L326" s="325"/>
      <c r="M326" s="325"/>
      <c r="N326" s="325"/>
      <c r="O326" s="325"/>
      <c r="P326" s="327"/>
      <c r="Q326" s="327"/>
      <c r="R326" s="327"/>
      <c r="S326" s="327"/>
      <c r="T326" s="327"/>
      <c r="U326" s="327"/>
      <c r="V326" s="327"/>
      <c r="W326" s="327"/>
      <c r="X326" s="327"/>
      <c r="Y326" s="327"/>
      <c r="Z326" s="327"/>
      <c r="AA326" s="325"/>
      <c r="AB326" s="325"/>
      <c r="AC326" s="325"/>
      <c r="AD326" s="325"/>
      <c r="AE326" s="325"/>
      <c r="AF326" s="325"/>
      <c r="AG326" s="325"/>
      <c r="AH326" s="325"/>
      <c r="AI326" s="325"/>
      <c r="AJ326" s="325"/>
      <c r="AK326" s="325"/>
      <c r="AL326" s="325"/>
      <c r="AM326" s="325"/>
      <c r="AN326" s="325"/>
      <c r="AO326" s="325"/>
      <c r="AP326" s="325"/>
      <c r="AQ326" s="325"/>
      <c r="AR326" s="325"/>
      <c r="AS326" s="325"/>
      <c r="AT326" s="325"/>
      <c r="AU326" s="325"/>
      <c r="AV326" s="325"/>
      <c r="AW326" s="325"/>
      <c r="AX326" s="325"/>
      <c r="AY326" s="325"/>
      <c r="AZ326" s="325"/>
      <c r="BA326" s="325"/>
      <c r="BB326" s="325"/>
      <c r="BC326" s="325"/>
      <c r="BD326" s="325"/>
      <c r="BE326" s="325"/>
      <c r="BF326" s="325"/>
      <c r="BG326" s="325"/>
      <c r="BH326" s="325"/>
      <c r="BI326" s="325"/>
      <c r="BJ326" s="325"/>
      <c r="BK326" s="325"/>
    </row>
    <row r="327" spans="1:63" s="449" customFormat="1" ht="24.75" customHeight="1">
      <c r="A327" s="413"/>
      <c r="B327" s="413"/>
      <c r="C327" s="413"/>
      <c r="D327" s="413"/>
      <c r="E327" s="326"/>
      <c r="F327" s="325"/>
      <c r="G327" s="327"/>
      <c r="H327" s="393"/>
      <c r="I327" s="328"/>
      <c r="J327" s="325"/>
      <c r="K327" s="325"/>
      <c r="L327" s="325"/>
      <c r="M327" s="325"/>
      <c r="N327" s="325"/>
      <c r="O327" s="325"/>
      <c r="P327" s="327"/>
      <c r="Q327" s="327"/>
      <c r="R327" s="327"/>
      <c r="S327" s="327"/>
      <c r="T327" s="327"/>
      <c r="U327" s="327"/>
      <c r="V327" s="327"/>
      <c r="W327" s="327"/>
      <c r="X327" s="327"/>
      <c r="Y327" s="327"/>
      <c r="Z327" s="327"/>
      <c r="AA327" s="325"/>
      <c r="AB327" s="325"/>
      <c r="AC327" s="325"/>
      <c r="AD327" s="325"/>
      <c r="AE327" s="325"/>
      <c r="AF327" s="325"/>
      <c r="AG327" s="325"/>
      <c r="AH327" s="325"/>
      <c r="AI327" s="325"/>
      <c r="AJ327" s="325"/>
      <c r="AK327" s="325"/>
      <c r="AL327" s="325"/>
      <c r="AM327" s="325"/>
      <c r="AN327" s="325"/>
      <c r="AO327" s="325"/>
      <c r="AP327" s="325"/>
      <c r="AQ327" s="325"/>
      <c r="AR327" s="325"/>
      <c r="AS327" s="325"/>
      <c r="AT327" s="325"/>
      <c r="AU327" s="325"/>
      <c r="AV327" s="325"/>
      <c r="AW327" s="325"/>
      <c r="AX327" s="325"/>
      <c r="AY327" s="325"/>
      <c r="AZ327" s="325"/>
      <c r="BA327" s="325"/>
      <c r="BB327" s="325"/>
      <c r="BC327" s="325"/>
      <c r="BD327" s="325"/>
      <c r="BE327" s="325"/>
      <c r="BF327" s="325"/>
      <c r="BG327" s="325"/>
      <c r="BH327" s="325"/>
      <c r="BI327" s="325"/>
      <c r="BJ327" s="325"/>
      <c r="BK327" s="325"/>
    </row>
    <row r="328" spans="1:63" s="449" customFormat="1" ht="24.75" customHeight="1">
      <c r="A328" s="413"/>
      <c r="B328" s="413"/>
      <c r="C328" s="413"/>
      <c r="D328" s="413"/>
      <c r="E328" s="326"/>
      <c r="F328" s="325"/>
      <c r="G328" s="327"/>
      <c r="H328" s="393"/>
      <c r="I328" s="328"/>
      <c r="J328" s="325"/>
      <c r="K328" s="325"/>
      <c r="L328" s="325"/>
      <c r="M328" s="325"/>
      <c r="N328" s="325"/>
      <c r="O328" s="325"/>
      <c r="P328" s="327"/>
      <c r="Q328" s="327"/>
      <c r="R328" s="327"/>
      <c r="S328" s="327"/>
      <c r="T328" s="327"/>
      <c r="U328" s="327"/>
      <c r="V328" s="327"/>
      <c r="W328" s="327"/>
      <c r="X328" s="327"/>
      <c r="Y328" s="327"/>
      <c r="Z328" s="327"/>
      <c r="AA328" s="325"/>
      <c r="AB328" s="325"/>
      <c r="AC328" s="325"/>
      <c r="AD328" s="325"/>
      <c r="AE328" s="325"/>
      <c r="AF328" s="325"/>
      <c r="AG328" s="325"/>
      <c r="AH328" s="325"/>
      <c r="AI328" s="325"/>
      <c r="AJ328" s="325"/>
      <c r="AK328" s="325"/>
      <c r="AL328" s="325"/>
      <c r="AM328" s="325"/>
      <c r="AN328" s="325"/>
      <c r="AO328" s="325"/>
      <c r="AP328" s="325"/>
      <c r="AQ328" s="325"/>
      <c r="AR328" s="325"/>
      <c r="AS328" s="325"/>
      <c r="AT328" s="325"/>
      <c r="AU328" s="325"/>
      <c r="AV328" s="325"/>
      <c r="AW328" s="325"/>
      <c r="AX328" s="325"/>
      <c r="AY328" s="325"/>
      <c r="AZ328" s="325"/>
      <c r="BA328" s="325"/>
      <c r="BB328" s="325"/>
      <c r="BC328" s="325"/>
      <c r="BD328" s="325"/>
      <c r="BE328" s="325"/>
      <c r="BF328" s="325"/>
      <c r="BG328" s="325"/>
      <c r="BH328" s="325"/>
      <c r="BI328" s="325"/>
      <c r="BJ328" s="325"/>
      <c r="BK328" s="325"/>
    </row>
    <row r="329" spans="1:63" s="449" customFormat="1" ht="24.75" customHeight="1">
      <c r="A329" s="413"/>
      <c r="B329" s="413"/>
      <c r="C329" s="413"/>
      <c r="D329" s="413"/>
      <c r="E329" s="326"/>
      <c r="F329" s="325"/>
      <c r="G329" s="327"/>
      <c r="H329" s="393"/>
      <c r="I329" s="328"/>
      <c r="J329" s="325"/>
      <c r="K329" s="325"/>
      <c r="L329" s="325"/>
      <c r="M329" s="325"/>
      <c r="N329" s="325"/>
      <c r="O329" s="325"/>
      <c r="P329" s="327"/>
      <c r="Q329" s="327"/>
      <c r="R329" s="327"/>
      <c r="S329" s="327"/>
      <c r="T329" s="327"/>
      <c r="U329" s="327"/>
      <c r="V329" s="327"/>
      <c r="W329" s="327"/>
      <c r="X329" s="327"/>
      <c r="Y329" s="327"/>
      <c r="Z329" s="327"/>
      <c r="AA329" s="325"/>
      <c r="AB329" s="325"/>
      <c r="AC329" s="325"/>
      <c r="AD329" s="325"/>
      <c r="AE329" s="325"/>
      <c r="AF329" s="325"/>
      <c r="AG329" s="325"/>
      <c r="AH329" s="325"/>
      <c r="AI329" s="325"/>
      <c r="AJ329" s="325"/>
      <c r="AK329" s="325"/>
      <c r="AL329" s="325"/>
      <c r="AM329" s="325"/>
      <c r="AN329" s="325"/>
      <c r="AO329" s="325"/>
      <c r="AP329" s="325"/>
      <c r="AQ329" s="325"/>
      <c r="AR329" s="325"/>
      <c r="AS329" s="325"/>
      <c r="AT329" s="325"/>
      <c r="AU329" s="325"/>
      <c r="AV329" s="325"/>
      <c r="AW329" s="325"/>
      <c r="AX329" s="325"/>
      <c r="AY329" s="325"/>
      <c r="AZ329" s="325"/>
      <c r="BA329" s="325"/>
      <c r="BB329" s="325"/>
      <c r="BC329" s="325"/>
      <c r="BD329" s="325"/>
      <c r="BE329" s="325"/>
      <c r="BF329" s="325"/>
      <c r="BG329" s="325"/>
      <c r="BH329" s="325"/>
      <c r="BI329" s="325"/>
      <c r="BJ329" s="325"/>
      <c r="BK329" s="325"/>
    </row>
    <row r="330" spans="1:63" s="449" customFormat="1" ht="24.75" customHeight="1">
      <c r="A330" s="413"/>
      <c r="B330" s="413"/>
      <c r="C330" s="413"/>
      <c r="D330" s="413"/>
      <c r="E330" s="326"/>
      <c r="F330" s="325"/>
      <c r="G330" s="327"/>
      <c r="H330" s="393"/>
      <c r="I330" s="328"/>
      <c r="J330" s="325"/>
      <c r="K330" s="325"/>
      <c r="L330" s="325"/>
      <c r="M330" s="325"/>
      <c r="N330" s="325"/>
      <c r="O330" s="325"/>
      <c r="P330" s="327"/>
      <c r="Q330" s="327"/>
      <c r="R330" s="327"/>
      <c r="S330" s="327"/>
      <c r="T330" s="327"/>
      <c r="U330" s="327"/>
      <c r="V330" s="327"/>
      <c r="W330" s="327"/>
      <c r="X330" s="327"/>
      <c r="Y330" s="327"/>
      <c r="Z330" s="327"/>
      <c r="AA330" s="325"/>
      <c r="AB330" s="325"/>
      <c r="AC330" s="325"/>
      <c r="AD330" s="325"/>
      <c r="AE330" s="325"/>
      <c r="AF330" s="325"/>
      <c r="AG330" s="325"/>
      <c r="AH330" s="325"/>
      <c r="AI330" s="325"/>
      <c r="AJ330" s="325"/>
      <c r="AK330" s="325"/>
      <c r="AL330" s="325"/>
      <c r="AM330" s="325"/>
      <c r="AN330" s="325"/>
      <c r="AO330" s="325"/>
      <c r="AP330" s="325"/>
      <c r="AQ330" s="325"/>
      <c r="AR330" s="325"/>
      <c r="AS330" s="325"/>
      <c r="AT330" s="325"/>
      <c r="AU330" s="325"/>
      <c r="AV330" s="325"/>
      <c r="AW330" s="325"/>
      <c r="AX330" s="325"/>
      <c r="AY330" s="325"/>
      <c r="AZ330" s="325"/>
      <c r="BA330" s="325"/>
      <c r="BB330" s="325"/>
      <c r="BC330" s="325"/>
      <c r="BD330" s="325"/>
      <c r="BE330" s="325"/>
      <c r="BF330" s="325"/>
      <c r="BG330" s="325"/>
      <c r="BH330" s="325"/>
      <c r="BI330" s="325"/>
      <c r="BJ330" s="325"/>
      <c r="BK330" s="325"/>
    </row>
    <row r="331" spans="1:63" s="449" customFormat="1" ht="24.75" customHeight="1">
      <c r="A331" s="413"/>
      <c r="B331" s="413"/>
      <c r="C331" s="413"/>
      <c r="D331" s="413"/>
      <c r="E331" s="326"/>
      <c r="F331" s="325"/>
      <c r="G331" s="327"/>
      <c r="H331" s="393"/>
      <c r="I331" s="328"/>
      <c r="J331" s="325"/>
      <c r="K331" s="325"/>
      <c r="L331" s="325"/>
      <c r="M331" s="325"/>
      <c r="N331" s="325"/>
      <c r="O331" s="325"/>
      <c r="P331" s="327"/>
      <c r="Q331" s="327"/>
      <c r="R331" s="327"/>
      <c r="S331" s="327"/>
      <c r="T331" s="327"/>
      <c r="U331" s="327"/>
      <c r="V331" s="327"/>
      <c r="W331" s="327"/>
      <c r="X331" s="327"/>
      <c r="Y331" s="327"/>
      <c r="Z331" s="327"/>
      <c r="AA331" s="325"/>
      <c r="AB331" s="325"/>
      <c r="AC331" s="325"/>
      <c r="AD331" s="325"/>
      <c r="AE331" s="325"/>
      <c r="AF331" s="325"/>
      <c r="AG331" s="325"/>
      <c r="AH331" s="325"/>
      <c r="AI331" s="325"/>
      <c r="AJ331" s="325"/>
      <c r="AK331" s="325"/>
      <c r="AL331" s="325"/>
      <c r="AM331" s="325"/>
      <c r="AN331" s="325"/>
      <c r="AO331" s="325"/>
      <c r="AP331" s="325"/>
      <c r="AQ331" s="325"/>
      <c r="AR331" s="325"/>
      <c r="AS331" s="325"/>
      <c r="AT331" s="325"/>
      <c r="AU331" s="325"/>
      <c r="AV331" s="325"/>
      <c r="AW331" s="325"/>
      <c r="AX331" s="325"/>
      <c r="AY331" s="325"/>
      <c r="AZ331" s="325"/>
      <c r="BA331" s="325"/>
      <c r="BB331" s="325"/>
      <c r="BC331" s="325"/>
      <c r="BD331" s="325"/>
      <c r="BE331" s="325"/>
      <c r="BF331" s="325"/>
      <c r="BG331" s="325"/>
      <c r="BH331" s="325"/>
      <c r="BI331" s="325"/>
      <c r="BJ331" s="325"/>
      <c r="BK331" s="325"/>
    </row>
    <row r="332" spans="1:63" s="449" customFormat="1" ht="24.75" customHeight="1">
      <c r="A332" s="413"/>
      <c r="B332" s="413"/>
      <c r="C332" s="413"/>
      <c r="D332" s="413"/>
      <c r="E332" s="326"/>
      <c r="F332" s="325"/>
      <c r="G332" s="327"/>
      <c r="H332" s="393"/>
      <c r="I332" s="328"/>
      <c r="J332" s="325"/>
      <c r="K332" s="325"/>
      <c r="L332" s="325"/>
      <c r="M332" s="325"/>
      <c r="N332" s="325"/>
      <c r="O332" s="325"/>
      <c r="P332" s="327"/>
      <c r="Q332" s="327"/>
      <c r="R332" s="327"/>
      <c r="S332" s="327"/>
      <c r="T332" s="327"/>
      <c r="U332" s="327"/>
      <c r="V332" s="327"/>
      <c r="W332" s="327"/>
      <c r="X332" s="327"/>
      <c r="Y332" s="327"/>
      <c r="Z332" s="327"/>
      <c r="AA332" s="325"/>
      <c r="AB332" s="325"/>
      <c r="AC332" s="325"/>
      <c r="AD332" s="325"/>
      <c r="AE332" s="325"/>
      <c r="AF332" s="325"/>
      <c r="AG332" s="325"/>
      <c r="AH332" s="325"/>
      <c r="AI332" s="325"/>
      <c r="AJ332" s="325"/>
      <c r="AK332" s="325"/>
      <c r="AL332" s="325"/>
      <c r="AM332" s="325"/>
      <c r="AN332" s="325"/>
      <c r="AO332" s="325"/>
      <c r="AP332" s="325"/>
      <c r="AQ332" s="325"/>
      <c r="AR332" s="325"/>
      <c r="AS332" s="325"/>
      <c r="AT332" s="325"/>
      <c r="AU332" s="325"/>
      <c r="AV332" s="325"/>
      <c r="AW332" s="325"/>
      <c r="AX332" s="325"/>
      <c r="AY332" s="325"/>
      <c r="AZ332" s="325"/>
      <c r="BA332" s="325"/>
      <c r="BB332" s="325"/>
      <c r="BC332" s="325"/>
      <c r="BD332" s="325"/>
      <c r="BE332" s="325"/>
      <c r="BF332" s="325"/>
      <c r="BG332" s="325"/>
      <c r="BH332" s="325"/>
      <c r="BI332" s="325"/>
      <c r="BJ332" s="325"/>
      <c r="BK332" s="325"/>
    </row>
    <row r="333" spans="1:63" s="449" customFormat="1" ht="24.75" customHeight="1">
      <c r="A333" s="413"/>
      <c r="B333" s="413"/>
      <c r="C333" s="413"/>
      <c r="D333" s="413"/>
      <c r="E333" s="326"/>
      <c r="F333" s="325"/>
      <c r="G333" s="327"/>
      <c r="H333" s="393"/>
      <c r="I333" s="328"/>
      <c r="J333" s="325"/>
      <c r="K333" s="325"/>
      <c r="L333" s="325"/>
      <c r="M333" s="325"/>
      <c r="N333" s="325"/>
      <c r="O333" s="325"/>
      <c r="P333" s="327"/>
      <c r="Q333" s="327"/>
      <c r="R333" s="327"/>
      <c r="S333" s="327"/>
      <c r="T333" s="327"/>
      <c r="U333" s="327"/>
      <c r="V333" s="327"/>
      <c r="W333" s="327"/>
      <c r="X333" s="327"/>
      <c r="Y333" s="327"/>
      <c r="Z333" s="327"/>
      <c r="AA333" s="325"/>
      <c r="AB333" s="325"/>
      <c r="AC333" s="325"/>
      <c r="AD333" s="325"/>
      <c r="AE333" s="325"/>
      <c r="AF333" s="325"/>
      <c r="AG333" s="325"/>
      <c r="AH333" s="325"/>
      <c r="AI333" s="325"/>
      <c r="AJ333" s="325"/>
      <c r="AK333" s="325"/>
      <c r="AL333" s="325"/>
      <c r="AM333" s="325"/>
      <c r="AN333" s="325"/>
      <c r="AO333" s="325"/>
      <c r="AP333" s="325"/>
      <c r="AQ333" s="325"/>
      <c r="AR333" s="325"/>
      <c r="AS333" s="325"/>
      <c r="AT333" s="325"/>
      <c r="AU333" s="325"/>
      <c r="AV333" s="325"/>
      <c r="AW333" s="325"/>
      <c r="AX333" s="325"/>
      <c r="AY333" s="325"/>
      <c r="AZ333" s="325"/>
      <c r="BA333" s="325"/>
      <c r="BB333" s="325"/>
      <c r="BC333" s="325"/>
      <c r="BD333" s="325"/>
      <c r="BE333" s="325"/>
      <c r="BF333" s="325"/>
      <c r="BG333" s="325"/>
      <c r="BH333" s="325"/>
      <c r="BI333" s="325"/>
      <c r="BJ333" s="325"/>
      <c r="BK333" s="325"/>
    </row>
    <row r="334" spans="1:63" s="449" customFormat="1" ht="24.75" customHeight="1">
      <c r="A334" s="413"/>
      <c r="B334" s="413"/>
      <c r="C334" s="413"/>
      <c r="D334" s="413"/>
      <c r="E334" s="326"/>
      <c r="F334" s="325"/>
      <c r="G334" s="327"/>
      <c r="H334" s="393"/>
      <c r="I334" s="328"/>
      <c r="J334" s="325"/>
      <c r="K334" s="325"/>
      <c r="L334" s="325"/>
      <c r="M334" s="325"/>
      <c r="N334" s="325"/>
      <c r="O334" s="325"/>
      <c r="P334" s="327"/>
      <c r="Q334" s="327"/>
      <c r="R334" s="327"/>
      <c r="S334" s="327"/>
      <c r="T334" s="327"/>
      <c r="U334" s="327"/>
      <c r="V334" s="327"/>
      <c r="W334" s="327"/>
      <c r="X334" s="327"/>
      <c r="Y334" s="327"/>
      <c r="Z334" s="327"/>
      <c r="AA334" s="325"/>
      <c r="AB334" s="325"/>
      <c r="AC334" s="325"/>
      <c r="AD334" s="325"/>
      <c r="AE334" s="325"/>
      <c r="AF334" s="325"/>
      <c r="AG334" s="325"/>
      <c r="AH334" s="325"/>
      <c r="AI334" s="325"/>
      <c r="AJ334" s="325"/>
      <c r="AK334" s="325"/>
      <c r="AL334" s="325"/>
      <c r="AM334" s="325"/>
      <c r="AN334" s="325"/>
      <c r="AO334" s="325"/>
      <c r="AP334" s="325"/>
      <c r="AQ334" s="325"/>
      <c r="AR334" s="325"/>
      <c r="AS334" s="325"/>
      <c r="AT334" s="325"/>
      <c r="AU334" s="325"/>
      <c r="AV334" s="325"/>
      <c r="AW334" s="325"/>
      <c r="AX334" s="325"/>
      <c r="AY334" s="325"/>
      <c r="AZ334" s="325"/>
      <c r="BA334" s="325"/>
      <c r="BB334" s="325"/>
      <c r="BC334" s="325"/>
      <c r="BD334" s="325"/>
      <c r="BE334" s="325"/>
      <c r="BF334" s="325"/>
      <c r="BG334" s="325"/>
      <c r="BH334" s="325"/>
      <c r="BI334" s="325"/>
      <c r="BJ334" s="325"/>
      <c r="BK334" s="325"/>
    </row>
    <row r="335" spans="1:63" s="449" customFormat="1" ht="24.75" customHeight="1">
      <c r="A335" s="413"/>
      <c r="B335" s="413"/>
      <c r="C335" s="413"/>
      <c r="D335" s="413"/>
      <c r="E335" s="326"/>
      <c r="F335" s="325"/>
      <c r="G335" s="327"/>
      <c r="H335" s="393"/>
      <c r="I335" s="328"/>
      <c r="J335" s="325"/>
      <c r="K335" s="325"/>
      <c r="L335" s="325"/>
      <c r="M335" s="325"/>
      <c r="N335" s="325"/>
      <c r="O335" s="325"/>
      <c r="P335" s="327"/>
      <c r="Q335" s="327"/>
      <c r="R335" s="327"/>
      <c r="S335" s="327"/>
      <c r="T335" s="327"/>
      <c r="U335" s="327"/>
      <c r="V335" s="327"/>
      <c r="W335" s="327"/>
      <c r="X335" s="327"/>
      <c r="Y335" s="327"/>
      <c r="Z335" s="327"/>
      <c r="AA335" s="325"/>
      <c r="AB335" s="325"/>
      <c r="AC335" s="325"/>
      <c r="AD335" s="325"/>
      <c r="AE335" s="325"/>
      <c r="AF335" s="325"/>
      <c r="AG335" s="325"/>
      <c r="AH335" s="325"/>
      <c r="AI335" s="325"/>
      <c r="AJ335" s="325"/>
      <c r="AK335" s="325"/>
      <c r="AL335" s="325"/>
      <c r="AM335" s="325"/>
      <c r="AN335" s="325"/>
      <c r="AO335" s="325"/>
      <c r="AP335" s="325"/>
      <c r="AQ335" s="325"/>
      <c r="AR335" s="325"/>
      <c r="AS335" s="325"/>
      <c r="AT335" s="325"/>
      <c r="AU335" s="325"/>
      <c r="AV335" s="325"/>
      <c r="AW335" s="325"/>
      <c r="AX335" s="325"/>
      <c r="AY335" s="325"/>
      <c r="AZ335" s="325"/>
      <c r="BA335" s="325"/>
      <c r="BB335" s="325"/>
      <c r="BC335" s="325"/>
      <c r="BD335" s="325"/>
      <c r="BE335" s="325"/>
      <c r="BF335" s="325"/>
      <c r="BG335" s="325"/>
      <c r="BH335" s="325"/>
      <c r="BI335" s="325"/>
      <c r="BJ335" s="325"/>
      <c r="BK335" s="325"/>
    </row>
    <row r="336" spans="1:63" s="449" customFormat="1" ht="24.75" customHeight="1">
      <c r="A336" s="413"/>
      <c r="B336" s="413"/>
      <c r="C336" s="413"/>
      <c r="D336" s="413"/>
      <c r="E336" s="326"/>
      <c r="F336" s="325"/>
      <c r="G336" s="327"/>
      <c r="H336" s="393"/>
      <c r="I336" s="328"/>
      <c r="J336" s="325"/>
      <c r="K336" s="325"/>
      <c r="L336" s="325"/>
      <c r="M336" s="325"/>
      <c r="N336" s="325"/>
      <c r="O336" s="325"/>
      <c r="P336" s="327"/>
      <c r="Q336" s="327"/>
      <c r="R336" s="327"/>
      <c r="S336" s="327"/>
      <c r="T336" s="327"/>
      <c r="U336" s="327"/>
      <c r="V336" s="327"/>
      <c r="W336" s="327"/>
      <c r="X336" s="327"/>
      <c r="Y336" s="327"/>
      <c r="Z336" s="327"/>
      <c r="AA336" s="325"/>
      <c r="AB336" s="325"/>
      <c r="AC336" s="325"/>
      <c r="AD336" s="325"/>
      <c r="AE336" s="325"/>
      <c r="AF336" s="325"/>
      <c r="AG336" s="325"/>
      <c r="AH336" s="325"/>
      <c r="AI336" s="325"/>
      <c r="AJ336" s="325"/>
      <c r="AK336" s="325"/>
      <c r="AL336" s="325"/>
      <c r="AM336" s="325"/>
      <c r="AN336" s="325"/>
      <c r="AO336" s="325"/>
      <c r="AP336" s="325"/>
      <c r="AQ336" s="325"/>
      <c r="AR336" s="325"/>
      <c r="AS336" s="325"/>
      <c r="AT336" s="325"/>
      <c r="AU336" s="325"/>
      <c r="AV336" s="325"/>
      <c r="AW336" s="325"/>
      <c r="AX336" s="325"/>
      <c r="AY336" s="325"/>
      <c r="AZ336" s="325"/>
      <c r="BA336" s="325"/>
      <c r="BB336" s="325"/>
      <c r="BC336" s="325"/>
      <c r="BD336" s="325"/>
      <c r="BE336" s="325"/>
      <c r="BF336" s="325"/>
      <c r="BG336" s="325"/>
      <c r="BH336" s="325"/>
      <c r="BI336" s="325"/>
      <c r="BJ336" s="325"/>
      <c r="BK336" s="325"/>
    </row>
    <row r="337" spans="1:63" s="449" customFormat="1" ht="24.75" customHeight="1">
      <c r="A337" s="413"/>
      <c r="B337" s="413"/>
      <c r="C337" s="413"/>
      <c r="D337" s="413"/>
      <c r="E337" s="326"/>
      <c r="F337" s="325"/>
      <c r="G337" s="327"/>
      <c r="H337" s="393"/>
      <c r="I337" s="328"/>
      <c r="J337" s="325"/>
      <c r="K337" s="325"/>
      <c r="L337" s="325"/>
      <c r="M337" s="325"/>
      <c r="N337" s="325"/>
      <c r="O337" s="325"/>
      <c r="P337" s="327"/>
      <c r="Q337" s="327"/>
      <c r="R337" s="327"/>
      <c r="S337" s="327"/>
      <c r="T337" s="327"/>
      <c r="U337" s="327"/>
      <c r="V337" s="327"/>
      <c r="W337" s="327"/>
      <c r="X337" s="327"/>
      <c r="Y337" s="327"/>
      <c r="Z337" s="327"/>
      <c r="AA337" s="325"/>
      <c r="AB337" s="325"/>
      <c r="AC337" s="325"/>
      <c r="AD337" s="325"/>
      <c r="AE337" s="325"/>
      <c r="AF337" s="325"/>
      <c r="AG337" s="325"/>
      <c r="AH337" s="325"/>
      <c r="AI337" s="325"/>
      <c r="AJ337" s="325"/>
      <c r="AK337" s="325"/>
      <c r="AL337" s="325"/>
      <c r="AM337" s="325"/>
      <c r="AN337" s="325"/>
      <c r="AO337" s="325"/>
      <c r="AP337" s="325"/>
      <c r="AQ337" s="325"/>
      <c r="AR337" s="325"/>
      <c r="AS337" s="325"/>
      <c r="AT337" s="325"/>
      <c r="AU337" s="325"/>
      <c r="AV337" s="325"/>
      <c r="AW337" s="325"/>
      <c r="AX337" s="325"/>
      <c r="AY337" s="325"/>
      <c r="AZ337" s="325"/>
      <c r="BA337" s="325"/>
      <c r="BB337" s="325"/>
      <c r="BC337" s="325"/>
      <c r="BD337" s="325"/>
      <c r="BE337" s="325"/>
      <c r="BF337" s="325"/>
      <c r="BG337" s="325"/>
      <c r="BH337" s="325"/>
      <c r="BI337" s="325"/>
      <c r="BJ337" s="325"/>
      <c r="BK337" s="325"/>
    </row>
    <row r="338" spans="1:63" s="449" customFormat="1" ht="24.75" customHeight="1">
      <c r="A338" s="413"/>
      <c r="B338" s="413"/>
      <c r="C338" s="413"/>
      <c r="D338" s="413"/>
      <c r="E338" s="326"/>
      <c r="F338" s="325"/>
      <c r="G338" s="327"/>
      <c r="H338" s="393"/>
      <c r="I338" s="328"/>
      <c r="J338" s="325"/>
      <c r="K338" s="325"/>
      <c r="L338" s="325"/>
      <c r="M338" s="325"/>
      <c r="N338" s="325"/>
      <c r="O338" s="325"/>
      <c r="P338" s="327"/>
      <c r="Q338" s="327"/>
      <c r="R338" s="327"/>
      <c r="S338" s="327"/>
      <c r="T338" s="327"/>
      <c r="U338" s="327"/>
      <c r="V338" s="327"/>
      <c r="W338" s="327"/>
      <c r="X338" s="327"/>
      <c r="Y338" s="327"/>
      <c r="Z338" s="327"/>
      <c r="AA338" s="325"/>
      <c r="AB338" s="325"/>
      <c r="AC338" s="325"/>
      <c r="AD338" s="325"/>
      <c r="AE338" s="325"/>
      <c r="AF338" s="325"/>
      <c r="AG338" s="325"/>
      <c r="AH338" s="325"/>
      <c r="AI338" s="325"/>
      <c r="AJ338" s="325"/>
      <c r="AK338" s="325"/>
      <c r="AL338" s="325"/>
      <c r="AM338" s="325"/>
      <c r="AN338" s="325"/>
      <c r="AO338" s="325"/>
      <c r="AP338" s="325"/>
      <c r="AQ338" s="325"/>
      <c r="AR338" s="325"/>
      <c r="AS338" s="325"/>
      <c r="AT338" s="325"/>
      <c r="AU338" s="325"/>
      <c r="AV338" s="325"/>
      <c r="AW338" s="325"/>
      <c r="AX338" s="325"/>
      <c r="AY338" s="325"/>
      <c r="AZ338" s="325"/>
      <c r="BA338" s="325"/>
      <c r="BB338" s="325"/>
      <c r="BC338" s="325"/>
      <c r="BD338" s="325"/>
      <c r="BE338" s="325"/>
      <c r="BF338" s="325"/>
      <c r="BG338" s="325"/>
      <c r="BH338" s="325"/>
      <c r="BI338" s="325"/>
      <c r="BJ338" s="325"/>
      <c r="BK338" s="325"/>
    </row>
    <row r="339" spans="1:63" s="449" customFormat="1" ht="24.75" customHeight="1">
      <c r="A339" s="413"/>
      <c r="B339" s="413"/>
      <c r="C339" s="413"/>
      <c r="D339" s="413"/>
      <c r="E339" s="326"/>
      <c r="F339" s="325"/>
      <c r="G339" s="327"/>
      <c r="H339" s="393"/>
      <c r="I339" s="328"/>
      <c r="J339" s="325"/>
      <c r="K339" s="325"/>
      <c r="L339" s="325"/>
      <c r="M339" s="325"/>
      <c r="N339" s="325"/>
      <c r="O339" s="325"/>
      <c r="P339" s="327"/>
      <c r="Q339" s="327"/>
      <c r="R339" s="327"/>
      <c r="S339" s="327"/>
      <c r="T339" s="327"/>
      <c r="U339" s="327"/>
      <c r="V339" s="327"/>
      <c r="W339" s="327"/>
      <c r="X339" s="327"/>
      <c r="Y339" s="327"/>
      <c r="Z339" s="327"/>
      <c r="AA339" s="325"/>
      <c r="AB339" s="325"/>
      <c r="AC339" s="325"/>
      <c r="AD339" s="325"/>
      <c r="AE339" s="325"/>
      <c r="AF339" s="325"/>
      <c r="AG339" s="325"/>
      <c r="AH339" s="325"/>
      <c r="AI339" s="325"/>
      <c r="AJ339" s="325"/>
      <c r="AK339" s="325"/>
      <c r="AL339" s="325"/>
      <c r="AM339" s="325"/>
      <c r="AN339" s="325"/>
      <c r="AO339" s="325"/>
      <c r="AP339" s="325"/>
      <c r="AQ339" s="325"/>
      <c r="AR339" s="325"/>
      <c r="AS339" s="325"/>
      <c r="AT339" s="325"/>
      <c r="AU339" s="325"/>
      <c r="AV339" s="325"/>
      <c r="AW339" s="325"/>
      <c r="AX339" s="325"/>
      <c r="AY339" s="325"/>
      <c r="AZ339" s="325"/>
      <c r="BA339" s="325"/>
      <c r="BB339" s="325"/>
      <c r="BC339" s="325"/>
      <c r="BD339" s="325"/>
      <c r="BE339" s="325"/>
      <c r="BF339" s="325"/>
      <c r="BG339" s="325"/>
      <c r="BH339" s="325"/>
      <c r="BI339" s="325"/>
      <c r="BJ339" s="325"/>
      <c r="BK339" s="325"/>
    </row>
    <row r="340" spans="1:63" s="449" customFormat="1" ht="24.75" customHeight="1">
      <c r="A340" s="413"/>
      <c r="B340" s="413"/>
      <c r="C340" s="413"/>
      <c r="D340" s="413"/>
      <c r="E340" s="326"/>
      <c r="F340" s="325"/>
      <c r="G340" s="327"/>
      <c r="H340" s="393"/>
      <c r="I340" s="328"/>
      <c r="J340" s="325"/>
      <c r="K340" s="325"/>
      <c r="L340" s="325"/>
      <c r="M340" s="325"/>
      <c r="N340" s="325"/>
      <c r="O340" s="325"/>
      <c r="P340" s="327"/>
      <c r="Q340" s="327"/>
      <c r="R340" s="327"/>
      <c r="S340" s="327"/>
      <c r="T340" s="327"/>
      <c r="U340" s="327"/>
      <c r="V340" s="327"/>
      <c r="W340" s="327"/>
      <c r="X340" s="327"/>
      <c r="Y340" s="327"/>
      <c r="Z340" s="327"/>
      <c r="AA340" s="325"/>
      <c r="AB340" s="325"/>
      <c r="AC340" s="325"/>
      <c r="AD340" s="325"/>
      <c r="AE340" s="325"/>
      <c r="AF340" s="325"/>
      <c r="AG340" s="325"/>
      <c r="AH340" s="325"/>
      <c r="AI340" s="325"/>
      <c r="AJ340" s="325"/>
      <c r="AK340" s="325"/>
      <c r="AL340" s="325"/>
      <c r="AM340" s="325"/>
      <c r="AN340" s="325"/>
      <c r="AO340" s="325"/>
      <c r="AP340" s="325"/>
      <c r="AQ340" s="325"/>
      <c r="AR340" s="325"/>
      <c r="AS340" s="325"/>
      <c r="AT340" s="325"/>
      <c r="AU340" s="325"/>
      <c r="AV340" s="325"/>
      <c r="AW340" s="325"/>
      <c r="AX340" s="325"/>
      <c r="AY340" s="325"/>
      <c r="AZ340" s="325"/>
      <c r="BA340" s="325"/>
      <c r="BB340" s="325"/>
      <c r="BC340" s="325"/>
      <c r="BD340" s="325"/>
      <c r="BE340" s="325"/>
      <c r="BF340" s="325"/>
      <c r="BG340" s="325"/>
      <c r="BH340" s="325"/>
      <c r="BI340" s="325"/>
      <c r="BJ340" s="325"/>
      <c r="BK340" s="325"/>
    </row>
    <row r="341" spans="1:63" s="449" customFormat="1" ht="24.75" customHeight="1">
      <c r="A341" s="413"/>
      <c r="B341" s="413"/>
      <c r="C341" s="413"/>
      <c r="D341" s="413"/>
      <c r="E341" s="326"/>
      <c r="F341" s="325"/>
      <c r="G341" s="327"/>
      <c r="H341" s="393"/>
      <c r="I341" s="328"/>
      <c r="J341" s="325"/>
      <c r="K341" s="325"/>
      <c r="L341" s="325"/>
      <c r="M341" s="325"/>
      <c r="N341" s="325"/>
      <c r="O341" s="325"/>
      <c r="P341" s="327"/>
      <c r="Q341" s="327"/>
      <c r="R341" s="327"/>
      <c r="S341" s="327"/>
      <c r="T341" s="327"/>
      <c r="U341" s="327"/>
      <c r="V341" s="327"/>
      <c r="W341" s="327"/>
      <c r="X341" s="327"/>
      <c r="Y341" s="327"/>
      <c r="Z341" s="327"/>
      <c r="AA341" s="325"/>
      <c r="AB341" s="325"/>
      <c r="AC341" s="325"/>
      <c r="AD341" s="325"/>
      <c r="AE341" s="325"/>
      <c r="AF341" s="325"/>
      <c r="AG341" s="325"/>
      <c r="AH341" s="325"/>
      <c r="AI341" s="325"/>
      <c r="AJ341" s="325"/>
      <c r="AK341" s="325"/>
      <c r="AL341" s="325"/>
      <c r="AM341" s="325"/>
      <c r="AN341" s="325"/>
      <c r="AO341" s="325"/>
      <c r="AP341" s="325"/>
      <c r="AQ341" s="325"/>
      <c r="AR341" s="325"/>
      <c r="AS341" s="325"/>
      <c r="AT341" s="325"/>
      <c r="AU341" s="325"/>
      <c r="AV341" s="325"/>
      <c r="AW341" s="325"/>
      <c r="AX341" s="325"/>
      <c r="AY341" s="325"/>
      <c r="AZ341" s="325"/>
      <c r="BA341" s="325"/>
      <c r="BB341" s="325"/>
      <c r="BC341" s="325"/>
      <c r="BD341" s="325"/>
      <c r="BE341" s="325"/>
      <c r="BF341" s="325"/>
      <c r="BG341" s="325"/>
      <c r="BH341" s="325"/>
      <c r="BI341" s="325"/>
      <c r="BJ341" s="325"/>
      <c r="BK341" s="325"/>
    </row>
    <row r="342" spans="1:63" s="449" customFormat="1" ht="24.75" customHeight="1">
      <c r="A342" s="413"/>
      <c r="B342" s="413"/>
      <c r="C342" s="413"/>
      <c r="D342" s="413"/>
      <c r="E342" s="326"/>
      <c r="F342" s="325"/>
      <c r="G342" s="327"/>
      <c r="H342" s="393"/>
      <c r="I342" s="328"/>
      <c r="J342" s="325"/>
      <c r="K342" s="325"/>
      <c r="L342" s="325"/>
      <c r="M342" s="325"/>
      <c r="N342" s="325"/>
      <c r="O342" s="325"/>
      <c r="P342" s="327"/>
      <c r="Q342" s="327"/>
      <c r="R342" s="327"/>
      <c r="S342" s="327"/>
      <c r="T342" s="327"/>
      <c r="U342" s="327"/>
      <c r="V342" s="327"/>
      <c r="W342" s="327"/>
      <c r="X342" s="327"/>
      <c r="Y342" s="327"/>
      <c r="Z342" s="327"/>
      <c r="AA342" s="325"/>
      <c r="AB342" s="325"/>
      <c r="AC342" s="325"/>
      <c r="AD342" s="325"/>
      <c r="AE342" s="325"/>
      <c r="AF342" s="325"/>
      <c r="AG342" s="325"/>
      <c r="AH342" s="325"/>
      <c r="AI342" s="325"/>
      <c r="AJ342" s="325"/>
      <c r="AK342" s="325"/>
      <c r="AL342" s="325"/>
      <c r="AM342" s="325"/>
      <c r="AN342" s="325"/>
      <c r="AO342" s="325"/>
      <c r="AP342" s="325"/>
      <c r="AQ342" s="325"/>
      <c r="AR342" s="325"/>
      <c r="AS342" s="325"/>
      <c r="AT342" s="325"/>
      <c r="AU342" s="325"/>
      <c r="AV342" s="325"/>
      <c r="AW342" s="325"/>
      <c r="AX342" s="325"/>
      <c r="AY342" s="325"/>
      <c r="AZ342" s="325"/>
      <c r="BA342" s="325"/>
      <c r="BB342" s="325"/>
      <c r="BC342" s="325"/>
      <c r="BD342" s="325"/>
      <c r="BE342" s="325"/>
      <c r="BF342" s="325"/>
      <c r="BG342" s="325"/>
      <c r="BH342" s="325"/>
      <c r="BI342" s="325"/>
      <c r="BJ342" s="325"/>
      <c r="BK342" s="325"/>
    </row>
    <row r="343" spans="1:63" s="449" customFormat="1" ht="24.75" customHeight="1">
      <c r="A343" s="413"/>
      <c r="B343" s="413"/>
      <c r="C343" s="413"/>
      <c r="D343" s="413"/>
      <c r="E343" s="326"/>
      <c r="F343" s="325"/>
      <c r="G343" s="327"/>
      <c r="H343" s="393"/>
      <c r="I343" s="328"/>
      <c r="J343" s="325"/>
      <c r="K343" s="325"/>
      <c r="L343" s="325"/>
      <c r="M343" s="325"/>
      <c r="N343" s="325"/>
      <c r="O343" s="325"/>
      <c r="P343" s="327"/>
      <c r="Q343" s="327"/>
      <c r="R343" s="327"/>
      <c r="S343" s="327"/>
      <c r="T343" s="327"/>
      <c r="U343" s="327"/>
      <c r="V343" s="327"/>
      <c r="W343" s="327"/>
      <c r="X343" s="327"/>
      <c r="Y343" s="327"/>
      <c r="Z343" s="327"/>
      <c r="AA343" s="325"/>
      <c r="AB343" s="325"/>
      <c r="AC343" s="325"/>
      <c r="AD343" s="325"/>
      <c r="AE343" s="325"/>
      <c r="AF343" s="325"/>
      <c r="AG343" s="325"/>
      <c r="AH343" s="325"/>
      <c r="AI343" s="325"/>
      <c r="AJ343" s="325"/>
      <c r="AK343" s="325"/>
      <c r="AL343" s="325"/>
      <c r="AM343" s="325"/>
      <c r="AN343" s="325"/>
      <c r="AO343" s="325"/>
      <c r="AP343" s="325"/>
      <c r="AQ343" s="325"/>
      <c r="AR343" s="325"/>
      <c r="AS343" s="325"/>
      <c r="AT343" s="325"/>
      <c r="AU343" s="325"/>
      <c r="AV343" s="325"/>
      <c r="AW343" s="325"/>
      <c r="AX343" s="325"/>
      <c r="AY343" s="325"/>
      <c r="AZ343" s="325"/>
      <c r="BA343" s="325"/>
      <c r="BB343" s="325"/>
      <c r="BC343" s="325"/>
      <c r="BD343" s="325"/>
      <c r="BE343" s="325"/>
      <c r="BF343" s="325"/>
      <c r="BG343" s="325"/>
      <c r="BH343" s="325"/>
      <c r="BI343" s="325"/>
      <c r="BJ343" s="325"/>
      <c r="BK343" s="325"/>
    </row>
    <row r="344" spans="1:63" s="449" customFormat="1" ht="24.75" customHeight="1">
      <c r="A344" s="413"/>
      <c r="B344" s="413"/>
      <c r="C344" s="413"/>
      <c r="D344" s="413"/>
      <c r="E344" s="326"/>
      <c r="F344" s="325"/>
      <c r="G344" s="327"/>
      <c r="H344" s="393"/>
      <c r="I344" s="328"/>
      <c r="J344" s="325"/>
      <c r="K344" s="325"/>
      <c r="L344" s="325"/>
      <c r="M344" s="325"/>
      <c r="N344" s="325"/>
      <c r="O344" s="325"/>
      <c r="P344" s="327"/>
      <c r="Q344" s="327"/>
      <c r="R344" s="327"/>
      <c r="S344" s="327"/>
      <c r="T344" s="327"/>
      <c r="U344" s="327"/>
      <c r="V344" s="327"/>
      <c r="W344" s="327"/>
      <c r="X344" s="327"/>
      <c r="Y344" s="327"/>
      <c r="Z344" s="327"/>
      <c r="AA344" s="325"/>
      <c r="AB344" s="325"/>
      <c r="AC344" s="325"/>
      <c r="AD344" s="325"/>
      <c r="AE344" s="325"/>
      <c r="AF344" s="325"/>
      <c r="AG344" s="325"/>
      <c r="AH344" s="325"/>
      <c r="AI344" s="325"/>
      <c r="AJ344" s="325"/>
      <c r="AK344" s="325"/>
      <c r="AL344" s="325"/>
      <c r="AM344" s="325"/>
      <c r="AN344" s="325"/>
      <c r="AO344" s="325"/>
      <c r="AP344" s="325"/>
      <c r="AQ344" s="325"/>
      <c r="AR344" s="325"/>
      <c r="AS344" s="325"/>
      <c r="AT344" s="325"/>
      <c r="AU344" s="325"/>
      <c r="AV344" s="325"/>
      <c r="AW344" s="325"/>
      <c r="AX344" s="325"/>
      <c r="AY344" s="325"/>
      <c r="AZ344" s="325"/>
      <c r="BA344" s="325"/>
      <c r="BB344" s="325"/>
      <c r="BC344" s="325"/>
      <c r="BD344" s="325"/>
      <c r="BE344" s="325"/>
      <c r="BF344" s="325"/>
      <c r="BG344" s="325"/>
      <c r="BH344" s="325"/>
      <c r="BI344" s="325"/>
      <c r="BJ344" s="325"/>
      <c r="BK344" s="325"/>
    </row>
    <row r="345" spans="1:63" s="449" customFormat="1" ht="24.75" customHeight="1">
      <c r="A345" s="413"/>
      <c r="B345" s="413"/>
      <c r="C345" s="413"/>
      <c r="D345" s="413"/>
      <c r="E345" s="326"/>
      <c r="F345" s="325"/>
      <c r="G345" s="327"/>
      <c r="H345" s="393"/>
      <c r="I345" s="328"/>
      <c r="J345" s="325"/>
      <c r="K345" s="325"/>
      <c r="L345" s="325"/>
      <c r="M345" s="325"/>
      <c r="N345" s="325"/>
      <c r="O345" s="325"/>
      <c r="P345" s="327"/>
      <c r="Q345" s="327"/>
      <c r="R345" s="327"/>
      <c r="S345" s="327"/>
      <c r="T345" s="327"/>
      <c r="U345" s="327"/>
      <c r="V345" s="327"/>
      <c r="W345" s="327"/>
      <c r="X345" s="327"/>
      <c r="Y345" s="327"/>
      <c r="Z345" s="327"/>
      <c r="AA345" s="325"/>
      <c r="AB345" s="325"/>
      <c r="AC345" s="325"/>
      <c r="AD345" s="325"/>
      <c r="AE345" s="325"/>
      <c r="AF345" s="325"/>
      <c r="AG345" s="325"/>
      <c r="AH345" s="325"/>
      <c r="AI345" s="325"/>
      <c r="AJ345" s="325"/>
      <c r="AK345" s="325"/>
      <c r="AL345" s="325"/>
      <c r="AM345" s="325"/>
      <c r="AN345" s="325"/>
      <c r="AO345" s="325"/>
      <c r="AP345" s="325"/>
      <c r="AQ345" s="325"/>
      <c r="AR345" s="325"/>
      <c r="AS345" s="325"/>
      <c r="AT345" s="325"/>
      <c r="AU345" s="325"/>
      <c r="AV345" s="325"/>
      <c r="AW345" s="325"/>
      <c r="AX345" s="325"/>
      <c r="AY345" s="325"/>
      <c r="AZ345" s="325"/>
      <c r="BA345" s="325"/>
      <c r="BB345" s="325"/>
      <c r="BC345" s="325"/>
      <c r="BD345" s="325"/>
      <c r="BE345" s="325"/>
      <c r="BF345" s="325"/>
      <c r="BG345" s="325"/>
      <c r="BH345" s="325"/>
      <c r="BI345" s="325"/>
      <c r="BJ345" s="325"/>
      <c r="BK345" s="325"/>
    </row>
    <row r="346" spans="1:63" s="449" customFormat="1" ht="24.75" customHeight="1">
      <c r="A346" s="413"/>
      <c r="B346" s="413"/>
      <c r="C346" s="413"/>
      <c r="D346" s="413"/>
      <c r="E346" s="326"/>
      <c r="F346" s="325"/>
      <c r="G346" s="327"/>
      <c r="H346" s="393"/>
      <c r="I346" s="328"/>
      <c r="J346" s="325"/>
      <c r="K346" s="325"/>
      <c r="L346" s="325"/>
      <c r="M346" s="325"/>
      <c r="N346" s="325"/>
      <c r="O346" s="325"/>
      <c r="P346" s="327"/>
      <c r="Q346" s="327"/>
      <c r="R346" s="327"/>
      <c r="S346" s="327"/>
      <c r="T346" s="327"/>
      <c r="U346" s="327"/>
      <c r="V346" s="327"/>
      <c r="W346" s="327"/>
      <c r="X346" s="327"/>
      <c r="Y346" s="327"/>
      <c r="Z346" s="327"/>
      <c r="AA346" s="325"/>
      <c r="AB346" s="325"/>
      <c r="AC346" s="325"/>
      <c r="AD346" s="325"/>
      <c r="AE346" s="325"/>
      <c r="AF346" s="325"/>
      <c r="AG346" s="325"/>
      <c r="AH346" s="325"/>
      <c r="AI346" s="325"/>
      <c r="AJ346" s="325"/>
      <c r="AK346" s="325"/>
      <c r="AL346" s="325"/>
      <c r="AM346" s="325"/>
      <c r="AN346" s="325"/>
      <c r="AO346" s="325"/>
      <c r="AP346" s="325"/>
      <c r="AQ346" s="325"/>
      <c r="AR346" s="325"/>
      <c r="AS346" s="325"/>
      <c r="AT346" s="325"/>
      <c r="AU346" s="325"/>
      <c r="AV346" s="325"/>
      <c r="AW346" s="325"/>
      <c r="AX346" s="325"/>
      <c r="AY346" s="325"/>
      <c r="AZ346" s="325"/>
      <c r="BA346" s="325"/>
      <c r="BB346" s="325"/>
      <c r="BC346" s="325"/>
      <c r="BD346" s="325"/>
      <c r="BE346" s="325"/>
      <c r="BF346" s="325"/>
      <c r="BG346" s="325"/>
      <c r="BH346" s="325"/>
      <c r="BI346" s="325"/>
      <c r="BJ346" s="325"/>
      <c r="BK346" s="325"/>
    </row>
    <row r="347" spans="1:63" s="449" customFormat="1" ht="24.75" customHeight="1">
      <c r="A347" s="413"/>
      <c r="B347" s="413"/>
      <c r="C347" s="413"/>
      <c r="D347" s="413"/>
      <c r="E347" s="326"/>
      <c r="F347" s="325"/>
      <c r="G347" s="327"/>
      <c r="H347" s="393"/>
      <c r="I347" s="328"/>
      <c r="J347" s="325"/>
      <c r="K347" s="325"/>
      <c r="L347" s="325"/>
      <c r="M347" s="325"/>
      <c r="N347" s="325"/>
      <c r="O347" s="325"/>
      <c r="P347" s="327"/>
      <c r="Q347" s="327"/>
      <c r="R347" s="327"/>
      <c r="S347" s="327"/>
      <c r="T347" s="327"/>
      <c r="U347" s="327"/>
      <c r="V347" s="327"/>
      <c r="W347" s="327"/>
      <c r="X347" s="327"/>
      <c r="Y347" s="327"/>
      <c r="Z347" s="327"/>
      <c r="AA347" s="325"/>
      <c r="AB347" s="325"/>
      <c r="AC347" s="325"/>
      <c r="AD347" s="325"/>
      <c r="AE347" s="325"/>
      <c r="AF347" s="325"/>
      <c r="AG347" s="325"/>
      <c r="AH347" s="325"/>
      <c r="AI347" s="325"/>
      <c r="AJ347" s="325"/>
      <c r="AK347" s="325"/>
      <c r="AL347" s="325"/>
      <c r="AM347" s="325"/>
      <c r="AN347" s="325"/>
      <c r="AO347" s="325"/>
      <c r="AP347" s="325"/>
      <c r="AQ347" s="325"/>
      <c r="AR347" s="325"/>
      <c r="AS347" s="325"/>
      <c r="AT347" s="325"/>
      <c r="AU347" s="325"/>
      <c r="AV347" s="325"/>
      <c r="AW347" s="325"/>
      <c r="AX347" s="325"/>
      <c r="AY347" s="325"/>
      <c r="AZ347" s="325"/>
      <c r="BA347" s="325"/>
      <c r="BB347" s="325"/>
      <c r="BC347" s="325"/>
      <c r="BD347" s="325"/>
      <c r="BE347" s="325"/>
      <c r="BF347" s="325"/>
      <c r="BG347" s="325"/>
      <c r="BH347" s="325"/>
      <c r="BI347" s="325"/>
      <c r="BJ347" s="325"/>
      <c r="BK347" s="325"/>
    </row>
    <row r="348" spans="1:63" s="449" customFormat="1" ht="24.75" customHeight="1">
      <c r="A348" s="413"/>
      <c r="B348" s="413"/>
      <c r="C348" s="413"/>
      <c r="D348" s="413"/>
      <c r="E348" s="326"/>
      <c r="F348" s="325"/>
      <c r="G348" s="327"/>
      <c r="H348" s="393"/>
      <c r="I348" s="328"/>
      <c r="J348" s="325"/>
      <c r="K348" s="325"/>
      <c r="L348" s="325"/>
      <c r="M348" s="325"/>
      <c r="N348" s="325"/>
      <c r="O348" s="325"/>
      <c r="P348" s="327"/>
      <c r="Q348" s="327"/>
      <c r="R348" s="327"/>
      <c r="S348" s="327"/>
      <c r="T348" s="327"/>
      <c r="U348" s="327"/>
      <c r="V348" s="327"/>
      <c r="W348" s="327"/>
      <c r="X348" s="327"/>
      <c r="Y348" s="327"/>
      <c r="Z348" s="327"/>
      <c r="AA348" s="325"/>
      <c r="AB348" s="325"/>
      <c r="AC348" s="325"/>
      <c r="AD348" s="325"/>
      <c r="AE348" s="325"/>
      <c r="AF348" s="325"/>
      <c r="AG348" s="325"/>
      <c r="AH348" s="325"/>
      <c r="AI348" s="325"/>
      <c r="AJ348" s="325"/>
      <c r="AK348" s="325"/>
      <c r="AL348" s="325"/>
      <c r="AM348" s="325"/>
      <c r="AN348" s="325"/>
      <c r="AO348" s="325"/>
      <c r="AP348" s="325"/>
      <c r="AQ348" s="325"/>
      <c r="AR348" s="325"/>
      <c r="AS348" s="325"/>
      <c r="AT348" s="325"/>
      <c r="AU348" s="325"/>
      <c r="AV348" s="325"/>
      <c r="AW348" s="325"/>
      <c r="AX348" s="325"/>
      <c r="AY348" s="325"/>
      <c r="AZ348" s="325"/>
      <c r="BA348" s="325"/>
      <c r="BB348" s="325"/>
      <c r="BC348" s="325"/>
      <c r="BD348" s="325"/>
      <c r="BE348" s="325"/>
      <c r="BF348" s="325"/>
      <c r="BG348" s="325"/>
      <c r="BH348" s="325"/>
      <c r="BI348" s="325"/>
      <c r="BJ348" s="325"/>
      <c r="BK348" s="325"/>
    </row>
    <row r="349" spans="1:63" s="449" customFormat="1" ht="24.75" customHeight="1">
      <c r="A349" s="413"/>
      <c r="B349" s="413"/>
      <c r="C349" s="413"/>
      <c r="D349" s="413"/>
      <c r="E349" s="326"/>
      <c r="F349" s="325"/>
      <c r="G349" s="327"/>
      <c r="H349" s="393"/>
      <c r="I349" s="328"/>
      <c r="J349" s="325"/>
      <c r="K349" s="325"/>
      <c r="L349" s="325"/>
      <c r="M349" s="325"/>
      <c r="N349" s="325"/>
      <c r="O349" s="325"/>
      <c r="P349" s="327"/>
      <c r="Q349" s="327"/>
      <c r="R349" s="327"/>
      <c r="S349" s="327"/>
      <c r="T349" s="327"/>
      <c r="U349" s="327"/>
      <c r="V349" s="327"/>
      <c r="W349" s="327"/>
      <c r="X349" s="327"/>
      <c r="Y349" s="327"/>
      <c r="Z349" s="327"/>
      <c r="AA349" s="325"/>
      <c r="AB349" s="325"/>
      <c r="AC349" s="325"/>
      <c r="AD349" s="325"/>
      <c r="AE349" s="325"/>
      <c r="AF349" s="325"/>
      <c r="AG349" s="325"/>
      <c r="AH349" s="325"/>
      <c r="AI349" s="325"/>
      <c r="AJ349" s="325"/>
      <c r="AK349" s="325"/>
      <c r="AL349" s="325"/>
      <c r="AM349" s="325"/>
      <c r="AN349" s="325"/>
      <c r="AO349" s="325"/>
      <c r="AP349" s="325"/>
      <c r="AQ349" s="325"/>
      <c r="AR349" s="325"/>
      <c r="AS349" s="325"/>
      <c r="AT349" s="325"/>
      <c r="AU349" s="325"/>
      <c r="AV349" s="325"/>
      <c r="AW349" s="325"/>
      <c r="AX349" s="325"/>
      <c r="AY349" s="325"/>
      <c r="AZ349" s="325"/>
      <c r="BA349" s="325"/>
      <c r="BB349" s="325"/>
      <c r="BC349" s="325"/>
      <c r="BD349" s="325"/>
      <c r="BE349" s="325"/>
      <c r="BF349" s="325"/>
      <c r="BG349" s="325"/>
      <c r="BH349" s="325"/>
      <c r="BI349" s="325"/>
      <c r="BJ349" s="325"/>
      <c r="BK349" s="325"/>
    </row>
    <row r="350" spans="1:63" s="449" customFormat="1" ht="24.75" customHeight="1">
      <c r="A350" s="413"/>
      <c r="B350" s="413"/>
      <c r="C350" s="413"/>
      <c r="D350" s="413"/>
      <c r="E350" s="326"/>
      <c r="F350" s="325"/>
      <c r="G350" s="327"/>
      <c r="H350" s="393"/>
      <c r="I350" s="328"/>
      <c r="J350" s="325"/>
      <c r="K350" s="325"/>
      <c r="L350" s="325"/>
      <c r="M350" s="325"/>
      <c r="N350" s="325"/>
      <c r="O350" s="325"/>
      <c r="P350" s="327"/>
      <c r="Q350" s="327"/>
      <c r="R350" s="327"/>
      <c r="S350" s="327"/>
      <c r="T350" s="327"/>
      <c r="U350" s="327"/>
      <c r="V350" s="327"/>
      <c r="W350" s="327"/>
      <c r="X350" s="327"/>
      <c r="Y350" s="327"/>
      <c r="Z350" s="327"/>
      <c r="AA350" s="325"/>
      <c r="AB350" s="325"/>
      <c r="AC350" s="325"/>
      <c r="AD350" s="325"/>
      <c r="AE350" s="325"/>
      <c r="AF350" s="325"/>
      <c r="AG350" s="325"/>
      <c r="AH350" s="325"/>
      <c r="AI350" s="325"/>
      <c r="AJ350" s="325"/>
      <c r="AK350" s="325"/>
      <c r="AL350" s="325"/>
      <c r="AM350" s="325"/>
      <c r="AN350" s="325"/>
      <c r="AO350" s="325"/>
      <c r="AP350" s="325"/>
      <c r="AQ350" s="325"/>
      <c r="AR350" s="325"/>
      <c r="AS350" s="325"/>
      <c r="AT350" s="325"/>
      <c r="AU350" s="325"/>
      <c r="AV350" s="325"/>
      <c r="AW350" s="325"/>
      <c r="AX350" s="325"/>
      <c r="AY350" s="325"/>
      <c r="AZ350" s="325"/>
      <c r="BA350" s="325"/>
      <c r="BB350" s="325"/>
      <c r="BC350" s="325"/>
      <c r="BD350" s="325"/>
      <c r="BE350" s="325"/>
      <c r="BF350" s="325"/>
      <c r="BG350" s="325"/>
      <c r="BH350" s="325"/>
      <c r="BI350" s="325"/>
      <c r="BJ350" s="325"/>
      <c r="BK350" s="325"/>
    </row>
    <row r="351" spans="1:63" s="449" customFormat="1" ht="24.75" customHeight="1">
      <c r="A351" s="413"/>
      <c r="B351" s="413"/>
      <c r="C351" s="413"/>
      <c r="D351" s="413"/>
      <c r="E351" s="326"/>
      <c r="F351" s="325"/>
      <c r="G351" s="327"/>
      <c r="H351" s="393"/>
      <c r="I351" s="328"/>
      <c r="J351" s="325"/>
      <c r="K351" s="325"/>
      <c r="L351" s="325"/>
      <c r="M351" s="325"/>
      <c r="N351" s="325"/>
      <c r="O351" s="325"/>
      <c r="P351" s="327"/>
      <c r="Q351" s="327"/>
      <c r="R351" s="327"/>
      <c r="S351" s="327"/>
      <c r="T351" s="327"/>
      <c r="U351" s="327"/>
      <c r="V351" s="327"/>
      <c r="W351" s="327"/>
      <c r="X351" s="327"/>
      <c r="Y351" s="327"/>
      <c r="Z351" s="327"/>
      <c r="AA351" s="325"/>
      <c r="AB351" s="325"/>
      <c r="AC351" s="325"/>
      <c r="AD351" s="325"/>
      <c r="AE351" s="325"/>
      <c r="AF351" s="325"/>
      <c r="AG351" s="325"/>
      <c r="AH351" s="325"/>
      <c r="AI351" s="325"/>
      <c r="AJ351" s="325"/>
      <c r="AK351" s="325"/>
      <c r="AL351" s="325"/>
      <c r="AM351" s="325"/>
      <c r="AN351" s="325"/>
      <c r="AO351" s="325"/>
      <c r="AP351" s="325"/>
      <c r="AQ351" s="325"/>
      <c r="AR351" s="325"/>
      <c r="AS351" s="325"/>
      <c r="AT351" s="325"/>
      <c r="AU351" s="325"/>
      <c r="AV351" s="325"/>
      <c r="AW351" s="325"/>
      <c r="AX351" s="325"/>
      <c r="AY351" s="325"/>
      <c r="AZ351" s="325"/>
      <c r="BA351" s="325"/>
      <c r="BB351" s="325"/>
      <c r="BC351" s="325"/>
      <c r="BD351" s="325"/>
      <c r="BE351" s="325"/>
      <c r="BF351" s="325"/>
      <c r="BG351" s="325"/>
      <c r="BH351" s="325"/>
      <c r="BI351" s="325"/>
      <c r="BJ351" s="325"/>
      <c r="BK351" s="325"/>
    </row>
    <row r="352" spans="1:63" s="449" customFormat="1" ht="24.75" customHeight="1">
      <c r="A352" s="413"/>
      <c r="B352" s="413"/>
      <c r="C352" s="413"/>
      <c r="D352" s="413"/>
      <c r="E352" s="326"/>
      <c r="F352" s="325"/>
      <c r="G352" s="327"/>
      <c r="H352" s="393"/>
      <c r="I352" s="328"/>
      <c r="J352" s="325"/>
      <c r="K352" s="325"/>
      <c r="L352" s="325"/>
      <c r="M352" s="325"/>
      <c r="N352" s="325"/>
      <c r="O352" s="325"/>
      <c r="P352" s="327"/>
      <c r="Q352" s="327"/>
      <c r="R352" s="327"/>
      <c r="S352" s="327"/>
      <c r="T352" s="327"/>
      <c r="U352" s="327"/>
      <c r="V352" s="327"/>
      <c r="W352" s="327"/>
      <c r="X352" s="327"/>
      <c r="Y352" s="327"/>
      <c r="Z352" s="327"/>
      <c r="AA352" s="325"/>
      <c r="AB352" s="325"/>
      <c r="AC352" s="325"/>
      <c r="AD352" s="325"/>
      <c r="AE352" s="325"/>
      <c r="AF352" s="325"/>
      <c r="AG352" s="325"/>
      <c r="AH352" s="325"/>
      <c r="AI352" s="325"/>
      <c r="AJ352" s="325"/>
      <c r="AK352" s="325"/>
      <c r="AL352" s="325"/>
      <c r="AM352" s="325"/>
      <c r="AN352" s="325"/>
      <c r="AO352" s="325"/>
      <c r="AP352" s="325"/>
      <c r="AQ352" s="325"/>
      <c r="AR352" s="325"/>
      <c r="AS352" s="325"/>
      <c r="AT352" s="325"/>
      <c r="AU352" s="325"/>
      <c r="AV352" s="325"/>
      <c r="AW352" s="325"/>
      <c r="AX352" s="325"/>
      <c r="AY352" s="325"/>
      <c r="AZ352" s="325"/>
      <c r="BA352" s="325"/>
      <c r="BB352" s="325"/>
      <c r="BC352" s="325"/>
      <c r="BD352" s="325"/>
      <c r="BE352" s="325"/>
      <c r="BF352" s="325"/>
      <c r="BG352" s="325"/>
      <c r="BH352" s="325"/>
      <c r="BI352" s="325"/>
      <c r="BJ352" s="325"/>
      <c r="BK352" s="325"/>
    </row>
    <row r="353" spans="1:63" s="449" customFormat="1" ht="24.75" customHeight="1">
      <c r="A353" s="413"/>
      <c r="B353" s="413"/>
      <c r="C353" s="413"/>
      <c r="D353" s="413"/>
      <c r="E353" s="326"/>
      <c r="F353" s="325"/>
      <c r="G353" s="327"/>
      <c r="H353" s="393"/>
      <c r="I353" s="328"/>
      <c r="J353" s="325"/>
      <c r="K353" s="325"/>
      <c r="L353" s="325"/>
      <c r="M353" s="325"/>
      <c r="N353" s="325"/>
      <c r="O353" s="325"/>
      <c r="P353" s="327"/>
      <c r="Q353" s="327"/>
      <c r="R353" s="327"/>
      <c r="S353" s="327"/>
      <c r="T353" s="327"/>
      <c r="U353" s="327"/>
      <c r="V353" s="327"/>
      <c r="W353" s="327"/>
      <c r="X353" s="327"/>
      <c r="Y353" s="327"/>
      <c r="Z353" s="327"/>
      <c r="AA353" s="325"/>
      <c r="AB353" s="325"/>
      <c r="AC353" s="325"/>
      <c r="AD353" s="325"/>
      <c r="AE353" s="325"/>
      <c r="AF353" s="325"/>
      <c r="AG353" s="325"/>
      <c r="AH353" s="325"/>
      <c r="AI353" s="325"/>
      <c r="AJ353" s="325"/>
      <c r="AK353" s="325"/>
      <c r="AL353" s="325"/>
      <c r="AM353" s="325"/>
      <c r="AN353" s="325"/>
      <c r="AO353" s="325"/>
      <c r="AP353" s="325"/>
      <c r="AQ353" s="325"/>
      <c r="AR353" s="325"/>
      <c r="AS353" s="325"/>
      <c r="AT353" s="325"/>
      <c r="AU353" s="325"/>
      <c r="AV353" s="325"/>
      <c r="AW353" s="325"/>
      <c r="AX353" s="325"/>
      <c r="AY353" s="325"/>
      <c r="AZ353" s="325"/>
      <c r="BA353" s="325"/>
      <c r="BB353" s="325"/>
      <c r="BC353" s="325"/>
      <c r="BD353" s="325"/>
      <c r="BE353" s="325"/>
      <c r="BF353" s="325"/>
      <c r="BG353" s="325"/>
      <c r="BH353" s="325"/>
      <c r="BI353" s="325"/>
      <c r="BJ353" s="325"/>
      <c r="BK353" s="325"/>
    </row>
    <row r="354" spans="1:63" s="449" customFormat="1" ht="24.75" customHeight="1">
      <c r="A354" s="413"/>
      <c r="B354" s="413"/>
      <c r="C354" s="413"/>
      <c r="D354" s="413"/>
      <c r="E354" s="326"/>
      <c r="F354" s="325"/>
      <c r="G354" s="327"/>
      <c r="H354" s="393"/>
      <c r="I354" s="328"/>
      <c r="J354" s="325"/>
      <c r="K354" s="325"/>
      <c r="L354" s="325"/>
      <c r="M354" s="325"/>
      <c r="N354" s="325"/>
      <c r="O354" s="325"/>
      <c r="P354" s="327"/>
      <c r="Q354" s="327"/>
      <c r="R354" s="327"/>
      <c r="S354" s="327"/>
      <c r="T354" s="327"/>
      <c r="U354" s="327"/>
      <c r="V354" s="327"/>
      <c r="W354" s="327"/>
      <c r="X354" s="327"/>
      <c r="Y354" s="327"/>
      <c r="Z354" s="327"/>
      <c r="AA354" s="325"/>
      <c r="AB354" s="325"/>
      <c r="AC354" s="325"/>
      <c r="AD354" s="325"/>
      <c r="AE354" s="325"/>
      <c r="AF354" s="325"/>
      <c r="AG354" s="325"/>
      <c r="AH354" s="325"/>
      <c r="AI354" s="325"/>
      <c r="AJ354" s="325"/>
      <c r="AK354" s="325"/>
      <c r="AL354" s="325"/>
      <c r="AM354" s="325"/>
      <c r="AN354" s="325"/>
      <c r="AO354" s="325"/>
      <c r="AP354" s="325"/>
      <c r="AQ354" s="325"/>
      <c r="AR354" s="325"/>
      <c r="AS354" s="325"/>
      <c r="AT354" s="325"/>
      <c r="AU354" s="325"/>
      <c r="AV354" s="325"/>
      <c r="AW354" s="325"/>
      <c r="AX354" s="325"/>
      <c r="AY354" s="325"/>
      <c r="AZ354" s="325"/>
      <c r="BA354" s="325"/>
      <c r="BB354" s="325"/>
      <c r="BC354" s="325"/>
      <c r="BD354" s="325"/>
      <c r="BE354" s="325"/>
      <c r="BF354" s="325"/>
      <c r="BG354" s="325"/>
      <c r="BH354" s="325"/>
      <c r="BI354" s="325"/>
      <c r="BJ354" s="325"/>
      <c r="BK354" s="325"/>
    </row>
    <row r="355" spans="1:63" s="449" customFormat="1" ht="24.75" customHeight="1">
      <c r="A355" s="413"/>
      <c r="B355" s="413"/>
      <c r="C355" s="413"/>
      <c r="D355" s="413"/>
      <c r="E355" s="326"/>
      <c r="F355" s="325"/>
      <c r="G355" s="327"/>
      <c r="H355" s="393"/>
      <c r="I355" s="328"/>
      <c r="J355" s="325"/>
      <c r="K355" s="325"/>
      <c r="L355" s="325"/>
      <c r="M355" s="325"/>
      <c r="N355" s="325"/>
      <c r="O355" s="325"/>
      <c r="P355" s="327"/>
      <c r="Q355" s="327"/>
      <c r="R355" s="327"/>
      <c r="S355" s="327"/>
      <c r="T355" s="327"/>
      <c r="U355" s="327"/>
      <c r="V355" s="327"/>
      <c r="W355" s="327"/>
      <c r="X355" s="327"/>
      <c r="Y355" s="327"/>
      <c r="Z355" s="327"/>
      <c r="AA355" s="325"/>
      <c r="AB355" s="325"/>
      <c r="AC355" s="325"/>
      <c r="AD355" s="325"/>
      <c r="AE355" s="325"/>
      <c r="AF355" s="325"/>
      <c r="AG355" s="325"/>
      <c r="AH355" s="325"/>
      <c r="AI355" s="325"/>
      <c r="AJ355" s="325"/>
      <c r="AK355" s="325"/>
      <c r="AL355" s="325"/>
      <c r="AM355" s="325"/>
      <c r="AN355" s="325"/>
      <c r="AO355" s="325"/>
      <c r="AP355" s="325"/>
      <c r="AQ355" s="325"/>
      <c r="AR355" s="325"/>
      <c r="AS355" s="325"/>
      <c r="AT355" s="325"/>
      <c r="AU355" s="325"/>
      <c r="AV355" s="325"/>
      <c r="AW355" s="325"/>
      <c r="AX355" s="325"/>
      <c r="AY355" s="325"/>
      <c r="AZ355" s="325"/>
      <c r="BA355" s="325"/>
      <c r="BB355" s="325"/>
      <c r="BC355" s="325"/>
      <c r="BD355" s="325"/>
      <c r="BE355" s="325"/>
      <c r="BF355" s="325"/>
      <c r="BG355" s="325"/>
      <c r="BH355" s="325"/>
      <c r="BI355" s="325"/>
      <c r="BJ355" s="325"/>
      <c r="BK355" s="325"/>
    </row>
    <row r="356" spans="1:63" s="449" customFormat="1" ht="24.75" customHeight="1">
      <c r="A356" s="413"/>
      <c r="B356" s="413"/>
      <c r="C356" s="413"/>
      <c r="D356" s="413"/>
      <c r="E356" s="326"/>
      <c r="F356" s="325"/>
      <c r="G356" s="327"/>
      <c r="H356" s="393"/>
      <c r="I356" s="328"/>
      <c r="J356" s="325"/>
      <c r="K356" s="325"/>
      <c r="L356" s="325"/>
      <c r="M356" s="325"/>
      <c r="N356" s="325"/>
      <c r="O356" s="325"/>
      <c r="P356" s="327"/>
      <c r="Q356" s="327"/>
      <c r="R356" s="327"/>
      <c r="S356" s="327"/>
      <c r="T356" s="327"/>
      <c r="U356" s="327"/>
      <c r="V356" s="327"/>
      <c r="W356" s="327"/>
      <c r="X356" s="327"/>
      <c r="Y356" s="327"/>
      <c r="Z356" s="327"/>
      <c r="AA356" s="325"/>
      <c r="AB356" s="325"/>
      <c r="AC356" s="325"/>
      <c r="AD356" s="325"/>
      <c r="AE356" s="325"/>
      <c r="AF356" s="325"/>
      <c r="AG356" s="325"/>
      <c r="AH356" s="325"/>
      <c r="AI356" s="325"/>
      <c r="AJ356" s="325"/>
      <c r="AK356" s="325"/>
      <c r="AL356" s="325"/>
      <c r="AM356" s="325"/>
      <c r="AN356" s="325"/>
      <c r="AO356" s="325"/>
      <c r="AP356" s="325"/>
      <c r="AQ356" s="325"/>
      <c r="AR356" s="325"/>
      <c r="AS356" s="325"/>
      <c r="AT356" s="325"/>
      <c r="AU356" s="325"/>
      <c r="AV356" s="325"/>
      <c r="AW356" s="325"/>
      <c r="AX356" s="325"/>
      <c r="AY356" s="325"/>
      <c r="AZ356" s="325"/>
      <c r="BA356" s="325"/>
      <c r="BB356" s="325"/>
      <c r="BC356" s="325"/>
      <c r="BD356" s="325"/>
      <c r="BE356" s="325"/>
      <c r="BF356" s="325"/>
      <c r="BG356" s="325"/>
      <c r="BH356" s="325"/>
      <c r="BI356" s="325"/>
      <c r="BJ356" s="325"/>
      <c r="BK356" s="325"/>
    </row>
    <row r="357" spans="1:63" s="449" customFormat="1" ht="24.75" customHeight="1">
      <c r="A357" s="413"/>
      <c r="B357" s="413"/>
      <c r="C357" s="413"/>
      <c r="D357" s="413"/>
      <c r="E357" s="326"/>
      <c r="F357" s="325"/>
      <c r="G357" s="327"/>
      <c r="H357" s="393"/>
      <c r="I357" s="328"/>
      <c r="J357" s="325"/>
      <c r="K357" s="325"/>
      <c r="L357" s="325"/>
      <c r="M357" s="325"/>
      <c r="N357" s="325"/>
      <c r="O357" s="325"/>
      <c r="P357" s="327"/>
      <c r="Q357" s="327"/>
      <c r="R357" s="327"/>
      <c r="S357" s="327"/>
      <c r="T357" s="327"/>
      <c r="U357" s="327"/>
      <c r="V357" s="327"/>
      <c r="W357" s="327"/>
      <c r="X357" s="327"/>
      <c r="Y357" s="327"/>
      <c r="Z357" s="327"/>
      <c r="AA357" s="325"/>
      <c r="AB357" s="325"/>
      <c r="AC357" s="325"/>
      <c r="AD357" s="325"/>
      <c r="AE357" s="325"/>
      <c r="AF357" s="325"/>
      <c r="AG357" s="325"/>
      <c r="AH357" s="325"/>
      <c r="AI357" s="325"/>
      <c r="AJ357" s="325"/>
      <c r="AK357" s="325"/>
      <c r="AL357" s="325"/>
      <c r="AM357" s="325"/>
      <c r="AN357" s="325"/>
      <c r="AO357" s="325"/>
      <c r="AP357" s="325"/>
      <c r="AQ357" s="325"/>
      <c r="AR357" s="325"/>
      <c r="AS357" s="325"/>
      <c r="AT357" s="325"/>
      <c r="AU357" s="325"/>
      <c r="AV357" s="325"/>
      <c r="AW357" s="325"/>
      <c r="AX357" s="325"/>
      <c r="AY357" s="325"/>
      <c r="AZ357" s="325"/>
      <c r="BA357" s="325"/>
      <c r="BB357" s="325"/>
      <c r="BC357" s="325"/>
      <c r="BD357" s="325"/>
      <c r="BE357" s="325"/>
      <c r="BF357" s="325"/>
      <c r="BG357" s="325"/>
      <c r="BH357" s="325"/>
      <c r="BI357" s="325"/>
      <c r="BJ357" s="325"/>
      <c r="BK357" s="325"/>
    </row>
    <row r="358" spans="1:63" s="449" customFormat="1" ht="24.75" customHeight="1">
      <c r="A358" s="413"/>
      <c r="B358" s="413"/>
      <c r="C358" s="413"/>
      <c r="D358" s="413"/>
      <c r="E358" s="326"/>
      <c r="F358" s="325"/>
      <c r="G358" s="327"/>
      <c r="H358" s="393"/>
      <c r="I358" s="328"/>
      <c r="J358" s="325"/>
      <c r="K358" s="325"/>
      <c r="L358" s="325"/>
      <c r="M358" s="325"/>
      <c r="N358" s="325"/>
      <c r="O358" s="325"/>
      <c r="P358" s="327"/>
      <c r="Q358" s="327"/>
      <c r="R358" s="327"/>
      <c r="S358" s="327"/>
      <c r="T358" s="327"/>
      <c r="U358" s="327"/>
      <c r="V358" s="327"/>
      <c r="W358" s="327"/>
      <c r="X358" s="327"/>
      <c r="Y358" s="327"/>
      <c r="Z358" s="327"/>
      <c r="AA358" s="325"/>
      <c r="AB358" s="325"/>
      <c r="AC358" s="325"/>
      <c r="AD358" s="325"/>
      <c r="AE358" s="325"/>
      <c r="AF358" s="325"/>
      <c r="AG358" s="325"/>
      <c r="AH358" s="325"/>
      <c r="AI358" s="325"/>
      <c r="AJ358" s="325"/>
      <c r="AK358" s="325"/>
      <c r="AL358" s="325"/>
      <c r="AM358" s="325"/>
      <c r="AN358" s="325"/>
      <c r="AO358" s="325"/>
      <c r="AP358" s="325"/>
      <c r="AQ358" s="325"/>
      <c r="AR358" s="325"/>
      <c r="AS358" s="325"/>
      <c r="AT358" s="325"/>
      <c r="AU358" s="325"/>
      <c r="AV358" s="325"/>
      <c r="AW358" s="325"/>
      <c r="AX358" s="325"/>
      <c r="AY358" s="325"/>
      <c r="AZ358" s="325"/>
      <c r="BA358" s="325"/>
      <c r="BB358" s="325"/>
      <c r="BC358" s="325"/>
      <c r="BD358" s="325"/>
      <c r="BE358" s="325"/>
      <c r="BF358" s="325"/>
      <c r="BG358" s="325"/>
      <c r="BH358" s="325"/>
      <c r="BI358" s="325"/>
      <c r="BJ358" s="325"/>
      <c r="BK358" s="325"/>
    </row>
    <row r="359" spans="1:63" s="449" customFormat="1" ht="24.75" customHeight="1">
      <c r="A359" s="413"/>
      <c r="B359" s="413"/>
      <c r="C359" s="413"/>
      <c r="D359" s="413"/>
      <c r="E359" s="326"/>
      <c r="F359" s="325"/>
      <c r="G359" s="327"/>
      <c r="H359" s="393"/>
      <c r="I359" s="328"/>
      <c r="J359" s="325"/>
      <c r="K359" s="325"/>
      <c r="L359" s="325"/>
      <c r="M359" s="325"/>
      <c r="N359" s="325"/>
      <c r="O359" s="325"/>
      <c r="P359" s="327"/>
      <c r="Q359" s="327"/>
      <c r="R359" s="327"/>
      <c r="S359" s="327"/>
      <c r="T359" s="327"/>
      <c r="U359" s="327"/>
      <c r="V359" s="327"/>
      <c r="W359" s="327"/>
      <c r="X359" s="327"/>
      <c r="Y359" s="327"/>
      <c r="Z359" s="327"/>
      <c r="AA359" s="325"/>
      <c r="AB359" s="325"/>
      <c r="AC359" s="325"/>
      <c r="AD359" s="325"/>
      <c r="AE359" s="325"/>
      <c r="AF359" s="325"/>
      <c r="AG359" s="325"/>
      <c r="AH359" s="325"/>
      <c r="AI359" s="325"/>
      <c r="AJ359" s="325"/>
      <c r="AK359" s="325"/>
      <c r="AL359" s="325"/>
      <c r="AM359" s="325"/>
      <c r="AN359" s="325"/>
      <c r="AO359" s="325"/>
      <c r="AP359" s="325"/>
      <c r="AQ359" s="325"/>
      <c r="AR359" s="325"/>
      <c r="AS359" s="325"/>
      <c r="AT359" s="325"/>
      <c r="AU359" s="325"/>
      <c r="AV359" s="325"/>
      <c r="AW359" s="325"/>
      <c r="AX359" s="325"/>
      <c r="AY359" s="325"/>
      <c r="AZ359" s="325"/>
      <c r="BA359" s="325"/>
      <c r="BB359" s="325"/>
      <c r="BC359" s="325"/>
      <c r="BD359" s="325"/>
      <c r="BE359" s="325"/>
      <c r="BF359" s="325"/>
      <c r="BG359" s="325"/>
      <c r="BH359" s="325"/>
      <c r="BI359" s="325"/>
      <c r="BJ359" s="325"/>
      <c r="BK359" s="325"/>
    </row>
    <row r="360" spans="1:63" s="449" customFormat="1" ht="24.75" customHeight="1">
      <c r="A360" s="413"/>
      <c r="B360" s="413"/>
      <c r="C360" s="413"/>
      <c r="D360" s="413"/>
      <c r="E360" s="326"/>
      <c r="F360" s="325"/>
      <c r="G360" s="327"/>
      <c r="H360" s="393"/>
      <c r="I360" s="328"/>
      <c r="J360" s="325"/>
      <c r="K360" s="325"/>
      <c r="L360" s="325"/>
      <c r="M360" s="325"/>
      <c r="N360" s="325"/>
      <c r="O360" s="325"/>
      <c r="P360" s="327"/>
      <c r="Q360" s="327"/>
      <c r="R360" s="327"/>
      <c r="S360" s="327"/>
      <c r="T360" s="327"/>
      <c r="U360" s="327"/>
      <c r="V360" s="327"/>
      <c r="W360" s="327"/>
      <c r="X360" s="327"/>
      <c r="Y360" s="327"/>
      <c r="Z360" s="327"/>
      <c r="AA360" s="325"/>
      <c r="AB360" s="325"/>
      <c r="AC360" s="325"/>
      <c r="AD360" s="325"/>
      <c r="AE360" s="325"/>
      <c r="AF360" s="325"/>
      <c r="AG360" s="325"/>
      <c r="AH360" s="325"/>
      <c r="AI360" s="325"/>
      <c r="AJ360" s="325"/>
      <c r="AK360" s="325"/>
      <c r="AL360" s="325"/>
      <c r="AM360" s="325"/>
      <c r="AN360" s="325"/>
      <c r="AO360" s="325"/>
      <c r="AP360" s="325"/>
      <c r="AQ360" s="325"/>
      <c r="AR360" s="325"/>
      <c r="AS360" s="325"/>
      <c r="AT360" s="325"/>
      <c r="AU360" s="325"/>
      <c r="AV360" s="325"/>
      <c r="AW360" s="325"/>
      <c r="AX360" s="325"/>
      <c r="AY360" s="325"/>
      <c r="AZ360" s="325"/>
      <c r="BA360" s="325"/>
      <c r="BB360" s="325"/>
      <c r="BC360" s="325"/>
      <c r="BD360" s="325"/>
      <c r="BE360" s="325"/>
      <c r="BF360" s="325"/>
      <c r="BG360" s="325"/>
      <c r="BH360" s="325"/>
      <c r="BI360" s="325"/>
      <c r="BJ360" s="325"/>
      <c r="BK360" s="325"/>
    </row>
    <row r="361" spans="1:63" s="449" customFormat="1" ht="24.75" customHeight="1">
      <c r="A361" s="413"/>
      <c r="B361" s="413"/>
      <c r="C361" s="413"/>
      <c r="D361" s="413"/>
      <c r="E361" s="326"/>
      <c r="F361" s="325"/>
      <c r="G361" s="327"/>
      <c r="H361" s="393"/>
      <c r="I361" s="328"/>
      <c r="J361" s="325"/>
      <c r="K361" s="325"/>
      <c r="L361" s="325"/>
      <c r="M361" s="325"/>
      <c r="N361" s="325"/>
      <c r="O361" s="325"/>
      <c r="P361" s="327"/>
      <c r="Q361" s="327"/>
      <c r="R361" s="327"/>
      <c r="S361" s="327"/>
      <c r="T361" s="327"/>
      <c r="U361" s="327"/>
      <c r="V361" s="327"/>
      <c r="W361" s="327"/>
      <c r="X361" s="327"/>
      <c r="Y361" s="327"/>
      <c r="Z361" s="327"/>
      <c r="AA361" s="325"/>
      <c r="AB361" s="325"/>
      <c r="AC361" s="325"/>
      <c r="AD361" s="325"/>
      <c r="AE361" s="325"/>
      <c r="AF361" s="325"/>
      <c r="AG361" s="325"/>
      <c r="AH361" s="325"/>
      <c r="AI361" s="325"/>
      <c r="AJ361" s="325"/>
      <c r="AK361" s="325"/>
      <c r="AL361" s="325"/>
      <c r="AM361" s="325"/>
      <c r="AN361" s="325"/>
      <c r="AO361" s="325"/>
      <c r="AP361" s="325"/>
      <c r="AQ361" s="325"/>
      <c r="AR361" s="325"/>
      <c r="AS361" s="325"/>
      <c r="AT361" s="325"/>
      <c r="AU361" s="325"/>
      <c r="AV361" s="325"/>
      <c r="AW361" s="325"/>
      <c r="AX361" s="325"/>
      <c r="AY361" s="325"/>
      <c r="AZ361" s="325"/>
      <c r="BA361" s="325"/>
      <c r="BB361" s="325"/>
      <c r="BC361" s="325"/>
      <c r="BD361" s="325"/>
      <c r="BE361" s="325"/>
      <c r="BF361" s="325"/>
      <c r="BG361" s="325"/>
      <c r="BH361" s="325"/>
      <c r="BI361" s="325"/>
      <c r="BJ361" s="325"/>
      <c r="BK361" s="325"/>
    </row>
    <row r="362" spans="1:63" s="449" customFormat="1" ht="24.75" customHeight="1">
      <c r="A362" s="413"/>
      <c r="B362" s="413"/>
      <c r="C362" s="413"/>
      <c r="D362" s="413"/>
      <c r="E362" s="326"/>
      <c r="F362" s="325"/>
      <c r="G362" s="327"/>
      <c r="H362" s="393"/>
      <c r="I362" s="328"/>
      <c r="J362" s="325"/>
      <c r="K362" s="325"/>
      <c r="L362" s="325"/>
      <c r="M362" s="325"/>
      <c r="N362" s="325"/>
      <c r="O362" s="325"/>
      <c r="P362" s="327"/>
      <c r="Q362" s="327"/>
      <c r="R362" s="327"/>
      <c r="S362" s="327"/>
      <c r="T362" s="327"/>
      <c r="U362" s="327"/>
      <c r="V362" s="327"/>
      <c r="W362" s="327"/>
      <c r="X362" s="327"/>
      <c r="Y362" s="327"/>
      <c r="Z362" s="327"/>
      <c r="AA362" s="325"/>
      <c r="AB362" s="325"/>
      <c r="AC362" s="325"/>
      <c r="AD362" s="325"/>
      <c r="AE362" s="325"/>
      <c r="AF362" s="325"/>
      <c r="AG362" s="325"/>
      <c r="AH362" s="325"/>
      <c r="AI362" s="325"/>
      <c r="AJ362" s="325"/>
      <c r="AK362" s="325"/>
      <c r="AL362" s="325"/>
      <c r="AM362" s="325"/>
      <c r="AN362" s="325"/>
      <c r="AO362" s="325"/>
      <c r="AP362" s="325"/>
      <c r="AQ362" s="325"/>
      <c r="AR362" s="325"/>
      <c r="AS362" s="325"/>
      <c r="AT362" s="325"/>
      <c r="AU362" s="325"/>
      <c r="AV362" s="325"/>
      <c r="AW362" s="325"/>
      <c r="AX362" s="325"/>
      <c r="AY362" s="325"/>
      <c r="AZ362" s="325"/>
      <c r="BA362" s="325"/>
      <c r="BB362" s="325"/>
      <c r="BC362" s="325"/>
      <c r="BD362" s="325"/>
      <c r="BE362" s="325"/>
      <c r="BF362" s="325"/>
      <c r="BG362" s="325"/>
      <c r="BH362" s="325"/>
      <c r="BI362" s="325"/>
      <c r="BJ362" s="325"/>
      <c r="BK362" s="325"/>
    </row>
    <row r="363" spans="1:63" s="449" customFormat="1" ht="24.75" customHeight="1">
      <c r="A363" s="413"/>
      <c r="B363" s="413"/>
      <c r="C363" s="413"/>
      <c r="D363" s="413"/>
      <c r="E363" s="326"/>
      <c r="F363" s="325"/>
      <c r="G363" s="327"/>
      <c r="H363" s="393"/>
      <c r="I363" s="328"/>
      <c r="J363" s="325"/>
      <c r="K363" s="325"/>
      <c r="L363" s="325"/>
      <c r="M363" s="325"/>
      <c r="N363" s="325"/>
      <c r="O363" s="325"/>
      <c r="P363" s="327"/>
      <c r="Q363" s="327"/>
      <c r="R363" s="327"/>
      <c r="S363" s="327"/>
      <c r="T363" s="327"/>
      <c r="U363" s="327"/>
      <c r="V363" s="327"/>
      <c r="W363" s="327"/>
      <c r="X363" s="327"/>
      <c r="Y363" s="327"/>
      <c r="Z363" s="327"/>
      <c r="AA363" s="325"/>
      <c r="AB363" s="325"/>
      <c r="AC363" s="325"/>
      <c r="AD363" s="325"/>
      <c r="AE363" s="325"/>
      <c r="AF363" s="325"/>
      <c r="AG363" s="325"/>
      <c r="AH363" s="325"/>
      <c r="AI363" s="325"/>
      <c r="AJ363" s="325"/>
      <c r="AK363" s="325"/>
      <c r="AL363" s="325"/>
      <c r="AM363" s="325"/>
      <c r="AN363" s="325"/>
      <c r="AO363" s="325"/>
      <c r="AP363" s="325"/>
      <c r="AQ363" s="325"/>
      <c r="AR363" s="325"/>
      <c r="AS363" s="325"/>
      <c r="AT363" s="325"/>
      <c r="AU363" s="325"/>
      <c r="AV363" s="325"/>
      <c r="AW363" s="325"/>
      <c r="AX363" s="325"/>
      <c r="AY363" s="325"/>
      <c r="AZ363" s="325"/>
      <c r="BA363" s="325"/>
      <c r="BB363" s="325"/>
      <c r="BC363" s="325"/>
      <c r="BD363" s="325"/>
      <c r="BE363" s="325"/>
      <c r="BF363" s="325"/>
      <c r="BG363" s="325"/>
      <c r="BH363" s="325"/>
      <c r="BI363" s="325"/>
      <c r="BJ363" s="325"/>
      <c r="BK363" s="325"/>
    </row>
    <row r="364" spans="1:63" s="449" customFormat="1" ht="24.75" customHeight="1">
      <c r="A364" s="413"/>
      <c r="B364" s="413"/>
      <c r="C364" s="413"/>
      <c r="D364" s="413"/>
      <c r="E364" s="326"/>
      <c r="F364" s="325"/>
      <c r="G364" s="327"/>
      <c r="H364" s="393"/>
      <c r="I364" s="328"/>
      <c r="J364" s="325"/>
      <c r="K364" s="325"/>
      <c r="L364" s="325"/>
      <c r="M364" s="325"/>
      <c r="N364" s="325"/>
      <c r="O364" s="325"/>
      <c r="P364" s="327"/>
      <c r="Q364" s="327"/>
      <c r="R364" s="327"/>
      <c r="S364" s="327"/>
      <c r="T364" s="327"/>
      <c r="U364" s="327"/>
      <c r="V364" s="327"/>
      <c r="W364" s="327"/>
      <c r="X364" s="327"/>
      <c r="Y364" s="327"/>
      <c r="Z364" s="327"/>
      <c r="AA364" s="325"/>
      <c r="AB364" s="325"/>
      <c r="AC364" s="325"/>
      <c r="AD364" s="325"/>
      <c r="AE364" s="325"/>
      <c r="AF364" s="325"/>
      <c r="AG364" s="325"/>
      <c r="AH364" s="325"/>
      <c r="AI364" s="325"/>
      <c r="AJ364" s="325"/>
      <c r="AK364" s="325"/>
      <c r="AL364" s="325"/>
      <c r="AM364" s="325"/>
      <c r="AN364" s="325"/>
      <c r="AO364" s="325"/>
      <c r="AP364" s="325"/>
      <c r="AQ364" s="325"/>
      <c r="AR364" s="325"/>
      <c r="AS364" s="325"/>
      <c r="AT364" s="325"/>
      <c r="AU364" s="325"/>
      <c r="AV364" s="325"/>
      <c r="AW364" s="325"/>
      <c r="AX364" s="325"/>
      <c r="AY364" s="325"/>
      <c r="AZ364" s="325"/>
      <c r="BA364" s="325"/>
      <c r="BB364" s="325"/>
      <c r="BC364" s="325"/>
      <c r="BD364" s="325"/>
      <c r="BE364" s="325"/>
      <c r="BF364" s="325"/>
      <c r="BG364" s="325"/>
      <c r="BH364" s="325"/>
      <c r="BI364" s="325"/>
      <c r="BJ364" s="325"/>
      <c r="BK364" s="325"/>
    </row>
    <row r="365" spans="1:63" s="449" customFormat="1" ht="24.75" customHeight="1">
      <c r="A365" s="413"/>
      <c r="B365" s="413"/>
      <c r="C365" s="413"/>
      <c r="D365" s="413"/>
      <c r="E365" s="326"/>
      <c r="F365" s="325"/>
      <c r="G365" s="327"/>
      <c r="H365" s="393"/>
      <c r="I365" s="328"/>
      <c r="J365" s="325"/>
      <c r="K365" s="325"/>
      <c r="L365" s="325"/>
      <c r="M365" s="325"/>
      <c r="N365" s="325"/>
      <c r="O365" s="325"/>
      <c r="P365" s="327"/>
      <c r="Q365" s="327"/>
      <c r="R365" s="327"/>
      <c r="S365" s="327"/>
      <c r="T365" s="327"/>
      <c r="U365" s="327"/>
      <c r="V365" s="327"/>
      <c r="W365" s="327"/>
      <c r="X365" s="327"/>
      <c r="Y365" s="327"/>
      <c r="Z365" s="327"/>
      <c r="AA365" s="325"/>
      <c r="AB365" s="325"/>
      <c r="AC365" s="325"/>
      <c r="AD365" s="325"/>
      <c r="AE365" s="325"/>
      <c r="AF365" s="325"/>
      <c r="AG365" s="325"/>
      <c r="AH365" s="325"/>
      <c r="AI365" s="325"/>
      <c r="AJ365" s="325"/>
      <c r="AK365" s="325"/>
      <c r="AL365" s="325"/>
      <c r="AM365" s="325"/>
      <c r="AN365" s="325"/>
      <c r="AO365" s="325"/>
      <c r="AP365" s="325"/>
      <c r="AQ365" s="325"/>
      <c r="AR365" s="325"/>
      <c r="AS365" s="325"/>
      <c r="AT365" s="325"/>
      <c r="AU365" s="325"/>
      <c r="AV365" s="325"/>
      <c r="AW365" s="325"/>
      <c r="AX365" s="325"/>
      <c r="AY365" s="325"/>
      <c r="AZ365" s="325"/>
      <c r="BA365" s="325"/>
      <c r="BB365" s="325"/>
      <c r="BC365" s="325"/>
      <c r="BD365" s="325"/>
      <c r="BE365" s="325"/>
      <c r="BF365" s="325"/>
      <c r="BG365" s="325"/>
      <c r="BH365" s="325"/>
      <c r="BI365" s="325"/>
      <c r="BJ365" s="325"/>
      <c r="BK365" s="325"/>
    </row>
    <row r="366" spans="1:63" s="449" customFormat="1" ht="24.75" customHeight="1">
      <c r="A366" s="413"/>
      <c r="B366" s="413"/>
      <c r="C366" s="413"/>
      <c r="D366" s="413"/>
      <c r="E366" s="326"/>
      <c r="F366" s="325"/>
      <c r="G366" s="327"/>
      <c r="H366" s="393"/>
      <c r="I366" s="328"/>
      <c r="J366" s="325"/>
      <c r="K366" s="325"/>
      <c r="L366" s="325"/>
      <c r="M366" s="325"/>
      <c r="N366" s="325"/>
      <c r="O366" s="325"/>
      <c r="P366" s="327"/>
      <c r="Q366" s="327"/>
      <c r="R366" s="327"/>
      <c r="S366" s="327"/>
      <c r="T366" s="327"/>
      <c r="U366" s="327"/>
      <c r="V366" s="327"/>
      <c r="W366" s="327"/>
      <c r="X366" s="327"/>
      <c r="Y366" s="327"/>
      <c r="Z366" s="327"/>
      <c r="AA366" s="325"/>
      <c r="AB366" s="325"/>
      <c r="AC366" s="325"/>
      <c r="AD366" s="325"/>
      <c r="AE366" s="325"/>
      <c r="AF366" s="325"/>
      <c r="AG366" s="325"/>
      <c r="AH366" s="325"/>
      <c r="AI366" s="325"/>
      <c r="AJ366" s="325"/>
      <c r="AK366" s="325"/>
      <c r="AL366" s="325"/>
      <c r="AM366" s="325"/>
      <c r="AN366" s="325"/>
      <c r="AO366" s="325"/>
      <c r="AP366" s="325"/>
      <c r="AQ366" s="325"/>
      <c r="AR366" s="325"/>
      <c r="AS366" s="325"/>
      <c r="AT366" s="325"/>
      <c r="AU366" s="325"/>
      <c r="AV366" s="325"/>
      <c r="AW366" s="325"/>
      <c r="AX366" s="325"/>
      <c r="AY366" s="325"/>
      <c r="AZ366" s="325"/>
      <c r="BA366" s="325"/>
      <c r="BB366" s="325"/>
      <c r="BC366" s="325"/>
      <c r="BD366" s="325"/>
      <c r="BE366" s="325"/>
      <c r="BF366" s="325"/>
      <c r="BG366" s="325"/>
      <c r="BH366" s="325"/>
      <c r="BI366" s="325"/>
      <c r="BJ366" s="325"/>
      <c r="BK366" s="325"/>
    </row>
    <row r="367" spans="1:63" s="449" customFormat="1" ht="24.75" customHeight="1">
      <c r="A367" s="413"/>
      <c r="B367" s="413"/>
      <c r="C367" s="413"/>
      <c r="D367" s="413"/>
      <c r="E367" s="326"/>
      <c r="F367" s="325"/>
      <c r="G367" s="327"/>
      <c r="H367" s="393"/>
      <c r="I367" s="328"/>
      <c r="J367" s="325"/>
      <c r="K367" s="325"/>
      <c r="L367" s="325"/>
      <c r="M367" s="325"/>
      <c r="N367" s="325"/>
      <c r="O367" s="325"/>
      <c r="P367" s="327"/>
      <c r="Q367" s="327"/>
      <c r="R367" s="327"/>
      <c r="S367" s="327"/>
      <c r="T367" s="327"/>
      <c r="U367" s="327"/>
      <c r="V367" s="327"/>
      <c r="W367" s="327"/>
      <c r="X367" s="327"/>
      <c r="Y367" s="327"/>
      <c r="Z367" s="327"/>
      <c r="AA367" s="325"/>
      <c r="AB367" s="325"/>
      <c r="AC367" s="325"/>
      <c r="AD367" s="325"/>
      <c r="AE367" s="325"/>
      <c r="AF367" s="325"/>
      <c r="AG367" s="325"/>
      <c r="AH367" s="325"/>
      <c r="AI367" s="325"/>
      <c r="AJ367" s="325"/>
      <c r="AK367" s="325"/>
      <c r="AL367" s="325"/>
      <c r="AM367" s="325"/>
      <c r="AN367" s="325"/>
      <c r="AO367" s="325"/>
      <c r="AP367" s="325"/>
      <c r="AQ367" s="325"/>
      <c r="AR367" s="325"/>
      <c r="AS367" s="325"/>
      <c r="AT367" s="325"/>
      <c r="AU367" s="325"/>
      <c r="AV367" s="325"/>
      <c r="AW367" s="325"/>
      <c r="AX367" s="325"/>
      <c r="AY367" s="325"/>
      <c r="AZ367" s="325"/>
      <c r="BA367" s="325"/>
      <c r="BB367" s="325"/>
      <c r="BC367" s="325"/>
      <c r="BD367" s="325"/>
      <c r="BE367" s="325"/>
      <c r="BF367" s="325"/>
      <c r="BG367" s="325"/>
      <c r="BH367" s="325"/>
      <c r="BI367" s="325"/>
      <c r="BJ367" s="325"/>
      <c r="BK367" s="325"/>
    </row>
    <row r="368" spans="1:63" s="449" customFormat="1" ht="24.75" customHeight="1">
      <c r="A368" s="413"/>
      <c r="B368" s="413"/>
      <c r="C368" s="413"/>
      <c r="D368" s="413"/>
      <c r="E368" s="326"/>
      <c r="F368" s="325"/>
      <c r="G368" s="327"/>
      <c r="H368" s="393"/>
      <c r="I368" s="328"/>
      <c r="J368" s="325"/>
      <c r="K368" s="325"/>
      <c r="L368" s="325"/>
      <c r="M368" s="325"/>
      <c r="N368" s="325"/>
      <c r="O368" s="325"/>
      <c r="P368" s="327"/>
      <c r="Q368" s="327"/>
      <c r="R368" s="327"/>
      <c r="S368" s="327"/>
      <c r="T368" s="327"/>
      <c r="U368" s="327"/>
      <c r="V368" s="327"/>
      <c r="W368" s="327"/>
      <c r="X368" s="327"/>
      <c r="Y368" s="327"/>
      <c r="Z368" s="327"/>
      <c r="AA368" s="325"/>
      <c r="AB368" s="325"/>
      <c r="AC368" s="325"/>
      <c r="AD368" s="325"/>
      <c r="AE368" s="325"/>
      <c r="AF368" s="325"/>
      <c r="AG368" s="325"/>
      <c r="AH368" s="325"/>
      <c r="AI368" s="325"/>
      <c r="AJ368" s="325"/>
      <c r="AK368" s="325"/>
      <c r="AL368" s="325"/>
      <c r="AM368" s="325"/>
      <c r="AN368" s="325"/>
      <c r="AO368" s="325"/>
      <c r="AP368" s="325"/>
      <c r="AQ368" s="325"/>
      <c r="AR368" s="325"/>
      <c r="AS368" s="325"/>
      <c r="AT368" s="325"/>
      <c r="AU368" s="325"/>
      <c r="AV368" s="325"/>
      <c r="AW368" s="325"/>
      <c r="AX368" s="325"/>
      <c r="AY368" s="325"/>
      <c r="AZ368" s="325"/>
      <c r="BA368" s="325"/>
      <c r="BB368" s="325"/>
      <c r="BC368" s="325"/>
      <c r="BD368" s="325"/>
      <c r="BE368" s="325"/>
      <c r="BF368" s="325"/>
      <c r="BG368" s="325"/>
      <c r="BH368" s="325"/>
      <c r="BI368" s="325"/>
      <c r="BJ368" s="325"/>
      <c r="BK368" s="325"/>
    </row>
    <row r="369" spans="1:63" s="449" customFormat="1" ht="24.75" customHeight="1">
      <c r="A369" s="413"/>
      <c r="B369" s="413"/>
      <c r="C369" s="413"/>
      <c r="D369" s="413"/>
      <c r="E369" s="326"/>
      <c r="F369" s="325"/>
      <c r="G369" s="327"/>
      <c r="H369" s="393"/>
      <c r="I369" s="328"/>
      <c r="J369" s="325"/>
      <c r="K369" s="325"/>
      <c r="L369" s="325"/>
      <c r="M369" s="325"/>
      <c r="N369" s="325"/>
      <c r="O369" s="325"/>
      <c r="P369" s="327"/>
      <c r="Q369" s="327"/>
      <c r="R369" s="327"/>
      <c r="S369" s="327"/>
      <c r="T369" s="327"/>
      <c r="U369" s="327"/>
      <c r="V369" s="327"/>
      <c r="W369" s="327"/>
      <c r="X369" s="327"/>
      <c r="Y369" s="327"/>
      <c r="Z369" s="327"/>
      <c r="AA369" s="325"/>
      <c r="AB369" s="325"/>
      <c r="AC369" s="325"/>
      <c r="AD369" s="325"/>
      <c r="AE369" s="325"/>
      <c r="AF369" s="325"/>
      <c r="AG369" s="325"/>
      <c r="AH369" s="325"/>
      <c r="AI369" s="325"/>
      <c r="AJ369" s="325"/>
      <c r="AK369" s="325"/>
      <c r="AL369" s="325"/>
      <c r="AM369" s="325"/>
      <c r="AN369" s="325"/>
      <c r="AO369" s="325"/>
      <c r="AP369" s="325"/>
      <c r="AQ369" s="325"/>
      <c r="AR369" s="325"/>
      <c r="AS369" s="325"/>
      <c r="AT369" s="325"/>
      <c r="AU369" s="325"/>
      <c r="AV369" s="325"/>
      <c r="AW369" s="325"/>
      <c r="AX369" s="325"/>
      <c r="AY369" s="325"/>
      <c r="AZ369" s="325"/>
      <c r="BA369" s="325"/>
      <c r="BB369" s="325"/>
      <c r="BC369" s="325"/>
      <c r="BD369" s="325"/>
      <c r="BE369" s="325"/>
      <c r="BF369" s="325"/>
      <c r="BG369" s="325"/>
      <c r="BH369" s="325"/>
      <c r="BI369" s="325"/>
      <c r="BJ369" s="325"/>
      <c r="BK369" s="325"/>
    </row>
    <row r="370" spans="1:63" s="449" customFormat="1" ht="24.75" customHeight="1">
      <c r="A370" s="413"/>
      <c r="B370" s="413"/>
      <c r="C370" s="413"/>
      <c r="D370" s="413"/>
      <c r="E370" s="326"/>
      <c r="F370" s="325"/>
      <c r="G370" s="327"/>
      <c r="H370" s="393"/>
      <c r="I370" s="328"/>
      <c r="J370" s="325"/>
      <c r="K370" s="325"/>
      <c r="L370" s="325"/>
      <c r="M370" s="325"/>
      <c r="N370" s="325"/>
      <c r="O370" s="325"/>
      <c r="P370" s="327"/>
      <c r="Q370" s="327"/>
      <c r="R370" s="327"/>
      <c r="S370" s="327"/>
      <c r="T370" s="327"/>
      <c r="U370" s="327"/>
      <c r="V370" s="327"/>
      <c r="W370" s="327"/>
      <c r="X370" s="327"/>
      <c r="Y370" s="327"/>
      <c r="Z370" s="327"/>
      <c r="AA370" s="325"/>
      <c r="AB370" s="325"/>
      <c r="AC370" s="325"/>
      <c r="AD370" s="325"/>
      <c r="AE370" s="325"/>
      <c r="AF370" s="325"/>
      <c r="AG370" s="325"/>
      <c r="AH370" s="325"/>
      <c r="AI370" s="325"/>
      <c r="AJ370" s="325"/>
      <c r="AK370" s="325"/>
      <c r="AL370" s="325"/>
      <c r="AM370" s="325"/>
      <c r="AN370" s="325"/>
      <c r="AO370" s="325"/>
      <c r="AP370" s="325"/>
      <c r="AQ370" s="325"/>
      <c r="AR370" s="325"/>
      <c r="AS370" s="325"/>
      <c r="AT370" s="325"/>
      <c r="AU370" s="325"/>
      <c r="AV370" s="325"/>
      <c r="AW370" s="325"/>
      <c r="AX370" s="325"/>
      <c r="AY370" s="325"/>
      <c r="AZ370" s="325"/>
      <c r="BA370" s="325"/>
      <c r="BB370" s="325"/>
      <c r="BC370" s="325"/>
      <c r="BD370" s="325"/>
      <c r="BE370" s="325"/>
      <c r="BF370" s="325"/>
      <c r="BG370" s="325"/>
      <c r="BH370" s="325"/>
      <c r="BI370" s="325"/>
      <c r="BJ370" s="325"/>
      <c r="BK370" s="325"/>
    </row>
    <row r="371" spans="1:63" s="449" customFormat="1" ht="24.75" customHeight="1">
      <c r="A371" s="413"/>
      <c r="B371" s="413"/>
      <c r="C371" s="413"/>
      <c r="D371" s="413"/>
      <c r="E371" s="326"/>
      <c r="F371" s="325"/>
      <c r="G371" s="327"/>
      <c r="H371" s="393"/>
      <c r="I371" s="328"/>
      <c r="J371" s="325"/>
      <c r="K371" s="325"/>
      <c r="L371" s="325"/>
      <c r="M371" s="325"/>
      <c r="N371" s="325"/>
      <c r="O371" s="325"/>
      <c r="P371" s="327"/>
      <c r="Q371" s="327"/>
      <c r="R371" s="327"/>
      <c r="S371" s="327"/>
      <c r="T371" s="327"/>
      <c r="U371" s="327"/>
      <c r="V371" s="327"/>
      <c r="W371" s="327"/>
      <c r="X371" s="327"/>
      <c r="Y371" s="327"/>
      <c r="Z371" s="327"/>
      <c r="AA371" s="325"/>
      <c r="AB371" s="325"/>
      <c r="AC371" s="325"/>
      <c r="AD371" s="325"/>
      <c r="AE371" s="325"/>
      <c r="AF371" s="325"/>
      <c r="AG371" s="325"/>
      <c r="AH371" s="325"/>
      <c r="AI371" s="325"/>
      <c r="AJ371" s="325"/>
      <c r="AK371" s="325"/>
      <c r="AL371" s="325"/>
      <c r="AM371" s="325"/>
      <c r="AN371" s="325"/>
      <c r="AO371" s="325"/>
      <c r="AP371" s="325"/>
      <c r="AQ371" s="325"/>
      <c r="AR371" s="325"/>
      <c r="AS371" s="325"/>
      <c r="AT371" s="325"/>
      <c r="AU371" s="325"/>
      <c r="AV371" s="325"/>
      <c r="AW371" s="325"/>
      <c r="AX371" s="325"/>
      <c r="AY371" s="325"/>
      <c r="AZ371" s="325"/>
      <c r="BA371" s="325"/>
      <c r="BB371" s="325"/>
      <c r="BC371" s="325"/>
      <c r="BD371" s="325"/>
      <c r="BE371" s="325"/>
      <c r="BF371" s="325"/>
      <c r="BG371" s="325"/>
      <c r="BH371" s="325"/>
      <c r="BI371" s="325"/>
      <c r="BJ371" s="325"/>
      <c r="BK371" s="325"/>
    </row>
    <row r="372" spans="1:63" s="449" customFormat="1" ht="24.75" customHeight="1">
      <c r="A372" s="413"/>
      <c r="B372" s="413"/>
      <c r="C372" s="413"/>
      <c r="D372" s="413"/>
      <c r="E372" s="326"/>
      <c r="F372" s="325"/>
      <c r="G372" s="327"/>
      <c r="H372" s="393"/>
      <c r="I372" s="328"/>
      <c r="J372" s="325"/>
      <c r="K372" s="325"/>
      <c r="L372" s="325"/>
      <c r="M372" s="325"/>
      <c r="N372" s="325"/>
      <c r="O372" s="325"/>
      <c r="P372" s="327"/>
      <c r="Q372" s="327"/>
      <c r="R372" s="327"/>
      <c r="S372" s="327"/>
      <c r="T372" s="327"/>
      <c r="U372" s="327"/>
      <c r="V372" s="327"/>
      <c r="W372" s="327"/>
      <c r="X372" s="327"/>
      <c r="Y372" s="327"/>
      <c r="Z372" s="327"/>
      <c r="AA372" s="325"/>
      <c r="AB372" s="325"/>
      <c r="AC372" s="325"/>
      <c r="AD372" s="325"/>
      <c r="AE372" s="325"/>
      <c r="AF372" s="325"/>
      <c r="AG372" s="325"/>
      <c r="AH372" s="325"/>
      <c r="AI372" s="325"/>
      <c r="AJ372" s="325"/>
      <c r="AK372" s="325"/>
      <c r="AL372" s="325"/>
      <c r="AM372" s="325"/>
      <c r="AN372" s="325"/>
      <c r="AO372" s="325"/>
      <c r="AP372" s="325"/>
      <c r="AQ372" s="325"/>
      <c r="AR372" s="325"/>
      <c r="AS372" s="325"/>
      <c r="AT372" s="325"/>
      <c r="AU372" s="325"/>
      <c r="AV372" s="325"/>
      <c r="AW372" s="325"/>
      <c r="AX372" s="325"/>
      <c r="AY372" s="325"/>
      <c r="AZ372" s="325"/>
      <c r="BA372" s="325"/>
      <c r="BB372" s="325"/>
      <c r="BC372" s="325"/>
      <c r="BD372" s="325"/>
      <c r="BE372" s="325"/>
      <c r="BF372" s="325"/>
      <c r="BG372" s="325"/>
      <c r="BH372" s="325"/>
      <c r="BI372" s="325"/>
      <c r="BJ372" s="325"/>
      <c r="BK372" s="325"/>
    </row>
    <row r="373" spans="1:63" s="449" customFormat="1" ht="24.75" customHeight="1">
      <c r="A373" s="413"/>
      <c r="B373" s="413"/>
      <c r="C373" s="413"/>
      <c r="D373" s="413"/>
      <c r="E373" s="326"/>
      <c r="F373" s="325"/>
      <c r="G373" s="327"/>
      <c r="H373" s="393"/>
      <c r="I373" s="328"/>
      <c r="J373" s="325"/>
      <c r="K373" s="325"/>
      <c r="L373" s="325"/>
      <c r="M373" s="325"/>
      <c r="N373" s="325"/>
      <c r="O373" s="325"/>
      <c r="P373" s="327"/>
      <c r="Q373" s="327"/>
      <c r="R373" s="327"/>
      <c r="S373" s="327"/>
      <c r="T373" s="327"/>
      <c r="U373" s="327"/>
      <c r="V373" s="327"/>
      <c r="W373" s="327"/>
      <c r="X373" s="327"/>
      <c r="Y373" s="327"/>
      <c r="Z373" s="327"/>
      <c r="AA373" s="325"/>
      <c r="AB373" s="325"/>
      <c r="AC373" s="325"/>
      <c r="AD373" s="325"/>
      <c r="AE373" s="325"/>
      <c r="AF373" s="325"/>
      <c r="AG373" s="325"/>
      <c r="AH373" s="325"/>
      <c r="AI373" s="325"/>
      <c r="AJ373" s="325"/>
      <c r="AK373" s="325"/>
      <c r="AL373" s="325"/>
      <c r="AM373" s="325"/>
      <c r="AN373" s="325"/>
      <c r="AO373" s="325"/>
      <c r="AP373" s="325"/>
      <c r="AQ373" s="325"/>
      <c r="AR373" s="325"/>
      <c r="AS373" s="325"/>
      <c r="AT373" s="325"/>
      <c r="AU373" s="325"/>
      <c r="AV373" s="325"/>
      <c r="AW373" s="325"/>
      <c r="AX373" s="325"/>
      <c r="AY373" s="325"/>
      <c r="AZ373" s="325"/>
      <c r="BA373" s="325"/>
      <c r="BB373" s="325"/>
      <c r="BC373" s="325"/>
      <c r="BD373" s="325"/>
      <c r="BE373" s="325"/>
      <c r="BF373" s="325"/>
      <c r="BG373" s="325"/>
      <c r="BH373" s="325"/>
      <c r="BI373" s="325"/>
      <c r="BJ373" s="325"/>
      <c r="BK373" s="325"/>
    </row>
    <row r="374" spans="1:63" s="449" customFormat="1" ht="24.75" customHeight="1">
      <c r="A374" s="413"/>
      <c r="B374" s="413"/>
      <c r="C374" s="413"/>
      <c r="D374" s="413"/>
      <c r="E374" s="326"/>
      <c r="F374" s="325"/>
      <c r="G374" s="327"/>
      <c r="H374" s="393"/>
      <c r="I374" s="328"/>
      <c r="J374" s="325"/>
      <c r="K374" s="325"/>
      <c r="L374" s="325"/>
      <c r="M374" s="325"/>
      <c r="N374" s="325"/>
      <c r="O374" s="325"/>
      <c r="P374" s="327"/>
      <c r="Q374" s="327"/>
      <c r="R374" s="327"/>
      <c r="S374" s="327"/>
      <c r="T374" s="327"/>
      <c r="U374" s="327"/>
      <c r="V374" s="327"/>
      <c r="W374" s="327"/>
      <c r="X374" s="327"/>
      <c r="Y374" s="327"/>
      <c r="Z374" s="327"/>
      <c r="AA374" s="325"/>
      <c r="AB374" s="325"/>
      <c r="AC374" s="325"/>
      <c r="AD374" s="325"/>
      <c r="AE374" s="325"/>
      <c r="AF374" s="325"/>
      <c r="AG374" s="325"/>
      <c r="AH374" s="325"/>
      <c r="AI374" s="325"/>
      <c r="AJ374" s="325"/>
      <c r="AK374" s="325"/>
      <c r="AL374" s="325"/>
      <c r="AM374" s="325"/>
      <c r="AN374" s="325"/>
      <c r="AO374" s="325"/>
      <c r="AP374" s="325"/>
      <c r="AQ374" s="325"/>
      <c r="AR374" s="325"/>
      <c r="AS374" s="325"/>
      <c r="AT374" s="325"/>
      <c r="AU374" s="325"/>
      <c r="AV374" s="325"/>
      <c r="AW374" s="325"/>
      <c r="AX374" s="325"/>
      <c r="AY374" s="325"/>
      <c r="AZ374" s="325"/>
      <c r="BA374" s="325"/>
      <c r="BB374" s="325"/>
      <c r="BC374" s="325"/>
      <c r="BD374" s="325"/>
      <c r="BE374" s="325"/>
      <c r="BF374" s="325"/>
      <c r="BG374" s="325"/>
      <c r="BH374" s="325"/>
      <c r="BI374" s="325"/>
      <c r="BJ374" s="325"/>
      <c r="BK374" s="325"/>
    </row>
    <row r="375" spans="1:63" s="449" customFormat="1" ht="24.75" customHeight="1">
      <c r="A375" s="413"/>
      <c r="B375" s="413"/>
      <c r="C375" s="413"/>
      <c r="D375" s="413"/>
      <c r="E375" s="326"/>
      <c r="F375" s="325"/>
      <c r="G375" s="327"/>
      <c r="H375" s="393"/>
      <c r="I375" s="328"/>
      <c r="J375" s="325"/>
      <c r="K375" s="325"/>
      <c r="L375" s="325"/>
      <c r="M375" s="325"/>
      <c r="N375" s="325"/>
      <c r="O375" s="325"/>
      <c r="P375" s="327"/>
      <c r="Q375" s="327"/>
      <c r="R375" s="327"/>
      <c r="S375" s="327"/>
      <c r="T375" s="327"/>
      <c r="U375" s="327"/>
      <c r="V375" s="327"/>
      <c r="W375" s="327"/>
      <c r="X375" s="327"/>
      <c r="Y375" s="327"/>
      <c r="Z375" s="327"/>
      <c r="AA375" s="325"/>
      <c r="AB375" s="325"/>
      <c r="AC375" s="325"/>
      <c r="AD375" s="325"/>
      <c r="AE375" s="325"/>
      <c r="AF375" s="325"/>
      <c r="AG375" s="325"/>
      <c r="AH375" s="325"/>
      <c r="AI375" s="325"/>
      <c r="AJ375" s="325"/>
      <c r="AK375" s="325"/>
      <c r="AL375" s="325"/>
      <c r="AM375" s="325"/>
      <c r="AN375" s="325"/>
      <c r="AO375" s="325"/>
      <c r="AP375" s="325"/>
      <c r="AQ375" s="325"/>
      <c r="AR375" s="325"/>
      <c r="AS375" s="325"/>
      <c r="AT375" s="325"/>
      <c r="AU375" s="325"/>
      <c r="AV375" s="325"/>
      <c r="AW375" s="325"/>
      <c r="AX375" s="325"/>
      <c r="AY375" s="325"/>
      <c r="AZ375" s="325"/>
      <c r="BA375" s="325"/>
      <c r="BB375" s="325"/>
      <c r="BC375" s="325"/>
      <c r="BD375" s="325"/>
      <c r="BE375" s="325"/>
      <c r="BF375" s="325"/>
      <c r="BG375" s="325"/>
      <c r="BH375" s="325"/>
      <c r="BI375" s="325"/>
      <c r="BJ375" s="325"/>
      <c r="BK375" s="325"/>
    </row>
    <row r="376" spans="1:63" s="449" customFormat="1" ht="24.75" customHeight="1">
      <c r="A376" s="413"/>
      <c r="B376" s="413"/>
      <c r="C376" s="413"/>
      <c r="D376" s="413"/>
      <c r="E376" s="326"/>
      <c r="F376" s="325"/>
      <c r="G376" s="327"/>
      <c r="H376" s="393"/>
      <c r="I376" s="328"/>
      <c r="J376" s="325"/>
      <c r="K376" s="325"/>
      <c r="L376" s="325"/>
      <c r="M376" s="325"/>
      <c r="N376" s="325"/>
      <c r="O376" s="325"/>
      <c r="P376" s="327"/>
      <c r="Q376" s="327"/>
      <c r="R376" s="327"/>
      <c r="S376" s="327"/>
      <c r="T376" s="327"/>
      <c r="U376" s="327"/>
      <c r="V376" s="327"/>
      <c r="W376" s="327"/>
      <c r="X376" s="327"/>
      <c r="Y376" s="327"/>
      <c r="Z376" s="327"/>
      <c r="AA376" s="325"/>
      <c r="AB376" s="325"/>
      <c r="AC376" s="325"/>
      <c r="AD376" s="325"/>
      <c r="AE376" s="325"/>
      <c r="AF376" s="325"/>
      <c r="AG376" s="325"/>
      <c r="AH376" s="325"/>
      <c r="AI376" s="325"/>
      <c r="AJ376" s="325"/>
      <c r="AK376" s="325"/>
      <c r="AL376" s="325"/>
      <c r="AM376" s="325"/>
      <c r="AN376" s="325"/>
      <c r="AO376" s="325"/>
      <c r="AP376" s="325"/>
      <c r="AQ376" s="325"/>
      <c r="AR376" s="325"/>
      <c r="AS376" s="325"/>
      <c r="AT376" s="325"/>
      <c r="AU376" s="325"/>
      <c r="AV376" s="325"/>
      <c r="AW376" s="325"/>
      <c r="AX376" s="325"/>
      <c r="AY376" s="325"/>
      <c r="AZ376" s="325"/>
      <c r="BA376" s="325"/>
      <c r="BB376" s="325"/>
      <c r="BC376" s="325"/>
      <c r="BD376" s="325"/>
      <c r="BE376" s="325"/>
      <c r="BF376" s="325"/>
      <c r="BG376" s="325"/>
      <c r="BH376" s="325"/>
      <c r="BI376" s="325"/>
      <c r="BJ376" s="325"/>
      <c r="BK376" s="325"/>
    </row>
    <row r="377" spans="1:63" s="449" customFormat="1" ht="24.75" customHeight="1">
      <c r="A377" s="413"/>
      <c r="B377" s="413"/>
      <c r="C377" s="413"/>
      <c r="D377" s="413"/>
      <c r="E377" s="326"/>
      <c r="F377" s="325"/>
      <c r="G377" s="327"/>
      <c r="H377" s="393"/>
      <c r="I377" s="328"/>
      <c r="J377" s="325"/>
      <c r="K377" s="325"/>
      <c r="L377" s="325"/>
      <c r="M377" s="325"/>
      <c r="N377" s="325"/>
      <c r="O377" s="325"/>
      <c r="P377" s="327"/>
      <c r="Q377" s="327"/>
      <c r="R377" s="327"/>
      <c r="S377" s="327"/>
      <c r="T377" s="327"/>
      <c r="U377" s="327"/>
      <c r="V377" s="327"/>
      <c r="W377" s="327"/>
      <c r="X377" s="327"/>
      <c r="Y377" s="327"/>
      <c r="Z377" s="327"/>
      <c r="AA377" s="325"/>
      <c r="AB377" s="325"/>
      <c r="AC377" s="325"/>
      <c r="AD377" s="325"/>
      <c r="AE377" s="325"/>
      <c r="AF377" s="325"/>
      <c r="AG377" s="325"/>
      <c r="AH377" s="325"/>
      <c r="AI377" s="325"/>
      <c r="AJ377" s="325"/>
      <c r="AK377" s="325"/>
      <c r="AL377" s="325"/>
      <c r="AM377" s="325"/>
      <c r="AN377" s="325"/>
      <c r="AO377" s="325"/>
      <c r="AP377" s="325"/>
      <c r="AQ377" s="325"/>
      <c r="AR377" s="325"/>
      <c r="AS377" s="325"/>
      <c r="AT377" s="325"/>
      <c r="AU377" s="325"/>
      <c r="AV377" s="325"/>
      <c r="AW377" s="325"/>
      <c r="AX377" s="325"/>
      <c r="AY377" s="325"/>
      <c r="AZ377" s="325"/>
      <c r="BA377" s="325"/>
      <c r="BB377" s="325"/>
      <c r="BC377" s="325"/>
      <c r="BD377" s="325"/>
      <c r="BE377" s="325"/>
      <c r="BF377" s="325"/>
      <c r="BG377" s="325"/>
      <c r="BH377" s="325"/>
      <c r="BI377" s="325"/>
      <c r="BJ377" s="325"/>
      <c r="BK377" s="325"/>
    </row>
    <row r="378" spans="1:63" s="449" customFormat="1" ht="24.75" customHeight="1">
      <c r="A378" s="413"/>
      <c r="B378" s="413"/>
      <c r="C378" s="413"/>
      <c r="D378" s="413"/>
      <c r="E378" s="326"/>
      <c r="F378" s="325"/>
      <c r="G378" s="327"/>
      <c r="H378" s="393"/>
      <c r="I378" s="328"/>
      <c r="J378" s="325"/>
      <c r="K378" s="325"/>
      <c r="L378" s="325"/>
      <c r="M378" s="325"/>
      <c r="N378" s="325"/>
      <c r="O378" s="325"/>
      <c r="P378" s="327"/>
      <c r="Q378" s="327"/>
      <c r="R378" s="327"/>
      <c r="S378" s="327"/>
      <c r="T378" s="327"/>
      <c r="U378" s="327"/>
      <c r="V378" s="327"/>
      <c r="W378" s="327"/>
      <c r="X378" s="327"/>
      <c r="Y378" s="327"/>
      <c r="Z378" s="327"/>
      <c r="AA378" s="325"/>
      <c r="AB378" s="325"/>
      <c r="AC378" s="325"/>
      <c r="AD378" s="325"/>
      <c r="AE378" s="325"/>
      <c r="AF378" s="325"/>
      <c r="AG378" s="325"/>
      <c r="AH378" s="325"/>
      <c r="AI378" s="325"/>
      <c r="AJ378" s="325"/>
      <c r="AK378" s="325"/>
      <c r="AL378" s="325"/>
      <c r="AM378" s="325"/>
      <c r="AN378" s="325"/>
      <c r="AO378" s="325"/>
      <c r="AP378" s="325"/>
      <c r="AQ378" s="325"/>
      <c r="AR378" s="325"/>
      <c r="AS378" s="325"/>
      <c r="AT378" s="325"/>
      <c r="AU378" s="325"/>
      <c r="AV378" s="325"/>
      <c r="AW378" s="325"/>
      <c r="AX378" s="325"/>
      <c r="AY378" s="325"/>
      <c r="AZ378" s="325"/>
      <c r="BA378" s="325"/>
      <c r="BB378" s="325"/>
      <c r="BC378" s="325"/>
      <c r="BD378" s="325"/>
      <c r="BE378" s="325"/>
      <c r="BF378" s="325"/>
      <c r="BG378" s="325"/>
      <c r="BH378" s="325"/>
      <c r="BI378" s="325"/>
      <c r="BJ378" s="325"/>
      <c r="BK378" s="325"/>
    </row>
    <row r="379" spans="1:63" s="449" customFormat="1" ht="24.75" customHeight="1">
      <c r="A379" s="413"/>
      <c r="B379" s="413"/>
      <c r="C379" s="413"/>
      <c r="D379" s="413"/>
      <c r="E379" s="326"/>
      <c r="F379" s="325"/>
      <c r="G379" s="327"/>
      <c r="H379" s="393"/>
      <c r="I379" s="328"/>
      <c r="J379" s="325"/>
      <c r="K379" s="325"/>
      <c r="L379" s="325"/>
      <c r="M379" s="325"/>
      <c r="N379" s="325"/>
      <c r="O379" s="325"/>
      <c r="P379" s="327"/>
      <c r="Q379" s="327"/>
      <c r="R379" s="327"/>
      <c r="S379" s="327"/>
      <c r="T379" s="327"/>
      <c r="U379" s="327"/>
      <c r="V379" s="327"/>
      <c r="W379" s="327"/>
      <c r="X379" s="327"/>
      <c r="Y379" s="327"/>
      <c r="Z379" s="327"/>
      <c r="AA379" s="325"/>
      <c r="AB379" s="325"/>
      <c r="AC379" s="325"/>
      <c r="AD379" s="325"/>
      <c r="AE379" s="325"/>
      <c r="AF379" s="325"/>
      <c r="AG379" s="325"/>
      <c r="AH379" s="325"/>
      <c r="AI379" s="325"/>
      <c r="AJ379" s="325"/>
      <c r="AK379" s="325"/>
      <c r="AL379" s="325"/>
      <c r="AM379" s="325"/>
      <c r="AN379" s="325"/>
      <c r="AO379" s="325"/>
      <c r="AP379" s="325"/>
      <c r="AQ379" s="325"/>
      <c r="AR379" s="325"/>
      <c r="AS379" s="325"/>
      <c r="AT379" s="325"/>
      <c r="AU379" s="325"/>
      <c r="AV379" s="325"/>
      <c r="AW379" s="325"/>
      <c r="AX379" s="325"/>
      <c r="AY379" s="325"/>
      <c r="AZ379" s="325"/>
      <c r="BA379" s="325"/>
      <c r="BB379" s="325"/>
      <c r="BC379" s="325"/>
      <c r="BD379" s="325"/>
      <c r="BE379" s="325"/>
      <c r="BF379" s="325"/>
      <c r="BG379" s="325"/>
      <c r="BH379" s="325"/>
      <c r="BI379" s="325"/>
      <c r="BJ379" s="325"/>
      <c r="BK379" s="325"/>
    </row>
    <row r="380" spans="1:63" s="449" customFormat="1" ht="24.75" customHeight="1">
      <c r="A380" s="413"/>
      <c r="B380" s="413"/>
      <c r="C380" s="413"/>
      <c r="D380" s="413"/>
      <c r="E380" s="326"/>
      <c r="F380" s="325"/>
      <c r="G380" s="327"/>
      <c r="H380" s="393"/>
      <c r="I380" s="328"/>
      <c r="J380" s="325"/>
      <c r="K380" s="325"/>
      <c r="L380" s="325"/>
      <c r="M380" s="325"/>
      <c r="N380" s="325"/>
      <c r="O380" s="325"/>
      <c r="P380" s="327"/>
      <c r="Q380" s="327"/>
      <c r="R380" s="327"/>
      <c r="S380" s="327"/>
      <c r="T380" s="327"/>
      <c r="U380" s="327"/>
      <c r="V380" s="327"/>
      <c r="W380" s="327"/>
      <c r="X380" s="327"/>
      <c r="Y380" s="327"/>
      <c r="Z380" s="327"/>
      <c r="AA380" s="325"/>
      <c r="AB380" s="325"/>
      <c r="AC380" s="325"/>
      <c r="AD380" s="325"/>
      <c r="AE380" s="325"/>
      <c r="AF380" s="325"/>
      <c r="AG380" s="325"/>
      <c r="AH380" s="325"/>
      <c r="AI380" s="325"/>
      <c r="AJ380" s="325"/>
      <c r="AK380" s="325"/>
      <c r="AL380" s="325"/>
      <c r="AM380" s="325"/>
      <c r="AN380" s="325"/>
      <c r="AO380" s="325"/>
      <c r="AP380" s="325"/>
      <c r="AQ380" s="325"/>
      <c r="AR380" s="325"/>
      <c r="AS380" s="325"/>
      <c r="AT380" s="325"/>
      <c r="AU380" s="325"/>
      <c r="AV380" s="325"/>
      <c r="AW380" s="325"/>
      <c r="AX380" s="325"/>
      <c r="AY380" s="325"/>
      <c r="AZ380" s="325"/>
      <c r="BA380" s="325"/>
      <c r="BB380" s="325"/>
      <c r="BC380" s="325"/>
      <c r="BD380" s="325"/>
      <c r="BE380" s="325"/>
      <c r="BF380" s="325"/>
      <c r="BG380" s="325"/>
      <c r="BH380" s="325"/>
      <c r="BI380" s="325"/>
      <c r="BJ380" s="325"/>
      <c r="BK380" s="325"/>
    </row>
    <row r="381" spans="1:63" s="449" customFormat="1" ht="24.75" customHeight="1">
      <c r="A381" s="413"/>
      <c r="B381" s="413"/>
      <c r="C381" s="413"/>
      <c r="D381" s="413"/>
      <c r="E381" s="326"/>
      <c r="F381" s="325"/>
      <c r="G381" s="327"/>
      <c r="H381" s="393"/>
      <c r="I381" s="328"/>
      <c r="J381" s="325"/>
      <c r="K381" s="325"/>
      <c r="L381" s="325"/>
      <c r="M381" s="325"/>
      <c r="N381" s="325"/>
      <c r="O381" s="325"/>
      <c r="P381" s="327"/>
      <c r="Q381" s="327"/>
      <c r="R381" s="327"/>
      <c r="S381" s="327"/>
      <c r="T381" s="327"/>
      <c r="U381" s="327"/>
      <c r="V381" s="327"/>
      <c r="W381" s="327"/>
      <c r="X381" s="327"/>
      <c r="Y381" s="327"/>
      <c r="Z381" s="327"/>
      <c r="AA381" s="325"/>
      <c r="AB381" s="325"/>
      <c r="AC381" s="325"/>
      <c r="AD381" s="325"/>
      <c r="AE381" s="325"/>
      <c r="AF381" s="325"/>
      <c r="AG381" s="325"/>
      <c r="AH381" s="325"/>
      <c r="AI381" s="325"/>
      <c r="AJ381" s="325"/>
      <c r="AK381" s="325"/>
      <c r="AL381" s="325"/>
      <c r="AM381" s="325"/>
      <c r="AN381" s="325"/>
      <c r="AO381" s="325"/>
      <c r="AP381" s="325"/>
      <c r="AQ381" s="325"/>
      <c r="AR381" s="325"/>
      <c r="AS381" s="325"/>
      <c r="AT381" s="325"/>
      <c r="AU381" s="325"/>
      <c r="AV381" s="325"/>
      <c r="AW381" s="325"/>
      <c r="AX381" s="325"/>
      <c r="AY381" s="325"/>
      <c r="AZ381" s="325"/>
      <c r="BA381" s="325"/>
      <c r="BB381" s="325"/>
      <c r="BC381" s="325"/>
      <c r="BD381" s="325"/>
      <c r="BE381" s="325"/>
      <c r="BF381" s="325"/>
      <c r="BG381" s="325"/>
      <c r="BH381" s="325"/>
      <c r="BI381" s="325"/>
      <c r="BJ381" s="325"/>
      <c r="BK381" s="325"/>
    </row>
    <row r="382" spans="1:63" s="449" customFormat="1" ht="24.75" customHeight="1">
      <c r="A382" s="413"/>
      <c r="B382" s="413"/>
      <c r="C382" s="413"/>
      <c r="D382" s="413"/>
      <c r="E382" s="326"/>
      <c r="F382" s="325"/>
      <c r="G382" s="327"/>
      <c r="H382" s="393"/>
      <c r="I382" s="328"/>
      <c r="J382" s="325"/>
      <c r="K382" s="325"/>
      <c r="L382" s="325"/>
      <c r="M382" s="325"/>
      <c r="N382" s="325"/>
      <c r="O382" s="325"/>
      <c r="P382" s="327"/>
      <c r="Q382" s="327"/>
      <c r="R382" s="327"/>
      <c r="S382" s="327"/>
      <c r="T382" s="327"/>
      <c r="U382" s="327"/>
      <c r="V382" s="327"/>
      <c r="W382" s="327"/>
      <c r="X382" s="327"/>
      <c r="Y382" s="327"/>
      <c r="Z382" s="327"/>
      <c r="AA382" s="325"/>
      <c r="AB382" s="325"/>
      <c r="AC382" s="325"/>
      <c r="AD382" s="325"/>
      <c r="AE382" s="325"/>
      <c r="AF382" s="325"/>
      <c r="AG382" s="325"/>
      <c r="AH382" s="325"/>
      <c r="AI382" s="325"/>
      <c r="AJ382" s="325"/>
      <c r="AK382" s="325"/>
      <c r="AL382" s="325"/>
      <c r="AM382" s="325"/>
      <c r="AN382" s="325"/>
      <c r="AO382" s="325"/>
      <c r="AP382" s="325"/>
      <c r="AQ382" s="325"/>
      <c r="AR382" s="325"/>
      <c r="AS382" s="325"/>
      <c r="AT382" s="325"/>
      <c r="AU382" s="325"/>
      <c r="AV382" s="325"/>
      <c r="AW382" s="325"/>
      <c r="AX382" s="325"/>
      <c r="AY382" s="325"/>
      <c r="AZ382" s="325"/>
      <c r="BA382" s="325"/>
      <c r="BB382" s="325"/>
      <c r="BC382" s="325"/>
      <c r="BD382" s="325"/>
      <c r="BE382" s="325"/>
      <c r="BF382" s="325"/>
      <c r="BG382" s="325"/>
      <c r="BH382" s="325"/>
      <c r="BI382" s="325"/>
      <c r="BJ382" s="325"/>
      <c r="BK382" s="325"/>
    </row>
    <row r="383" spans="1:63" s="449" customFormat="1" ht="24.75" customHeight="1">
      <c r="A383" s="413"/>
      <c r="B383" s="413"/>
      <c r="C383" s="413"/>
      <c r="D383" s="413"/>
      <c r="E383" s="326"/>
      <c r="F383" s="325"/>
      <c r="G383" s="327"/>
      <c r="H383" s="393"/>
      <c r="I383" s="328"/>
      <c r="J383" s="325"/>
      <c r="K383" s="325"/>
      <c r="L383" s="325"/>
      <c r="M383" s="325"/>
      <c r="N383" s="325"/>
      <c r="O383" s="325"/>
      <c r="P383" s="327"/>
      <c r="Q383" s="327"/>
      <c r="R383" s="327"/>
      <c r="S383" s="327"/>
      <c r="T383" s="327"/>
      <c r="U383" s="327"/>
      <c r="V383" s="327"/>
      <c r="W383" s="327"/>
      <c r="X383" s="327"/>
      <c r="Y383" s="327"/>
      <c r="Z383" s="327"/>
      <c r="AA383" s="325"/>
      <c r="AB383" s="325"/>
      <c r="AC383" s="325"/>
      <c r="AD383" s="325"/>
      <c r="AE383" s="325"/>
      <c r="AF383" s="325"/>
      <c r="AG383" s="325"/>
      <c r="AH383" s="325"/>
      <c r="AI383" s="325"/>
      <c r="AJ383" s="325"/>
      <c r="AK383" s="325"/>
      <c r="AL383" s="325"/>
      <c r="AM383" s="325"/>
      <c r="AN383" s="325"/>
      <c r="AO383" s="325"/>
      <c r="AP383" s="325"/>
      <c r="AQ383" s="325"/>
      <c r="AR383" s="325"/>
      <c r="AS383" s="325"/>
      <c r="AT383" s="325"/>
      <c r="AU383" s="325"/>
      <c r="AV383" s="325"/>
      <c r="AW383" s="325"/>
      <c r="AX383" s="325"/>
      <c r="AY383" s="325"/>
      <c r="AZ383" s="325"/>
      <c r="BA383" s="325"/>
      <c r="BB383" s="325"/>
      <c r="BC383" s="325"/>
      <c r="BD383" s="325"/>
      <c r="BE383" s="325"/>
      <c r="BF383" s="325"/>
      <c r="BG383" s="325"/>
      <c r="BH383" s="325"/>
      <c r="BI383" s="325"/>
      <c r="BJ383" s="325"/>
      <c r="BK383" s="325"/>
    </row>
    <row r="384" spans="1:63" s="449" customFormat="1" ht="24.75" customHeight="1">
      <c r="A384" s="413"/>
      <c r="B384" s="413"/>
      <c r="C384" s="413"/>
      <c r="D384" s="413"/>
      <c r="E384" s="326"/>
      <c r="F384" s="325"/>
      <c r="G384" s="327"/>
      <c r="H384" s="393"/>
      <c r="I384" s="328"/>
      <c r="J384" s="325"/>
      <c r="K384" s="325"/>
      <c r="L384" s="325"/>
      <c r="M384" s="325"/>
      <c r="N384" s="325"/>
      <c r="O384" s="325"/>
      <c r="P384" s="327"/>
      <c r="Q384" s="327"/>
      <c r="R384" s="327"/>
      <c r="S384" s="327"/>
      <c r="T384" s="327"/>
      <c r="U384" s="327"/>
      <c r="V384" s="327"/>
      <c r="W384" s="327"/>
      <c r="X384" s="327"/>
      <c r="Y384" s="327"/>
      <c r="Z384" s="327"/>
      <c r="AA384" s="325"/>
      <c r="AB384" s="325"/>
      <c r="AC384" s="325"/>
      <c r="AD384" s="325"/>
      <c r="AE384" s="325"/>
      <c r="AF384" s="325"/>
      <c r="AG384" s="325"/>
      <c r="AH384" s="325"/>
      <c r="AI384" s="325"/>
      <c r="AJ384" s="325"/>
      <c r="AK384" s="325"/>
      <c r="AL384" s="325"/>
      <c r="AM384" s="325"/>
      <c r="AN384" s="325"/>
      <c r="AO384" s="325"/>
      <c r="AP384" s="325"/>
      <c r="AQ384" s="325"/>
      <c r="AR384" s="325"/>
      <c r="AS384" s="325"/>
      <c r="AT384" s="325"/>
      <c r="AU384" s="325"/>
      <c r="AV384" s="325"/>
      <c r="AW384" s="325"/>
      <c r="AX384" s="325"/>
      <c r="AY384" s="325"/>
      <c r="AZ384" s="325"/>
      <c r="BA384" s="325"/>
      <c r="BB384" s="325"/>
      <c r="BC384" s="325"/>
      <c r="BD384" s="325"/>
      <c r="BE384" s="325"/>
      <c r="BF384" s="325"/>
      <c r="BG384" s="325"/>
      <c r="BH384" s="325"/>
      <c r="BI384" s="325"/>
      <c r="BJ384" s="325"/>
      <c r="BK384" s="325"/>
    </row>
    <row r="385" spans="1:63" s="449" customFormat="1" ht="24.75" customHeight="1">
      <c r="A385" s="413"/>
      <c r="B385" s="413"/>
      <c r="C385" s="413"/>
      <c r="D385" s="413"/>
      <c r="E385" s="326"/>
      <c r="F385" s="325"/>
      <c r="G385" s="327"/>
      <c r="H385" s="393"/>
      <c r="I385" s="328"/>
      <c r="J385" s="325"/>
      <c r="K385" s="325"/>
      <c r="L385" s="325"/>
      <c r="M385" s="325"/>
      <c r="N385" s="325"/>
      <c r="O385" s="325"/>
      <c r="P385" s="327"/>
      <c r="Q385" s="327"/>
      <c r="R385" s="327"/>
      <c r="S385" s="327"/>
      <c r="T385" s="327"/>
      <c r="U385" s="327"/>
      <c r="V385" s="327"/>
      <c r="W385" s="327"/>
      <c r="X385" s="327"/>
      <c r="Y385" s="327"/>
      <c r="Z385" s="327"/>
      <c r="AA385" s="325"/>
      <c r="AB385" s="325"/>
      <c r="AC385" s="325"/>
      <c r="AD385" s="325"/>
      <c r="AE385" s="325"/>
      <c r="AF385" s="325"/>
      <c r="AG385" s="325"/>
      <c r="AH385" s="325"/>
      <c r="AI385" s="325"/>
      <c r="AJ385" s="325"/>
      <c r="AK385" s="325"/>
      <c r="AL385" s="325"/>
      <c r="AM385" s="325"/>
      <c r="AN385" s="325"/>
      <c r="AO385" s="325"/>
      <c r="AP385" s="325"/>
      <c r="AQ385" s="325"/>
      <c r="AR385" s="325"/>
      <c r="AS385" s="325"/>
      <c r="AT385" s="325"/>
      <c r="AU385" s="325"/>
      <c r="AV385" s="325"/>
      <c r="AW385" s="325"/>
      <c r="AX385" s="325"/>
      <c r="AY385" s="325"/>
      <c r="AZ385" s="325"/>
      <c r="BA385" s="325"/>
      <c r="BB385" s="325"/>
      <c r="BC385" s="325"/>
      <c r="BD385" s="325"/>
      <c r="BE385" s="325"/>
      <c r="BF385" s="325"/>
      <c r="BG385" s="325"/>
      <c r="BH385" s="325"/>
      <c r="BI385" s="325"/>
      <c r="BJ385" s="325"/>
      <c r="BK385" s="325"/>
    </row>
    <row r="386" spans="1:63" s="449" customFormat="1" ht="24.75" customHeight="1">
      <c r="A386" s="413"/>
      <c r="B386" s="413"/>
      <c r="C386" s="413"/>
      <c r="D386" s="413"/>
      <c r="E386" s="326"/>
      <c r="F386" s="325"/>
      <c r="G386" s="327"/>
      <c r="H386" s="393"/>
      <c r="I386" s="328"/>
      <c r="J386" s="325"/>
      <c r="K386" s="325"/>
      <c r="L386" s="325"/>
      <c r="M386" s="325"/>
      <c r="N386" s="325"/>
      <c r="O386" s="325"/>
      <c r="P386" s="327"/>
      <c r="Q386" s="327"/>
      <c r="R386" s="327"/>
      <c r="S386" s="327"/>
      <c r="T386" s="327"/>
      <c r="U386" s="327"/>
      <c r="V386" s="327"/>
      <c r="W386" s="327"/>
      <c r="X386" s="327"/>
      <c r="Y386" s="327"/>
      <c r="Z386" s="327"/>
      <c r="AA386" s="325"/>
      <c r="AB386" s="325"/>
      <c r="AC386" s="325"/>
      <c r="AD386" s="325"/>
      <c r="AE386" s="325"/>
      <c r="AF386" s="325"/>
      <c r="AG386" s="325"/>
      <c r="AH386" s="325"/>
      <c r="AI386" s="325"/>
      <c r="AJ386" s="325"/>
      <c r="AK386" s="325"/>
      <c r="AL386" s="325"/>
      <c r="AM386" s="325"/>
      <c r="AN386" s="325"/>
      <c r="AO386" s="325"/>
      <c r="AP386" s="325"/>
      <c r="AQ386" s="325"/>
      <c r="AR386" s="325"/>
      <c r="AS386" s="325"/>
      <c r="AT386" s="325"/>
      <c r="AU386" s="325"/>
      <c r="AV386" s="325"/>
      <c r="AW386" s="325"/>
      <c r="AX386" s="325"/>
      <c r="AY386" s="325"/>
      <c r="AZ386" s="325"/>
      <c r="BA386" s="325"/>
      <c r="BB386" s="325"/>
      <c r="BC386" s="325"/>
      <c r="BD386" s="325"/>
      <c r="BE386" s="325"/>
      <c r="BF386" s="325"/>
      <c r="BG386" s="325"/>
      <c r="BH386" s="325"/>
      <c r="BI386" s="325"/>
      <c r="BJ386" s="325"/>
      <c r="BK386" s="325"/>
    </row>
    <row r="387" spans="1:63" s="449" customFormat="1" ht="24.75" customHeight="1">
      <c r="A387" s="413"/>
      <c r="B387" s="413"/>
      <c r="C387" s="413"/>
      <c r="D387" s="413"/>
      <c r="E387" s="326"/>
      <c r="F387" s="325"/>
      <c r="G387" s="327"/>
      <c r="H387" s="393"/>
      <c r="I387" s="328"/>
      <c r="J387" s="325"/>
      <c r="K387" s="325"/>
      <c r="L387" s="325"/>
      <c r="M387" s="325"/>
      <c r="N387" s="325"/>
      <c r="O387" s="325"/>
      <c r="P387" s="327"/>
      <c r="Q387" s="327"/>
      <c r="R387" s="327"/>
      <c r="S387" s="327"/>
      <c r="T387" s="327"/>
      <c r="U387" s="327"/>
      <c r="V387" s="327"/>
      <c r="W387" s="327"/>
      <c r="X387" s="327"/>
      <c r="Y387" s="327"/>
      <c r="Z387" s="327"/>
      <c r="AA387" s="325"/>
      <c r="AB387" s="325"/>
      <c r="AC387" s="325"/>
      <c r="AD387" s="325"/>
      <c r="AE387" s="325"/>
      <c r="AF387" s="325"/>
      <c r="AG387" s="325"/>
      <c r="AH387" s="325"/>
      <c r="AI387" s="325"/>
      <c r="AJ387" s="325"/>
      <c r="AK387" s="325"/>
      <c r="AL387" s="325"/>
      <c r="AM387" s="325"/>
      <c r="AN387" s="325"/>
      <c r="AO387" s="325"/>
      <c r="AP387" s="325"/>
      <c r="AQ387" s="325"/>
      <c r="AR387" s="325"/>
      <c r="AS387" s="325"/>
      <c r="AT387" s="325"/>
      <c r="AU387" s="325"/>
      <c r="AV387" s="325"/>
      <c r="AW387" s="325"/>
      <c r="AX387" s="325"/>
      <c r="AY387" s="325"/>
      <c r="AZ387" s="325"/>
      <c r="BA387" s="325"/>
      <c r="BB387" s="325"/>
      <c r="BC387" s="325"/>
      <c r="BD387" s="325"/>
      <c r="BE387" s="325"/>
      <c r="BF387" s="325"/>
      <c r="BG387" s="325"/>
      <c r="BH387" s="325"/>
      <c r="BI387" s="325"/>
      <c r="BJ387" s="325"/>
      <c r="BK387" s="325"/>
    </row>
    <row r="388" spans="1:63" s="449" customFormat="1" ht="24.75" customHeight="1">
      <c r="A388" s="413"/>
      <c r="B388" s="413"/>
      <c r="C388" s="413"/>
      <c r="D388" s="413"/>
      <c r="E388" s="326"/>
      <c r="F388" s="325"/>
      <c r="G388" s="327"/>
      <c r="H388" s="393"/>
      <c r="I388" s="328"/>
      <c r="J388" s="325"/>
      <c r="K388" s="325"/>
      <c r="L388" s="325"/>
      <c r="M388" s="325"/>
      <c r="N388" s="325"/>
      <c r="O388" s="325"/>
      <c r="P388" s="327"/>
      <c r="Q388" s="327"/>
      <c r="R388" s="327"/>
      <c r="S388" s="327"/>
      <c r="T388" s="327"/>
      <c r="U388" s="327"/>
      <c r="V388" s="327"/>
      <c r="W388" s="327"/>
      <c r="X388" s="327"/>
      <c r="Y388" s="327"/>
      <c r="Z388" s="327"/>
      <c r="AA388" s="325"/>
      <c r="AB388" s="325"/>
      <c r="AC388" s="325"/>
      <c r="AD388" s="325"/>
      <c r="AE388" s="325"/>
      <c r="AF388" s="325"/>
      <c r="AG388" s="325"/>
      <c r="AH388" s="325"/>
      <c r="AI388" s="325"/>
      <c r="AJ388" s="325"/>
      <c r="AK388" s="325"/>
      <c r="AL388" s="325"/>
      <c r="AM388" s="325"/>
      <c r="AN388" s="325"/>
      <c r="AO388" s="325"/>
      <c r="AP388" s="325"/>
      <c r="AQ388" s="325"/>
      <c r="AR388" s="325"/>
      <c r="AS388" s="325"/>
      <c r="AT388" s="325"/>
      <c r="AU388" s="325"/>
      <c r="AV388" s="325"/>
      <c r="AW388" s="325"/>
      <c r="AX388" s="325"/>
      <c r="AY388" s="325"/>
      <c r="AZ388" s="325"/>
      <c r="BA388" s="325"/>
      <c r="BB388" s="325"/>
      <c r="BC388" s="325"/>
      <c r="BD388" s="325"/>
      <c r="BE388" s="325"/>
      <c r="BF388" s="325"/>
      <c r="BG388" s="325"/>
      <c r="BH388" s="325"/>
      <c r="BI388" s="325"/>
      <c r="BJ388" s="325"/>
      <c r="BK388" s="325"/>
    </row>
    <row r="389" spans="1:63" s="449" customFormat="1" ht="24.75" customHeight="1">
      <c r="A389" s="413"/>
      <c r="B389" s="413"/>
      <c r="C389" s="413"/>
      <c r="D389" s="413"/>
      <c r="E389" s="326"/>
      <c r="F389" s="325"/>
      <c r="G389" s="327"/>
      <c r="H389" s="393"/>
      <c r="I389" s="328"/>
      <c r="J389" s="325"/>
      <c r="K389" s="325"/>
      <c r="L389" s="325"/>
      <c r="M389" s="325"/>
      <c r="N389" s="325"/>
      <c r="O389" s="325"/>
      <c r="P389" s="327"/>
      <c r="Q389" s="327"/>
      <c r="R389" s="327"/>
      <c r="S389" s="327"/>
      <c r="T389" s="327"/>
      <c r="U389" s="327"/>
      <c r="V389" s="327"/>
      <c r="W389" s="327"/>
      <c r="X389" s="327"/>
      <c r="Y389" s="327"/>
      <c r="Z389" s="327"/>
      <c r="AA389" s="325"/>
      <c r="AB389" s="325"/>
      <c r="AC389" s="325"/>
      <c r="AD389" s="325"/>
      <c r="AE389" s="325"/>
      <c r="AF389" s="325"/>
      <c r="AG389" s="325"/>
      <c r="AH389" s="325"/>
      <c r="AI389" s="325"/>
      <c r="AJ389" s="325"/>
      <c r="AK389" s="325"/>
      <c r="AL389" s="325"/>
      <c r="AM389" s="325"/>
      <c r="AN389" s="325"/>
      <c r="AO389" s="325"/>
      <c r="AP389" s="325"/>
      <c r="AQ389" s="325"/>
      <c r="AR389" s="325"/>
      <c r="AS389" s="325"/>
      <c r="AT389" s="325"/>
      <c r="AU389" s="325"/>
      <c r="AV389" s="325"/>
      <c r="AW389" s="325"/>
      <c r="AX389" s="325"/>
      <c r="AY389" s="325"/>
      <c r="AZ389" s="325"/>
      <c r="BA389" s="325"/>
      <c r="BB389" s="325"/>
      <c r="BC389" s="325"/>
      <c r="BD389" s="325"/>
      <c r="BE389" s="325"/>
      <c r="BF389" s="325"/>
      <c r="BG389" s="325"/>
      <c r="BH389" s="325"/>
      <c r="BI389" s="325"/>
      <c r="BJ389" s="325"/>
      <c r="BK389" s="325"/>
    </row>
    <row r="390" spans="1:63" s="449" customFormat="1" ht="24.75" customHeight="1">
      <c r="A390" s="413"/>
      <c r="B390" s="413"/>
      <c r="C390" s="413"/>
      <c r="D390" s="413"/>
      <c r="E390" s="326"/>
      <c r="F390" s="325"/>
      <c r="G390" s="327"/>
      <c r="H390" s="393"/>
      <c r="I390" s="328"/>
      <c r="J390" s="325"/>
      <c r="K390" s="325"/>
      <c r="L390" s="325"/>
      <c r="M390" s="325"/>
      <c r="N390" s="325"/>
      <c r="O390" s="325"/>
      <c r="P390" s="327"/>
      <c r="Q390" s="327"/>
      <c r="R390" s="327"/>
      <c r="S390" s="327"/>
      <c r="T390" s="327"/>
      <c r="U390" s="327"/>
      <c r="V390" s="327"/>
      <c r="W390" s="327"/>
      <c r="X390" s="327"/>
      <c r="Y390" s="327"/>
      <c r="Z390" s="327"/>
      <c r="AA390" s="325"/>
      <c r="AB390" s="325"/>
      <c r="AC390" s="325"/>
      <c r="AD390" s="325"/>
      <c r="AE390" s="325"/>
      <c r="AF390" s="325"/>
      <c r="AG390" s="325"/>
      <c r="AH390" s="325"/>
      <c r="AI390" s="325"/>
      <c r="AJ390" s="325"/>
      <c r="AK390" s="325"/>
      <c r="AL390" s="325"/>
      <c r="AM390" s="325"/>
      <c r="AN390" s="325"/>
      <c r="AO390" s="325"/>
      <c r="AP390" s="325"/>
      <c r="AQ390" s="325"/>
      <c r="AR390" s="325"/>
      <c r="AS390" s="325"/>
      <c r="AT390" s="325"/>
      <c r="AU390" s="325"/>
      <c r="AV390" s="325"/>
      <c r="AW390" s="325"/>
      <c r="AX390" s="325"/>
      <c r="AY390" s="325"/>
      <c r="AZ390" s="325"/>
      <c r="BA390" s="325"/>
      <c r="BB390" s="325"/>
      <c r="BC390" s="325"/>
      <c r="BD390" s="325"/>
      <c r="BE390" s="325"/>
      <c r="BF390" s="325"/>
      <c r="BG390" s="325"/>
      <c r="BH390" s="325"/>
      <c r="BI390" s="325"/>
      <c r="BJ390" s="325"/>
      <c r="BK390" s="325"/>
    </row>
    <row r="391" spans="1:63" s="449" customFormat="1" ht="24.75" customHeight="1">
      <c r="A391" s="413"/>
      <c r="B391" s="413"/>
      <c r="C391" s="413"/>
      <c r="D391" s="413"/>
      <c r="E391" s="326"/>
      <c r="F391" s="325"/>
      <c r="G391" s="327"/>
      <c r="H391" s="393"/>
      <c r="I391" s="328"/>
      <c r="J391" s="325"/>
      <c r="K391" s="325"/>
      <c r="L391" s="325"/>
      <c r="M391" s="325"/>
      <c r="N391" s="325"/>
      <c r="O391" s="325"/>
      <c r="P391" s="327"/>
      <c r="Q391" s="327"/>
      <c r="R391" s="327"/>
      <c r="S391" s="327"/>
      <c r="T391" s="327"/>
      <c r="U391" s="327"/>
      <c r="V391" s="327"/>
      <c r="W391" s="327"/>
      <c r="X391" s="327"/>
      <c r="Y391" s="327"/>
      <c r="Z391" s="327"/>
      <c r="AA391" s="325"/>
      <c r="AB391" s="325"/>
      <c r="AC391" s="325"/>
      <c r="AD391" s="325"/>
      <c r="AE391" s="325"/>
      <c r="AF391" s="325"/>
      <c r="AG391" s="325"/>
      <c r="AH391" s="325"/>
      <c r="AI391" s="325"/>
      <c r="AJ391" s="325"/>
      <c r="AK391" s="325"/>
      <c r="AL391" s="325"/>
      <c r="AM391" s="325"/>
      <c r="AN391" s="325"/>
      <c r="AO391" s="325"/>
      <c r="AP391" s="325"/>
      <c r="AQ391" s="325"/>
      <c r="AR391" s="325"/>
      <c r="AS391" s="325"/>
      <c r="AT391" s="325"/>
      <c r="AU391" s="325"/>
      <c r="AV391" s="325"/>
      <c r="AW391" s="325"/>
      <c r="AX391" s="325"/>
      <c r="AY391" s="325"/>
      <c r="AZ391" s="325"/>
      <c r="BA391" s="325"/>
      <c r="BB391" s="325"/>
      <c r="BC391" s="325"/>
      <c r="BD391" s="325"/>
      <c r="BE391" s="325"/>
      <c r="BF391" s="325"/>
      <c r="BG391" s="325"/>
      <c r="BH391" s="325"/>
      <c r="BI391" s="325"/>
      <c r="BJ391" s="325"/>
      <c r="BK391" s="325"/>
    </row>
    <row r="392" spans="1:63" s="449" customFormat="1" ht="24.75" customHeight="1">
      <c r="A392" s="413"/>
      <c r="B392" s="413"/>
      <c r="C392" s="413"/>
      <c r="D392" s="413"/>
      <c r="E392" s="326"/>
      <c r="F392" s="325"/>
      <c r="G392" s="327"/>
      <c r="H392" s="393"/>
      <c r="I392" s="328"/>
      <c r="J392" s="325"/>
      <c r="K392" s="325"/>
      <c r="L392" s="325"/>
      <c r="M392" s="325"/>
      <c r="N392" s="325"/>
      <c r="O392" s="325"/>
      <c r="P392" s="327"/>
      <c r="Q392" s="327"/>
      <c r="R392" s="327"/>
      <c r="S392" s="327"/>
      <c r="T392" s="327"/>
      <c r="U392" s="327"/>
      <c r="V392" s="327"/>
      <c r="W392" s="327"/>
      <c r="X392" s="327"/>
      <c r="Y392" s="327"/>
      <c r="Z392" s="327"/>
      <c r="AA392" s="325"/>
      <c r="AB392" s="325"/>
      <c r="AC392" s="325"/>
      <c r="AD392" s="325"/>
      <c r="AE392" s="325"/>
      <c r="AF392" s="325"/>
      <c r="AG392" s="325"/>
      <c r="AH392" s="325"/>
      <c r="AI392" s="325"/>
      <c r="AJ392" s="325"/>
      <c r="AK392" s="325"/>
      <c r="AL392" s="325"/>
      <c r="AM392" s="325"/>
      <c r="AN392" s="325"/>
      <c r="AO392" s="325"/>
      <c r="AP392" s="325"/>
      <c r="AQ392" s="325"/>
      <c r="AR392" s="325"/>
      <c r="AS392" s="325"/>
      <c r="AT392" s="325"/>
      <c r="AU392" s="325"/>
      <c r="AV392" s="325"/>
      <c r="AW392" s="325"/>
      <c r="AX392" s="325"/>
      <c r="AY392" s="325"/>
      <c r="AZ392" s="325"/>
      <c r="BA392" s="325"/>
      <c r="BB392" s="325"/>
      <c r="BC392" s="325"/>
      <c r="BD392" s="325"/>
      <c r="BE392" s="325"/>
      <c r="BF392" s="325"/>
      <c r="BG392" s="325"/>
      <c r="BH392" s="325"/>
      <c r="BI392" s="325"/>
      <c r="BJ392" s="325"/>
      <c r="BK392" s="325"/>
    </row>
    <row r="393" spans="1:63" s="449" customFormat="1" ht="24.75" customHeight="1">
      <c r="A393" s="413"/>
      <c r="B393" s="413"/>
      <c r="C393" s="413"/>
      <c r="D393" s="413"/>
      <c r="E393" s="326"/>
      <c r="F393" s="325"/>
      <c r="G393" s="327"/>
      <c r="H393" s="393"/>
      <c r="I393" s="328"/>
      <c r="J393" s="325"/>
      <c r="K393" s="325"/>
      <c r="L393" s="325"/>
      <c r="M393" s="325"/>
      <c r="N393" s="325"/>
      <c r="O393" s="325"/>
      <c r="P393" s="327"/>
      <c r="Q393" s="327"/>
      <c r="R393" s="327"/>
      <c r="S393" s="327"/>
      <c r="T393" s="327"/>
      <c r="U393" s="327"/>
      <c r="V393" s="327"/>
      <c r="W393" s="327"/>
      <c r="X393" s="327"/>
      <c r="Y393" s="327"/>
      <c r="Z393" s="327"/>
      <c r="AA393" s="325"/>
      <c r="AB393" s="325"/>
      <c r="AC393" s="325"/>
      <c r="AD393" s="325"/>
      <c r="AE393" s="325"/>
      <c r="AF393" s="325"/>
      <c r="AG393" s="325"/>
      <c r="AH393" s="325"/>
      <c r="AI393" s="325"/>
      <c r="AJ393" s="325"/>
      <c r="AK393" s="325"/>
      <c r="AL393" s="325"/>
      <c r="AM393" s="325"/>
      <c r="AN393" s="325"/>
      <c r="AO393" s="325"/>
      <c r="AP393" s="325"/>
      <c r="AQ393" s="325"/>
      <c r="AR393" s="325"/>
      <c r="AS393" s="325"/>
      <c r="AT393" s="325"/>
      <c r="AU393" s="325"/>
      <c r="AV393" s="325"/>
      <c r="AW393" s="325"/>
      <c r="AX393" s="325"/>
      <c r="AY393" s="325"/>
      <c r="AZ393" s="325"/>
      <c r="BA393" s="325"/>
      <c r="BB393" s="325"/>
      <c r="BC393" s="325"/>
      <c r="BD393" s="325"/>
      <c r="BE393" s="325"/>
      <c r="BF393" s="325"/>
      <c r="BG393" s="325"/>
      <c r="BH393" s="325"/>
      <c r="BI393" s="325"/>
      <c r="BJ393" s="325"/>
      <c r="BK393" s="325"/>
    </row>
    <row r="394" spans="1:63" s="449" customFormat="1" ht="24.75" customHeight="1">
      <c r="A394" s="413"/>
      <c r="B394" s="413"/>
      <c r="C394" s="413"/>
      <c r="D394" s="413"/>
      <c r="E394" s="326"/>
      <c r="F394" s="325"/>
      <c r="G394" s="327"/>
      <c r="H394" s="393"/>
      <c r="I394" s="328"/>
      <c r="J394" s="325"/>
      <c r="K394" s="325"/>
      <c r="L394" s="325"/>
      <c r="M394" s="325"/>
      <c r="N394" s="325"/>
      <c r="O394" s="325"/>
      <c r="P394" s="327"/>
      <c r="Q394" s="327"/>
      <c r="R394" s="327"/>
      <c r="S394" s="327"/>
      <c r="T394" s="327"/>
      <c r="U394" s="327"/>
      <c r="V394" s="327"/>
      <c r="W394" s="327"/>
      <c r="X394" s="327"/>
      <c r="Y394" s="327"/>
      <c r="Z394" s="327"/>
      <c r="AA394" s="325"/>
      <c r="AB394" s="325"/>
      <c r="AC394" s="325"/>
      <c r="AD394" s="325"/>
      <c r="AE394" s="325"/>
      <c r="AF394" s="325"/>
      <c r="AG394" s="325"/>
      <c r="AH394" s="325"/>
      <c r="AI394" s="325"/>
      <c r="AJ394" s="325"/>
      <c r="AK394" s="325"/>
      <c r="AL394" s="325"/>
      <c r="AM394" s="325"/>
      <c r="AN394" s="325"/>
      <c r="AO394" s="325"/>
      <c r="AP394" s="325"/>
      <c r="AQ394" s="325"/>
      <c r="AR394" s="325"/>
      <c r="AS394" s="325"/>
      <c r="AT394" s="325"/>
      <c r="AU394" s="325"/>
      <c r="AV394" s="325"/>
      <c r="AW394" s="325"/>
      <c r="AX394" s="325"/>
      <c r="AY394" s="325"/>
      <c r="AZ394" s="325"/>
      <c r="BA394" s="325"/>
      <c r="BB394" s="325"/>
      <c r="BC394" s="325"/>
      <c r="BD394" s="325"/>
      <c r="BE394" s="325"/>
      <c r="BF394" s="325"/>
      <c r="BG394" s="325"/>
      <c r="BH394" s="325"/>
      <c r="BI394" s="325"/>
      <c r="BJ394" s="325"/>
      <c r="BK394" s="325"/>
    </row>
    <row r="395" spans="1:63" s="449" customFormat="1" ht="24.75" customHeight="1">
      <c r="A395" s="413"/>
      <c r="B395" s="413"/>
      <c r="C395" s="413"/>
      <c r="D395" s="413"/>
      <c r="E395" s="326"/>
      <c r="F395" s="325"/>
      <c r="G395" s="327"/>
      <c r="H395" s="393"/>
      <c r="I395" s="328"/>
      <c r="J395" s="325"/>
      <c r="K395" s="325"/>
      <c r="L395" s="325"/>
      <c r="M395" s="325"/>
      <c r="N395" s="325"/>
      <c r="O395" s="325"/>
      <c r="P395" s="327"/>
      <c r="Q395" s="327"/>
      <c r="R395" s="327"/>
      <c r="S395" s="327"/>
      <c r="T395" s="327"/>
      <c r="U395" s="327"/>
      <c r="V395" s="327"/>
      <c r="W395" s="327"/>
      <c r="X395" s="327"/>
      <c r="Y395" s="327"/>
      <c r="Z395" s="327"/>
      <c r="AA395" s="325"/>
      <c r="AB395" s="325"/>
      <c r="AC395" s="325"/>
      <c r="AD395" s="325"/>
      <c r="AE395" s="325"/>
      <c r="AF395" s="325"/>
      <c r="AG395" s="325"/>
      <c r="AH395" s="325"/>
      <c r="AI395" s="325"/>
      <c r="AJ395" s="325"/>
      <c r="AK395" s="325"/>
      <c r="AL395" s="325"/>
      <c r="AM395" s="325"/>
      <c r="AN395" s="325"/>
      <c r="AO395" s="325"/>
      <c r="AP395" s="325"/>
      <c r="AQ395" s="325"/>
      <c r="AR395" s="325"/>
      <c r="AS395" s="325"/>
      <c r="AT395" s="325"/>
      <c r="AU395" s="325"/>
      <c r="AV395" s="325"/>
      <c r="AW395" s="325"/>
      <c r="AX395" s="325"/>
      <c r="AY395" s="325"/>
      <c r="AZ395" s="325"/>
      <c r="BA395" s="325"/>
      <c r="BB395" s="325"/>
      <c r="BC395" s="325"/>
      <c r="BD395" s="325"/>
      <c r="BE395" s="325"/>
      <c r="BF395" s="325"/>
      <c r="BG395" s="325"/>
      <c r="BH395" s="325"/>
      <c r="BI395" s="325"/>
      <c r="BJ395" s="325"/>
      <c r="BK395" s="325"/>
    </row>
    <row r="396" spans="1:63" s="449" customFormat="1" ht="24.75" customHeight="1">
      <c r="A396" s="413"/>
      <c r="B396" s="413"/>
      <c r="C396" s="413"/>
      <c r="D396" s="413"/>
      <c r="E396" s="326"/>
      <c r="F396" s="325"/>
      <c r="G396" s="327"/>
      <c r="H396" s="393"/>
      <c r="I396" s="328"/>
      <c r="J396" s="325"/>
      <c r="K396" s="325"/>
      <c r="L396" s="325"/>
      <c r="M396" s="325"/>
      <c r="N396" s="325"/>
      <c r="O396" s="325"/>
      <c r="P396" s="327"/>
      <c r="Q396" s="327"/>
      <c r="R396" s="327"/>
      <c r="S396" s="327"/>
      <c r="T396" s="327"/>
      <c r="U396" s="327"/>
      <c r="V396" s="327"/>
      <c r="W396" s="327"/>
      <c r="X396" s="327"/>
      <c r="Y396" s="327"/>
      <c r="Z396" s="327"/>
      <c r="AA396" s="325"/>
      <c r="AB396" s="325"/>
      <c r="AC396" s="325"/>
      <c r="AD396" s="325"/>
      <c r="AE396" s="325"/>
      <c r="AF396" s="325"/>
      <c r="AG396" s="325"/>
      <c r="AH396" s="325"/>
      <c r="AI396" s="325"/>
      <c r="AJ396" s="325"/>
      <c r="AK396" s="325"/>
      <c r="AL396" s="325"/>
      <c r="AM396" s="325"/>
      <c r="AN396" s="325"/>
      <c r="AO396" s="325"/>
      <c r="AP396" s="325"/>
      <c r="AQ396" s="325"/>
      <c r="AR396" s="325"/>
      <c r="AS396" s="325"/>
      <c r="AT396" s="325"/>
      <c r="AU396" s="325"/>
      <c r="AV396" s="325"/>
      <c r="AW396" s="325"/>
      <c r="AX396" s="325"/>
      <c r="AY396" s="325"/>
      <c r="AZ396" s="325"/>
      <c r="BA396" s="325"/>
      <c r="BB396" s="325"/>
      <c r="BC396" s="325"/>
      <c r="BD396" s="325"/>
      <c r="BE396" s="325"/>
      <c r="BF396" s="325"/>
      <c r="BG396" s="325"/>
      <c r="BH396" s="325"/>
      <c r="BI396" s="325"/>
      <c r="BJ396" s="325"/>
      <c r="BK396" s="325"/>
    </row>
    <row r="397" spans="1:63" s="449" customFormat="1" ht="24.75" customHeight="1">
      <c r="A397" s="413"/>
      <c r="B397" s="413"/>
      <c r="C397" s="413"/>
      <c r="D397" s="413"/>
      <c r="E397" s="326"/>
      <c r="F397" s="325"/>
      <c r="G397" s="327"/>
      <c r="H397" s="393"/>
      <c r="I397" s="328"/>
      <c r="J397" s="325"/>
      <c r="K397" s="325"/>
      <c r="L397" s="325"/>
      <c r="M397" s="325"/>
      <c r="N397" s="325"/>
      <c r="O397" s="325"/>
      <c r="P397" s="327"/>
      <c r="Q397" s="327"/>
      <c r="R397" s="327"/>
      <c r="S397" s="327"/>
      <c r="T397" s="327"/>
      <c r="U397" s="327"/>
      <c r="V397" s="327"/>
      <c r="W397" s="327"/>
      <c r="X397" s="327"/>
      <c r="Y397" s="327"/>
      <c r="Z397" s="327"/>
      <c r="AA397" s="325"/>
      <c r="AB397" s="325"/>
      <c r="AC397" s="325"/>
      <c r="AD397" s="325"/>
      <c r="AE397" s="325"/>
      <c r="AF397" s="325"/>
      <c r="AG397" s="325"/>
      <c r="AH397" s="325"/>
      <c r="AI397" s="325"/>
      <c r="AJ397" s="325"/>
      <c r="AK397" s="325"/>
      <c r="AL397" s="325"/>
      <c r="AM397" s="325"/>
      <c r="AN397" s="325"/>
      <c r="AO397" s="325"/>
      <c r="AP397" s="325"/>
      <c r="AQ397" s="325"/>
      <c r="AR397" s="325"/>
      <c r="AS397" s="325"/>
      <c r="AT397" s="325"/>
      <c r="AU397" s="325"/>
      <c r="AV397" s="325"/>
      <c r="AW397" s="325"/>
      <c r="AX397" s="325"/>
      <c r="AY397" s="325"/>
      <c r="AZ397" s="325"/>
      <c r="BA397" s="325"/>
      <c r="BB397" s="325"/>
      <c r="BC397" s="325"/>
      <c r="BD397" s="325"/>
      <c r="BE397" s="325"/>
      <c r="BF397" s="325"/>
      <c r="BG397" s="325"/>
      <c r="BH397" s="325"/>
      <c r="BI397" s="325"/>
      <c r="BJ397" s="325"/>
      <c r="BK397" s="325"/>
    </row>
    <row r="398" spans="1:63" s="449" customFormat="1" ht="24.75" customHeight="1">
      <c r="A398" s="413"/>
      <c r="B398" s="413"/>
      <c r="C398" s="413"/>
      <c r="D398" s="413"/>
      <c r="E398" s="326"/>
      <c r="F398" s="325"/>
      <c r="G398" s="327"/>
      <c r="H398" s="393"/>
      <c r="I398" s="328"/>
      <c r="J398" s="325"/>
      <c r="K398" s="325"/>
      <c r="L398" s="325"/>
      <c r="M398" s="325"/>
      <c r="N398" s="325"/>
      <c r="O398" s="325"/>
      <c r="P398" s="327"/>
      <c r="Q398" s="327"/>
      <c r="R398" s="327"/>
      <c r="S398" s="327"/>
      <c r="T398" s="327"/>
      <c r="U398" s="327"/>
      <c r="V398" s="327"/>
      <c r="W398" s="327"/>
      <c r="X398" s="327"/>
      <c r="Y398" s="327"/>
      <c r="Z398" s="327"/>
      <c r="AA398" s="325"/>
      <c r="AB398" s="325"/>
      <c r="AC398" s="325"/>
      <c r="AD398" s="325"/>
      <c r="AE398" s="325"/>
      <c r="AF398" s="325"/>
      <c r="AG398" s="325"/>
      <c r="AH398" s="325"/>
      <c r="AI398" s="325"/>
      <c r="AJ398" s="325"/>
      <c r="AK398" s="325"/>
      <c r="AL398" s="325"/>
      <c r="AM398" s="325"/>
      <c r="AN398" s="325"/>
      <c r="AO398" s="325"/>
      <c r="AP398" s="325"/>
      <c r="AQ398" s="325"/>
      <c r="AR398" s="325"/>
      <c r="AS398" s="325"/>
      <c r="AT398" s="325"/>
      <c r="AU398" s="325"/>
      <c r="AV398" s="325"/>
      <c r="AW398" s="325"/>
      <c r="AX398" s="325"/>
      <c r="AY398" s="325"/>
      <c r="AZ398" s="325"/>
      <c r="BA398" s="325"/>
      <c r="BB398" s="325"/>
      <c r="BC398" s="325"/>
      <c r="BD398" s="325"/>
      <c r="BE398" s="325"/>
      <c r="BF398" s="325"/>
      <c r="BG398" s="325"/>
      <c r="BH398" s="325"/>
      <c r="BI398" s="325"/>
      <c r="BJ398" s="325"/>
      <c r="BK398" s="325"/>
    </row>
    <row r="399" spans="1:63" s="449" customFormat="1" ht="24.75" customHeight="1">
      <c r="A399" s="413"/>
      <c r="B399" s="413"/>
      <c r="C399" s="413"/>
      <c r="D399" s="413"/>
      <c r="E399" s="326"/>
      <c r="F399" s="325"/>
      <c r="G399" s="327"/>
      <c r="H399" s="393"/>
      <c r="I399" s="328"/>
      <c r="J399" s="325"/>
      <c r="K399" s="325"/>
      <c r="L399" s="325"/>
      <c r="M399" s="325"/>
      <c r="N399" s="325"/>
      <c r="O399" s="325"/>
      <c r="P399" s="327"/>
      <c r="Q399" s="327"/>
      <c r="R399" s="327"/>
      <c r="S399" s="327"/>
      <c r="T399" s="327"/>
      <c r="U399" s="327"/>
      <c r="V399" s="327"/>
      <c r="W399" s="327"/>
      <c r="X399" s="327"/>
      <c r="Y399" s="327"/>
      <c r="Z399" s="327"/>
      <c r="AA399" s="325"/>
      <c r="AB399" s="325"/>
      <c r="AC399" s="325"/>
      <c r="AD399" s="325"/>
      <c r="AE399" s="325"/>
      <c r="AF399" s="325"/>
      <c r="AG399" s="325"/>
      <c r="AH399" s="325"/>
      <c r="AI399" s="325"/>
      <c r="AJ399" s="325"/>
      <c r="AK399" s="325"/>
      <c r="AL399" s="325"/>
      <c r="AM399" s="325"/>
      <c r="AN399" s="325"/>
      <c r="AO399" s="325"/>
      <c r="AP399" s="325"/>
      <c r="AQ399" s="325"/>
      <c r="AR399" s="325"/>
      <c r="AS399" s="325"/>
      <c r="AT399" s="325"/>
      <c r="AU399" s="325"/>
      <c r="AV399" s="325"/>
      <c r="AW399" s="325"/>
      <c r="AX399" s="325"/>
      <c r="AY399" s="325"/>
      <c r="AZ399" s="325"/>
      <c r="BA399" s="325"/>
      <c r="BB399" s="325"/>
      <c r="BC399" s="325"/>
      <c r="BD399" s="325"/>
      <c r="BE399" s="325"/>
      <c r="BF399" s="325"/>
      <c r="BG399" s="325"/>
      <c r="BH399" s="325"/>
      <c r="BI399" s="325"/>
      <c r="BJ399" s="325"/>
      <c r="BK399" s="325"/>
    </row>
    <row r="400" spans="1:63" s="449" customFormat="1" ht="24.75" customHeight="1">
      <c r="A400" s="413"/>
      <c r="B400" s="413"/>
      <c r="C400" s="413"/>
      <c r="D400" s="413"/>
      <c r="E400" s="326"/>
      <c r="F400" s="325"/>
      <c r="G400" s="327"/>
      <c r="H400" s="393"/>
      <c r="I400" s="328"/>
      <c r="J400" s="325"/>
      <c r="K400" s="325"/>
      <c r="L400" s="325"/>
      <c r="M400" s="325"/>
      <c r="N400" s="325"/>
      <c r="O400" s="325"/>
      <c r="P400" s="327"/>
      <c r="Q400" s="327"/>
      <c r="R400" s="327"/>
      <c r="S400" s="327"/>
      <c r="T400" s="327"/>
      <c r="U400" s="327"/>
      <c r="V400" s="327"/>
      <c r="W400" s="327"/>
      <c r="X400" s="327"/>
      <c r="Y400" s="327"/>
      <c r="Z400" s="327"/>
      <c r="AA400" s="325"/>
      <c r="AB400" s="325"/>
      <c r="AC400" s="325"/>
      <c r="AD400" s="325"/>
      <c r="AE400" s="325"/>
      <c r="AF400" s="325"/>
      <c r="AG400" s="325"/>
      <c r="AH400" s="325"/>
      <c r="AI400" s="325"/>
      <c r="AJ400" s="325"/>
      <c r="AK400" s="325"/>
      <c r="AL400" s="325"/>
      <c r="AM400" s="325"/>
      <c r="AN400" s="325"/>
      <c r="AO400" s="325"/>
      <c r="AP400" s="325"/>
      <c r="AQ400" s="325"/>
      <c r="AR400" s="325"/>
      <c r="AS400" s="325"/>
      <c r="AT400" s="325"/>
      <c r="AU400" s="325"/>
      <c r="AV400" s="325"/>
      <c r="AW400" s="325"/>
      <c r="AX400" s="325"/>
      <c r="AY400" s="325"/>
      <c r="AZ400" s="325"/>
      <c r="BA400" s="325"/>
      <c r="BB400" s="325"/>
      <c r="BC400" s="325"/>
      <c r="BD400" s="325"/>
      <c r="BE400" s="325"/>
      <c r="BF400" s="325"/>
      <c r="BG400" s="325"/>
      <c r="BH400" s="325"/>
      <c r="BI400" s="325"/>
      <c r="BJ400" s="325"/>
      <c r="BK400" s="325"/>
    </row>
    <row r="401" spans="1:63" s="449" customFormat="1" ht="24.75" customHeight="1">
      <c r="A401" s="413"/>
      <c r="B401" s="413"/>
      <c r="C401" s="413"/>
      <c r="D401" s="413"/>
      <c r="E401" s="326"/>
      <c r="F401" s="325"/>
      <c r="G401" s="327"/>
      <c r="H401" s="393"/>
      <c r="I401" s="328"/>
      <c r="J401" s="325"/>
      <c r="K401" s="325"/>
      <c r="L401" s="325"/>
      <c r="M401" s="325"/>
      <c r="N401" s="325"/>
      <c r="O401" s="325"/>
      <c r="P401" s="327"/>
      <c r="Q401" s="327"/>
      <c r="R401" s="327"/>
      <c r="S401" s="327"/>
      <c r="T401" s="327"/>
      <c r="U401" s="327"/>
      <c r="V401" s="327"/>
      <c r="W401" s="327"/>
      <c r="X401" s="327"/>
      <c r="Y401" s="327"/>
      <c r="Z401" s="327"/>
      <c r="AA401" s="325"/>
      <c r="AB401" s="325"/>
      <c r="AC401" s="325"/>
      <c r="AD401" s="325"/>
      <c r="AE401" s="325"/>
      <c r="AF401" s="325"/>
      <c r="AG401" s="325"/>
      <c r="AH401" s="325"/>
      <c r="AI401" s="325"/>
      <c r="AJ401" s="325"/>
      <c r="AK401" s="325"/>
      <c r="AL401" s="325"/>
      <c r="AM401" s="325"/>
      <c r="AN401" s="325"/>
      <c r="AO401" s="325"/>
      <c r="AP401" s="325"/>
      <c r="AQ401" s="325"/>
      <c r="AR401" s="325"/>
      <c r="AS401" s="325"/>
      <c r="AT401" s="325"/>
      <c r="AU401" s="325"/>
      <c r="AV401" s="325"/>
      <c r="AW401" s="325"/>
      <c r="AX401" s="325"/>
      <c r="AY401" s="325"/>
      <c r="AZ401" s="325"/>
      <c r="BA401" s="325"/>
      <c r="BB401" s="325"/>
      <c r="BC401" s="325"/>
      <c r="BD401" s="325"/>
      <c r="BE401" s="325"/>
      <c r="BF401" s="325"/>
      <c r="BG401" s="325"/>
      <c r="BH401" s="325"/>
      <c r="BI401" s="325"/>
      <c r="BJ401" s="325"/>
      <c r="BK401" s="325"/>
    </row>
    <row r="402" spans="1:63" s="449" customFormat="1" ht="24.75" customHeight="1">
      <c r="A402" s="413"/>
      <c r="B402" s="413"/>
      <c r="C402" s="413"/>
      <c r="D402" s="413"/>
      <c r="E402" s="326"/>
      <c r="F402" s="325"/>
      <c r="G402" s="327"/>
      <c r="H402" s="393"/>
      <c r="I402" s="328"/>
      <c r="J402" s="325"/>
      <c r="K402" s="325"/>
      <c r="L402" s="325"/>
      <c r="M402" s="325"/>
      <c r="N402" s="325"/>
      <c r="O402" s="325"/>
      <c r="P402" s="327"/>
      <c r="Q402" s="327"/>
      <c r="R402" s="327"/>
      <c r="S402" s="327"/>
      <c r="T402" s="327"/>
      <c r="U402" s="327"/>
      <c r="V402" s="327"/>
      <c r="W402" s="327"/>
      <c r="X402" s="327"/>
      <c r="Y402" s="327"/>
      <c r="Z402" s="327"/>
      <c r="AA402" s="325"/>
      <c r="AB402" s="325"/>
      <c r="AC402" s="325"/>
      <c r="AD402" s="325"/>
      <c r="AE402" s="325"/>
      <c r="AF402" s="325"/>
      <c r="AG402" s="325"/>
      <c r="AH402" s="325"/>
      <c r="AI402" s="325"/>
      <c r="AJ402" s="325"/>
      <c r="AK402" s="325"/>
      <c r="AL402" s="325"/>
      <c r="AM402" s="325"/>
      <c r="AN402" s="325"/>
      <c r="AO402" s="325"/>
      <c r="AP402" s="325"/>
      <c r="AQ402" s="325"/>
      <c r="AR402" s="325"/>
      <c r="AS402" s="325"/>
      <c r="AT402" s="325"/>
      <c r="AU402" s="325"/>
      <c r="AV402" s="325"/>
      <c r="AW402" s="325"/>
      <c r="AX402" s="325"/>
      <c r="AY402" s="325"/>
      <c r="AZ402" s="325"/>
      <c r="BA402" s="325"/>
      <c r="BB402" s="325"/>
      <c r="BC402" s="325"/>
      <c r="BD402" s="325"/>
      <c r="BE402" s="325"/>
      <c r="BF402" s="325"/>
      <c r="BG402" s="325"/>
      <c r="BH402" s="325"/>
      <c r="BI402" s="325"/>
      <c r="BJ402" s="325"/>
      <c r="BK402" s="325"/>
    </row>
    <row r="403" spans="1:63" s="449" customFormat="1" ht="24.75" customHeight="1">
      <c r="A403" s="413"/>
      <c r="B403" s="413"/>
      <c r="C403" s="413"/>
      <c r="D403" s="413"/>
      <c r="E403" s="326"/>
      <c r="F403" s="325"/>
      <c r="G403" s="327"/>
      <c r="H403" s="393"/>
      <c r="I403" s="328"/>
      <c r="J403" s="325"/>
      <c r="K403" s="325"/>
      <c r="L403" s="325"/>
      <c r="M403" s="325"/>
      <c r="N403" s="325"/>
      <c r="O403" s="325"/>
      <c r="P403" s="327"/>
      <c r="Q403" s="327"/>
      <c r="R403" s="327"/>
      <c r="S403" s="327"/>
      <c r="T403" s="327"/>
      <c r="U403" s="327"/>
      <c r="V403" s="327"/>
      <c r="W403" s="327"/>
      <c r="X403" s="327"/>
      <c r="Y403" s="327"/>
      <c r="Z403" s="327"/>
      <c r="AA403" s="325"/>
      <c r="AB403" s="325"/>
      <c r="AC403" s="325"/>
      <c r="AD403" s="325"/>
      <c r="AE403" s="325"/>
      <c r="AF403" s="325"/>
      <c r="AG403" s="325"/>
      <c r="AH403" s="325"/>
      <c r="AI403" s="325"/>
      <c r="AJ403" s="325"/>
      <c r="AK403" s="325"/>
      <c r="AL403" s="325"/>
      <c r="AM403" s="325"/>
      <c r="AN403" s="325"/>
      <c r="AO403" s="325"/>
      <c r="AP403" s="325"/>
      <c r="AQ403" s="325"/>
      <c r="AR403" s="325"/>
      <c r="AS403" s="325"/>
      <c r="AT403" s="325"/>
      <c r="AU403" s="325"/>
      <c r="AV403" s="325"/>
      <c r="AW403" s="325"/>
      <c r="AX403" s="325"/>
      <c r="AY403" s="325"/>
      <c r="AZ403" s="325"/>
      <c r="BA403" s="325"/>
      <c r="BB403" s="325"/>
      <c r="BC403" s="325"/>
      <c r="BD403" s="325"/>
      <c r="BE403" s="325"/>
      <c r="BF403" s="325"/>
      <c r="BG403" s="325"/>
      <c r="BH403" s="325"/>
      <c r="BI403" s="325"/>
      <c r="BJ403" s="325"/>
      <c r="BK403" s="325"/>
    </row>
    <row r="404" spans="1:63" s="449" customFormat="1" ht="24.75" customHeight="1">
      <c r="A404" s="413"/>
      <c r="B404" s="413"/>
      <c r="C404" s="413"/>
      <c r="D404" s="413"/>
      <c r="E404" s="326"/>
      <c r="F404" s="325"/>
      <c r="G404" s="327"/>
      <c r="H404" s="393"/>
      <c r="I404" s="328"/>
      <c r="J404" s="325"/>
      <c r="K404" s="325"/>
      <c r="L404" s="325"/>
      <c r="M404" s="325"/>
      <c r="N404" s="325"/>
      <c r="O404" s="325"/>
      <c r="P404" s="327"/>
      <c r="Q404" s="327"/>
      <c r="R404" s="327"/>
      <c r="S404" s="327"/>
      <c r="T404" s="327"/>
      <c r="U404" s="327"/>
      <c r="V404" s="327"/>
      <c r="W404" s="327"/>
      <c r="X404" s="327"/>
      <c r="Y404" s="327"/>
      <c r="Z404" s="327"/>
      <c r="AA404" s="325"/>
      <c r="AB404" s="325"/>
      <c r="AC404" s="325"/>
      <c r="AD404" s="325"/>
      <c r="AE404" s="325"/>
      <c r="AF404" s="325"/>
      <c r="AG404" s="325"/>
      <c r="AH404" s="325"/>
      <c r="AI404" s="325"/>
      <c r="AJ404" s="325"/>
      <c r="AK404" s="325"/>
      <c r="AL404" s="325"/>
      <c r="AM404" s="325"/>
      <c r="AN404" s="325"/>
      <c r="AO404" s="325"/>
      <c r="AP404" s="325"/>
      <c r="AQ404" s="325"/>
      <c r="AR404" s="325"/>
      <c r="AS404" s="325"/>
      <c r="AT404" s="325"/>
      <c r="AU404" s="325"/>
      <c r="AV404" s="325"/>
      <c r="AW404" s="325"/>
      <c r="AX404" s="325"/>
      <c r="AY404" s="325"/>
      <c r="AZ404" s="325"/>
      <c r="BA404" s="325"/>
      <c r="BB404" s="325"/>
      <c r="BC404" s="325"/>
      <c r="BD404" s="325"/>
      <c r="BE404" s="325"/>
      <c r="BF404" s="325"/>
      <c r="BG404" s="325"/>
      <c r="BH404" s="325"/>
      <c r="BI404" s="325"/>
      <c r="BJ404" s="325"/>
      <c r="BK404" s="325"/>
    </row>
    <row r="405" spans="1:63" s="449" customFormat="1" ht="24.75" customHeight="1">
      <c r="A405" s="413"/>
      <c r="B405" s="413"/>
      <c r="C405" s="413"/>
      <c r="D405" s="413"/>
      <c r="E405" s="326"/>
      <c r="F405" s="325"/>
      <c r="G405" s="327"/>
      <c r="H405" s="393"/>
      <c r="I405" s="328"/>
      <c r="J405" s="325"/>
      <c r="K405" s="325"/>
      <c r="L405" s="325"/>
      <c r="M405" s="325"/>
      <c r="N405" s="325"/>
      <c r="O405" s="325"/>
      <c r="P405" s="327"/>
      <c r="Q405" s="327"/>
      <c r="R405" s="327"/>
      <c r="S405" s="327"/>
      <c r="T405" s="327"/>
      <c r="U405" s="327"/>
      <c r="V405" s="327"/>
      <c r="W405" s="327"/>
      <c r="X405" s="327"/>
      <c r="Y405" s="327"/>
      <c r="Z405" s="327"/>
      <c r="AA405" s="325"/>
      <c r="AB405" s="325"/>
      <c r="AC405" s="325"/>
      <c r="AD405" s="325"/>
      <c r="AE405" s="325"/>
      <c r="AF405" s="325"/>
      <c r="AG405" s="325"/>
      <c r="AH405" s="325"/>
      <c r="AI405" s="325"/>
      <c r="AJ405" s="325"/>
      <c r="AK405" s="325"/>
      <c r="AL405" s="325"/>
      <c r="AM405" s="325"/>
      <c r="AN405" s="325"/>
      <c r="AO405" s="325"/>
      <c r="AP405" s="325"/>
      <c r="AQ405" s="325"/>
      <c r="AR405" s="325"/>
      <c r="AS405" s="325"/>
      <c r="AT405" s="325"/>
      <c r="AU405" s="325"/>
      <c r="AV405" s="325"/>
      <c r="AW405" s="325"/>
      <c r="AX405" s="325"/>
      <c r="AY405" s="325"/>
      <c r="AZ405" s="325"/>
      <c r="BA405" s="325"/>
      <c r="BB405" s="325"/>
      <c r="BC405" s="325"/>
      <c r="BD405" s="325"/>
      <c r="BE405" s="325"/>
      <c r="BF405" s="325"/>
      <c r="BG405" s="325"/>
      <c r="BH405" s="325"/>
      <c r="BI405" s="325"/>
      <c r="BJ405" s="325"/>
      <c r="BK405" s="325"/>
    </row>
    <row r="406" spans="1:63" s="449" customFormat="1" ht="24.75" customHeight="1">
      <c r="A406" s="413"/>
      <c r="B406" s="413"/>
      <c r="C406" s="413"/>
      <c r="D406" s="413"/>
      <c r="E406" s="326"/>
      <c r="F406" s="325"/>
      <c r="G406" s="327"/>
      <c r="H406" s="393"/>
      <c r="I406" s="328"/>
      <c r="J406" s="325"/>
      <c r="K406" s="325"/>
      <c r="L406" s="325"/>
      <c r="M406" s="325"/>
      <c r="N406" s="325"/>
      <c r="O406" s="325"/>
      <c r="P406" s="327"/>
      <c r="Q406" s="327"/>
      <c r="R406" s="327"/>
      <c r="S406" s="327"/>
      <c r="T406" s="327"/>
      <c r="U406" s="327"/>
      <c r="V406" s="327"/>
      <c r="W406" s="327"/>
      <c r="X406" s="327"/>
      <c r="Y406" s="327"/>
      <c r="Z406" s="327"/>
      <c r="AA406" s="325"/>
      <c r="AB406" s="325"/>
      <c r="AC406" s="325"/>
      <c r="AD406" s="325"/>
      <c r="AE406" s="325"/>
      <c r="AF406" s="325"/>
      <c r="AG406" s="325"/>
      <c r="AH406" s="325"/>
      <c r="AI406" s="325"/>
      <c r="AJ406" s="325"/>
      <c r="AK406" s="325"/>
      <c r="AL406" s="325"/>
      <c r="AM406" s="325"/>
      <c r="AN406" s="325"/>
      <c r="AO406" s="325"/>
      <c r="AP406" s="325"/>
      <c r="AQ406" s="325"/>
      <c r="AR406" s="325"/>
      <c r="AS406" s="325"/>
      <c r="AT406" s="325"/>
      <c r="AU406" s="325"/>
      <c r="AV406" s="325"/>
      <c r="AW406" s="325"/>
      <c r="AX406" s="325"/>
      <c r="AY406" s="325"/>
      <c r="AZ406" s="325"/>
      <c r="BA406" s="325"/>
      <c r="BB406" s="325"/>
      <c r="BC406" s="325"/>
      <c r="BD406" s="325"/>
      <c r="BE406" s="325"/>
      <c r="BF406" s="325"/>
      <c r="BG406" s="325"/>
      <c r="BH406" s="325"/>
      <c r="BI406" s="325"/>
      <c r="BJ406" s="325"/>
      <c r="BK406" s="325"/>
    </row>
    <row r="407" spans="1:63" s="449" customFormat="1" ht="24.75" customHeight="1">
      <c r="A407" s="413"/>
      <c r="B407" s="413"/>
      <c r="C407" s="413"/>
      <c r="D407" s="413"/>
      <c r="E407" s="326"/>
      <c r="F407" s="325"/>
      <c r="G407" s="327"/>
      <c r="H407" s="393"/>
      <c r="I407" s="328"/>
      <c r="J407" s="325"/>
      <c r="K407" s="325"/>
      <c r="L407" s="325"/>
      <c r="M407" s="325"/>
      <c r="N407" s="325"/>
      <c r="O407" s="325"/>
      <c r="P407" s="327"/>
      <c r="Q407" s="327"/>
      <c r="R407" s="327"/>
      <c r="S407" s="327"/>
      <c r="T407" s="327"/>
      <c r="U407" s="327"/>
      <c r="V407" s="327"/>
      <c r="W407" s="327"/>
      <c r="X407" s="327"/>
      <c r="Y407" s="327"/>
      <c r="Z407" s="327"/>
      <c r="AA407" s="325"/>
      <c r="AB407" s="325"/>
      <c r="AC407" s="325"/>
      <c r="AD407" s="325"/>
      <c r="AE407" s="325"/>
      <c r="AF407" s="325"/>
      <c r="AG407" s="325"/>
      <c r="AH407" s="325"/>
      <c r="AI407" s="325"/>
      <c r="AJ407" s="325"/>
      <c r="AK407" s="325"/>
      <c r="AL407" s="325"/>
      <c r="AM407" s="325"/>
      <c r="AN407" s="325"/>
      <c r="AO407" s="325"/>
      <c r="AP407" s="325"/>
      <c r="AQ407" s="325"/>
      <c r="AR407" s="325"/>
      <c r="AS407" s="325"/>
      <c r="AT407" s="325"/>
      <c r="AU407" s="325"/>
      <c r="AV407" s="325"/>
      <c r="AW407" s="325"/>
      <c r="AX407" s="325"/>
      <c r="AY407" s="325"/>
      <c r="AZ407" s="325"/>
      <c r="BA407" s="325"/>
      <c r="BB407" s="325"/>
      <c r="BC407" s="325"/>
      <c r="BD407" s="325"/>
      <c r="BE407" s="325"/>
      <c r="BF407" s="325"/>
      <c r="BG407" s="325"/>
      <c r="BH407" s="325"/>
      <c r="BI407" s="325"/>
      <c r="BJ407" s="325"/>
      <c r="BK407" s="325"/>
    </row>
    <row r="408" spans="1:63" s="449" customFormat="1" ht="24.75" customHeight="1">
      <c r="A408" s="413"/>
      <c r="B408" s="413"/>
      <c r="C408" s="413"/>
      <c r="D408" s="413"/>
      <c r="E408" s="326"/>
      <c r="F408" s="325"/>
      <c r="G408" s="327"/>
      <c r="H408" s="393"/>
      <c r="I408" s="328"/>
      <c r="J408" s="325"/>
      <c r="K408" s="325"/>
      <c r="L408" s="325"/>
      <c r="M408" s="325"/>
      <c r="N408" s="325"/>
      <c r="O408" s="325"/>
      <c r="P408" s="327"/>
      <c r="Q408" s="327"/>
      <c r="R408" s="327"/>
      <c r="S408" s="327"/>
      <c r="T408" s="327"/>
      <c r="U408" s="327"/>
      <c r="V408" s="327"/>
      <c r="W408" s="327"/>
      <c r="X408" s="327"/>
      <c r="Y408" s="327"/>
      <c r="Z408" s="327"/>
      <c r="AA408" s="325"/>
      <c r="AB408" s="325"/>
      <c r="AC408" s="325"/>
      <c r="AD408" s="325"/>
      <c r="AE408" s="325"/>
      <c r="AF408" s="325"/>
      <c r="AG408" s="325"/>
      <c r="AH408" s="325"/>
      <c r="AI408" s="325"/>
      <c r="AJ408" s="325"/>
      <c r="AK408" s="325"/>
      <c r="AL408" s="325"/>
      <c r="AM408" s="325"/>
      <c r="AN408" s="325"/>
      <c r="AO408" s="325"/>
      <c r="AP408" s="325"/>
      <c r="AQ408" s="325"/>
      <c r="AR408" s="325"/>
      <c r="AS408" s="325"/>
      <c r="AT408" s="325"/>
      <c r="AU408" s="325"/>
      <c r="AV408" s="325"/>
      <c r="AW408" s="325"/>
      <c r="AX408" s="325"/>
      <c r="AY408" s="325"/>
      <c r="AZ408" s="325"/>
      <c r="BA408" s="325"/>
      <c r="BB408" s="325"/>
      <c r="BC408" s="325"/>
      <c r="BD408" s="325"/>
      <c r="BE408" s="325"/>
      <c r="BF408" s="325"/>
      <c r="BG408" s="325"/>
      <c r="BH408" s="325"/>
      <c r="BI408" s="325"/>
      <c r="BJ408" s="325"/>
      <c r="BK408" s="325"/>
    </row>
    <row r="409" spans="1:63" s="449" customFormat="1" ht="24.75" customHeight="1">
      <c r="A409" s="413"/>
      <c r="B409" s="413"/>
      <c r="C409" s="413"/>
      <c r="D409" s="413"/>
      <c r="E409" s="326"/>
      <c r="F409" s="325"/>
      <c r="G409" s="327"/>
      <c r="H409" s="393"/>
      <c r="I409" s="328"/>
      <c r="J409" s="325"/>
      <c r="K409" s="325"/>
      <c r="L409" s="325"/>
      <c r="M409" s="325"/>
      <c r="N409" s="325"/>
      <c r="O409" s="325"/>
      <c r="P409" s="327"/>
      <c r="Q409" s="327"/>
      <c r="R409" s="327"/>
      <c r="S409" s="327"/>
      <c r="T409" s="327"/>
      <c r="U409" s="327"/>
      <c r="V409" s="327"/>
      <c r="W409" s="327"/>
      <c r="X409" s="327"/>
      <c r="Y409" s="327"/>
      <c r="Z409" s="327"/>
      <c r="AA409" s="325"/>
      <c r="AB409" s="325"/>
      <c r="AC409" s="325"/>
      <c r="AD409" s="325"/>
      <c r="AE409" s="325"/>
      <c r="AF409" s="325"/>
      <c r="AG409" s="325"/>
      <c r="AH409" s="325"/>
      <c r="AI409" s="325"/>
      <c r="AJ409" s="325"/>
      <c r="AK409" s="325"/>
      <c r="AL409" s="325"/>
      <c r="AM409" s="325"/>
      <c r="AN409" s="325"/>
      <c r="AO409" s="325"/>
      <c r="AP409" s="325"/>
      <c r="AQ409" s="325"/>
      <c r="AR409" s="325"/>
      <c r="AS409" s="325"/>
      <c r="AT409" s="325"/>
      <c r="AU409" s="325"/>
      <c r="AV409" s="325"/>
      <c r="AW409" s="325"/>
      <c r="AX409" s="325"/>
      <c r="AY409" s="325"/>
      <c r="AZ409" s="325"/>
      <c r="BA409" s="325"/>
      <c r="BB409" s="325"/>
      <c r="BC409" s="325"/>
      <c r="BD409" s="325"/>
      <c r="BE409" s="325"/>
      <c r="BF409" s="325"/>
      <c r="BG409" s="325"/>
      <c r="BH409" s="325"/>
      <c r="BI409" s="325"/>
      <c r="BJ409" s="325"/>
      <c r="BK409" s="325"/>
    </row>
    <row r="410" spans="1:63" s="449" customFormat="1" ht="24.75" customHeight="1">
      <c r="A410" s="413"/>
      <c r="B410" s="413"/>
      <c r="C410" s="413"/>
      <c r="D410" s="413"/>
      <c r="E410" s="326"/>
      <c r="F410" s="325"/>
      <c r="G410" s="327"/>
      <c r="H410" s="393"/>
      <c r="I410" s="328"/>
      <c r="J410" s="325"/>
      <c r="K410" s="325"/>
      <c r="L410" s="325"/>
      <c r="M410" s="325"/>
      <c r="N410" s="325"/>
      <c r="O410" s="325"/>
      <c r="P410" s="327"/>
      <c r="Q410" s="327"/>
      <c r="R410" s="327"/>
      <c r="S410" s="327"/>
      <c r="T410" s="327"/>
      <c r="U410" s="327"/>
      <c r="V410" s="327"/>
      <c r="W410" s="327"/>
      <c r="X410" s="327"/>
      <c r="Y410" s="327"/>
      <c r="Z410" s="327"/>
      <c r="AA410" s="325"/>
      <c r="AB410" s="325"/>
      <c r="AC410" s="325"/>
      <c r="AD410" s="325"/>
      <c r="AE410" s="325"/>
      <c r="AF410" s="325"/>
      <c r="AG410" s="325"/>
      <c r="AH410" s="325"/>
      <c r="AI410" s="325"/>
      <c r="AJ410" s="325"/>
      <c r="AK410" s="325"/>
      <c r="AL410" s="325"/>
      <c r="AM410" s="325"/>
      <c r="AN410" s="325"/>
      <c r="AO410" s="325"/>
      <c r="AP410" s="325"/>
      <c r="AQ410" s="325"/>
      <c r="AR410" s="325"/>
      <c r="AS410" s="325"/>
      <c r="AT410" s="325"/>
      <c r="AU410" s="325"/>
      <c r="AV410" s="325"/>
      <c r="AW410" s="325"/>
      <c r="AX410" s="325"/>
      <c r="AY410" s="325"/>
      <c r="AZ410" s="325"/>
      <c r="BA410" s="325"/>
      <c r="BB410" s="325"/>
      <c r="BC410" s="325"/>
      <c r="BD410" s="325"/>
      <c r="BE410" s="325"/>
      <c r="BF410" s="325"/>
      <c r="BG410" s="325"/>
      <c r="BH410" s="325"/>
      <c r="BI410" s="325"/>
      <c r="BJ410" s="325"/>
      <c r="BK410" s="325"/>
    </row>
    <row r="411" spans="1:63" s="449" customFormat="1" ht="24.75" customHeight="1">
      <c r="A411" s="413"/>
      <c r="B411" s="413"/>
      <c r="C411" s="413"/>
      <c r="D411" s="413"/>
      <c r="E411" s="326"/>
      <c r="F411" s="325"/>
      <c r="G411" s="327"/>
      <c r="H411" s="393"/>
      <c r="I411" s="328"/>
      <c r="J411" s="325"/>
      <c r="K411" s="325"/>
      <c r="L411" s="325"/>
      <c r="M411" s="325"/>
      <c r="N411" s="325"/>
      <c r="O411" s="325"/>
      <c r="P411" s="327"/>
      <c r="Q411" s="327"/>
      <c r="R411" s="327"/>
      <c r="S411" s="327"/>
      <c r="T411" s="327"/>
      <c r="U411" s="327"/>
      <c r="V411" s="327"/>
      <c r="W411" s="327"/>
      <c r="X411" s="327"/>
      <c r="Y411" s="327"/>
      <c r="Z411" s="327"/>
      <c r="AA411" s="325"/>
      <c r="AB411" s="325"/>
      <c r="AC411" s="325"/>
      <c r="AD411" s="325"/>
      <c r="AE411" s="325"/>
      <c r="AF411" s="325"/>
      <c r="AG411" s="325"/>
      <c r="AH411" s="325"/>
      <c r="AI411" s="325"/>
      <c r="AJ411" s="325"/>
      <c r="AK411" s="325"/>
      <c r="AL411" s="325"/>
      <c r="AM411" s="325"/>
      <c r="AN411" s="325"/>
      <c r="AO411" s="325"/>
      <c r="AP411" s="325"/>
      <c r="AQ411" s="325"/>
      <c r="AR411" s="325"/>
      <c r="AS411" s="325"/>
      <c r="AT411" s="325"/>
      <c r="AU411" s="325"/>
      <c r="AV411" s="325"/>
      <c r="AW411" s="325"/>
      <c r="AX411" s="325"/>
      <c r="AY411" s="325"/>
      <c r="AZ411" s="325"/>
      <c r="BA411" s="325"/>
      <c r="BB411" s="325"/>
      <c r="BC411" s="325"/>
      <c r="BD411" s="325"/>
      <c r="BE411" s="325"/>
      <c r="BF411" s="325"/>
      <c r="BG411" s="325"/>
      <c r="BH411" s="325"/>
      <c r="BI411" s="325"/>
      <c r="BJ411" s="325"/>
      <c r="BK411" s="325"/>
    </row>
    <row r="412" spans="1:63" s="449" customFormat="1" ht="24.75" customHeight="1">
      <c r="A412" s="413"/>
      <c r="B412" s="413"/>
      <c r="C412" s="413"/>
      <c r="D412" s="413"/>
      <c r="E412" s="326"/>
      <c r="F412" s="325"/>
      <c r="G412" s="327"/>
      <c r="H412" s="393"/>
      <c r="I412" s="328"/>
      <c r="J412" s="325"/>
      <c r="K412" s="325"/>
      <c r="L412" s="325"/>
      <c r="M412" s="325"/>
      <c r="N412" s="325"/>
      <c r="O412" s="325"/>
      <c r="P412" s="327"/>
      <c r="Q412" s="327"/>
      <c r="R412" s="327"/>
      <c r="S412" s="327"/>
      <c r="T412" s="327"/>
      <c r="U412" s="327"/>
      <c r="V412" s="327"/>
      <c r="W412" s="327"/>
      <c r="X412" s="327"/>
      <c r="Y412" s="327"/>
      <c r="Z412" s="327"/>
      <c r="AA412" s="325"/>
      <c r="AB412" s="325"/>
      <c r="AC412" s="325"/>
      <c r="AD412" s="325"/>
      <c r="AE412" s="325"/>
      <c r="AF412" s="325"/>
      <c r="AG412" s="325"/>
      <c r="AH412" s="325"/>
      <c r="AI412" s="325"/>
      <c r="AJ412" s="325"/>
      <c r="AK412" s="325"/>
      <c r="AL412" s="325"/>
      <c r="AM412" s="325"/>
      <c r="AN412" s="325"/>
      <c r="AO412" s="325"/>
      <c r="AP412" s="325"/>
      <c r="AQ412" s="325"/>
      <c r="AR412" s="325"/>
      <c r="AS412" s="325"/>
      <c r="AT412" s="325"/>
      <c r="AU412" s="325"/>
      <c r="AV412" s="325"/>
      <c r="AW412" s="325"/>
      <c r="AX412" s="325"/>
      <c r="AY412" s="325"/>
      <c r="AZ412" s="325"/>
      <c r="BA412" s="325"/>
      <c r="BB412" s="325"/>
      <c r="BC412" s="325"/>
      <c r="BD412" s="325"/>
      <c r="BE412" s="325"/>
      <c r="BF412" s="325"/>
      <c r="BG412" s="325"/>
      <c r="BH412" s="325"/>
      <c r="BI412" s="325"/>
      <c r="BJ412" s="325"/>
      <c r="BK412" s="325"/>
    </row>
    <row r="413" spans="1:63" s="449" customFormat="1" ht="24.75" customHeight="1">
      <c r="A413" s="413"/>
      <c r="B413" s="413"/>
      <c r="C413" s="413"/>
      <c r="D413" s="413"/>
      <c r="E413" s="326"/>
      <c r="F413" s="325"/>
      <c r="G413" s="327"/>
      <c r="H413" s="393"/>
      <c r="I413" s="328"/>
      <c r="J413" s="325"/>
      <c r="K413" s="325"/>
      <c r="L413" s="325"/>
      <c r="M413" s="325"/>
      <c r="N413" s="325"/>
      <c r="O413" s="325"/>
      <c r="P413" s="327"/>
      <c r="Q413" s="327"/>
      <c r="R413" s="327"/>
      <c r="S413" s="327"/>
      <c r="T413" s="327"/>
      <c r="U413" s="327"/>
      <c r="V413" s="327"/>
      <c r="W413" s="327"/>
      <c r="X413" s="327"/>
      <c r="Y413" s="327"/>
      <c r="Z413" s="327"/>
      <c r="AA413" s="325"/>
      <c r="AB413" s="325"/>
      <c r="AC413" s="325"/>
      <c r="AD413" s="325"/>
      <c r="AE413" s="325"/>
      <c r="AF413" s="325"/>
      <c r="AG413" s="325"/>
      <c r="AH413" s="325"/>
      <c r="AI413" s="325"/>
      <c r="AJ413" s="325"/>
      <c r="AK413" s="325"/>
      <c r="AL413" s="325"/>
      <c r="AM413" s="325"/>
      <c r="AN413" s="325"/>
      <c r="AO413" s="325"/>
      <c r="AP413" s="325"/>
      <c r="AQ413" s="325"/>
      <c r="AR413" s="325"/>
      <c r="AS413" s="325"/>
      <c r="AT413" s="325"/>
      <c r="AU413" s="325"/>
      <c r="AV413" s="325"/>
      <c r="AW413" s="325"/>
      <c r="AX413" s="325"/>
      <c r="AY413" s="325"/>
      <c r="AZ413" s="325"/>
      <c r="BA413" s="325"/>
      <c r="BB413" s="325"/>
      <c r="BC413" s="325"/>
      <c r="BD413" s="325"/>
      <c r="BE413" s="325"/>
      <c r="BF413" s="325"/>
      <c r="BG413" s="325"/>
      <c r="BH413" s="325"/>
      <c r="BI413" s="325"/>
      <c r="BJ413" s="325"/>
      <c r="BK413" s="325"/>
    </row>
    <row r="414" spans="1:63" s="449" customFormat="1" ht="24.75" customHeight="1">
      <c r="A414" s="413"/>
      <c r="B414" s="413"/>
      <c r="C414" s="413"/>
      <c r="D414" s="413"/>
      <c r="E414" s="326"/>
      <c r="F414" s="325"/>
      <c r="G414" s="327"/>
      <c r="H414" s="393"/>
      <c r="I414" s="328"/>
      <c r="J414" s="325"/>
      <c r="K414" s="325"/>
      <c r="L414" s="325"/>
      <c r="M414" s="325"/>
      <c r="N414" s="325"/>
      <c r="O414" s="325"/>
      <c r="P414" s="327"/>
      <c r="Q414" s="327"/>
      <c r="R414" s="327"/>
      <c r="S414" s="327"/>
      <c r="T414" s="327"/>
      <c r="U414" s="327"/>
      <c r="V414" s="327"/>
      <c r="W414" s="327"/>
      <c r="X414" s="327"/>
      <c r="Y414" s="327"/>
      <c r="Z414" s="327"/>
      <c r="AA414" s="325"/>
      <c r="AB414" s="325"/>
      <c r="AC414" s="325"/>
      <c r="AD414" s="325"/>
      <c r="AE414" s="325"/>
      <c r="AF414" s="325"/>
      <c r="AG414" s="325"/>
      <c r="AH414" s="325"/>
      <c r="AI414" s="325"/>
      <c r="AJ414" s="325"/>
      <c r="AK414" s="325"/>
      <c r="AL414" s="325"/>
      <c r="AM414" s="325"/>
      <c r="AN414" s="325"/>
      <c r="AO414" s="325"/>
      <c r="AP414" s="325"/>
      <c r="AQ414" s="325"/>
      <c r="AR414" s="325"/>
      <c r="AS414" s="325"/>
      <c r="AT414" s="325"/>
      <c r="AU414" s="325"/>
      <c r="AV414" s="325"/>
      <c r="AW414" s="325"/>
      <c r="AX414" s="325"/>
      <c r="AY414" s="325"/>
      <c r="AZ414" s="325"/>
      <c r="BA414" s="325"/>
      <c r="BB414" s="325"/>
      <c r="BC414" s="325"/>
      <c r="BD414" s="325"/>
      <c r="BE414" s="325"/>
      <c r="BF414" s="325"/>
      <c r="BG414" s="325"/>
      <c r="BH414" s="325"/>
      <c r="BI414" s="325"/>
      <c r="BJ414" s="325"/>
      <c r="BK414" s="325"/>
    </row>
    <row r="415" spans="1:63" s="449" customFormat="1" ht="24.75" customHeight="1">
      <c r="A415" s="413"/>
      <c r="B415" s="413"/>
      <c r="C415" s="413"/>
      <c r="D415" s="413"/>
      <c r="E415" s="326"/>
      <c r="F415" s="325"/>
      <c r="G415" s="327"/>
      <c r="H415" s="393"/>
      <c r="I415" s="328"/>
      <c r="J415" s="325"/>
      <c r="K415" s="325"/>
      <c r="L415" s="325"/>
      <c r="M415" s="325"/>
      <c r="N415" s="325"/>
      <c r="O415" s="325"/>
      <c r="P415" s="327"/>
      <c r="Q415" s="327"/>
      <c r="R415" s="327"/>
      <c r="S415" s="327"/>
      <c r="T415" s="327"/>
      <c r="U415" s="327"/>
      <c r="V415" s="327"/>
      <c r="W415" s="327"/>
      <c r="X415" s="327"/>
      <c r="Y415" s="327"/>
      <c r="Z415" s="327"/>
      <c r="AA415" s="325"/>
      <c r="AB415" s="325"/>
      <c r="AC415" s="325"/>
      <c r="AD415" s="325"/>
      <c r="AE415" s="325"/>
      <c r="AF415" s="325"/>
      <c r="AG415" s="325"/>
      <c r="AH415" s="325"/>
      <c r="AI415" s="325"/>
      <c r="AJ415" s="325"/>
      <c r="AK415" s="325"/>
      <c r="AL415" s="325"/>
      <c r="AM415" s="325"/>
      <c r="AN415" s="325"/>
      <c r="AO415" s="325"/>
      <c r="AP415" s="325"/>
      <c r="AQ415" s="325"/>
      <c r="AR415" s="325"/>
      <c r="AS415" s="325"/>
      <c r="AT415" s="325"/>
      <c r="AU415" s="325"/>
      <c r="AV415" s="325"/>
      <c r="AW415" s="325"/>
      <c r="AX415" s="325"/>
      <c r="AY415" s="325"/>
      <c r="AZ415" s="325"/>
      <c r="BA415" s="325"/>
      <c r="BB415" s="325"/>
      <c r="BC415" s="325"/>
      <c r="BD415" s="325"/>
      <c r="BE415" s="325"/>
      <c r="BF415" s="325"/>
      <c r="BG415" s="325"/>
      <c r="BH415" s="325"/>
      <c r="BI415" s="325"/>
      <c r="BJ415" s="325"/>
      <c r="BK415" s="325"/>
    </row>
    <row r="416" spans="1:63" s="477" customFormat="1" ht="24.75" customHeight="1">
      <c r="A416" s="413"/>
      <c r="B416" s="413"/>
      <c r="C416" s="413"/>
      <c r="D416" s="413"/>
      <c r="E416" s="326"/>
      <c r="F416" s="325"/>
      <c r="G416" s="327"/>
      <c r="H416" s="393"/>
      <c r="I416" s="328"/>
      <c r="J416" s="325"/>
      <c r="K416" s="325"/>
      <c r="L416" s="325"/>
      <c r="M416" s="325"/>
      <c r="N416" s="325"/>
      <c r="O416" s="325"/>
      <c r="P416" s="327"/>
      <c r="Q416" s="327"/>
      <c r="R416" s="327"/>
      <c r="S416" s="327"/>
      <c r="T416" s="327"/>
      <c r="U416" s="327"/>
      <c r="V416" s="327"/>
      <c r="W416" s="327"/>
      <c r="X416" s="327"/>
      <c r="Y416" s="327"/>
      <c r="Z416" s="327"/>
      <c r="AA416" s="325"/>
      <c r="AB416" s="325"/>
      <c r="AC416" s="325"/>
      <c r="AD416" s="325"/>
      <c r="AE416" s="325"/>
      <c r="AF416" s="325"/>
      <c r="AG416" s="325"/>
      <c r="AH416" s="325"/>
      <c r="AI416" s="325"/>
      <c r="AJ416" s="325"/>
      <c r="AK416" s="325"/>
      <c r="AL416" s="325"/>
      <c r="AM416" s="325"/>
      <c r="AN416" s="325"/>
      <c r="AO416" s="325"/>
      <c r="AP416" s="325"/>
      <c r="AQ416" s="325"/>
      <c r="AR416" s="325"/>
      <c r="AS416" s="325"/>
      <c r="AT416" s="325"/>
      <c r="AU416" s="325"/>
      <c r="AV416" s="325"/>
      <c r="AW416" s="325"/>
      <c r="AX416" s="325"/>
      <c r="AY416" s="325"/>
      <c r="AZ416" s="325"/>
      <c r="BA416" s="325"/>
      <c r="BB416" s="325"/>
      <c r="BC416" s="325"/>
      <c r="BD416" s="325"/>
      <c r="BE416" s="325"/>
      <c r="BF416" s="325"/>
      <c r="BG416" s="325"/>
      <c r="BH416" s="325"/>
      <c r="BI416" s="325"/>
      <c r="BJ416" s="325"/>
      <c r="BK416" s="325"/>
    </row>
    <row r="417" spans="1:63" s="477" customFormat="1" ht="24.75" customHeight="1">
      <c r="A417" s="413"/>
      <c r="B417" s="413"/>
      <c r="C417" s="413"/>
      <c r="D417" s="413"/>
      <c r="E417" s="326"/>
      <c r="F417" s="325"/>
      <c r="G417" s="327"/>
      <c r="H417" s="393"/>
      <c r="I417" s="328"/>
      <c r="J417" s="325"/>
      <c r="K417" s="325"/>
      <c r="L417" s="325"/>
      <c r="M417" s="325"/>
      <c r="N417" s="325"/>
      <c r="O417" s="325"/>
      <c r="P417" s="327"/>
      <c r="Q417" s="327"/>
      <c r="R417" s="327"/>
      <c r="S417" s="327"/>
      <c r="T417" s="327"/>
      <c r="U417" s="327"/>
      <c r="V417" s="327"/>
      <c r="W417" s="327"/>
      <c r="X417" s="327"/>
      <c r="Y417" s="327"/>
      <c r="Z417" s="327"/>
      <c r="AA417" s="325"/>
      <c r="AB417" s="325"/>
      <c r="AC417" s="325"/>
      <c r="AD417" s="325"/>
      <c r="AE417" s="325"/>
      <c r="AF417" s="325"/>
      <c r="AG417" s="325"/>
      <c r="AH417" s="325"/>
      <c r="AI417" s="325"/>
      <c r="AJ417" s="325"/>
      <c r="AK417" s="325"/>
      <c r="AL417" s="325"/>
      <c r="AM417" s="325"/>
      <c r="AN417" s="325"/>
      <c r="AO417" s="325"/>
      <c r="AP417" s="325"/>
      <c r="AQ417" s="325"/>
      <c r="AR417" s="325"/>
      <c r="AS417" s="325"/>
      <c r="AT417" s="325"/>
      <c r="AU417" s="325"/>
      <c r="AV417" s="325"/>
      <c r="AW417" s="325"/>
      <c r="AX417" s="325"/>
      <c r="AY417" s="325"/>
      <c r="AZ417" s="325"/>
      <c r="BA417" s="325"/>
      <c r="BB417" s="325"/>
      <c r="BC417" s="325"/>
      <c r="BD417" s="325"/>
      <c r="BE417" s="325"/>
      <c r="BF417" s="325"/>
      <c r="BG417" s="325"/>
      <c r="BH417" s="325"/>
      <c r="BI417" s="325"/>
      <c r="BJ417" s="325"/>
      <c r="BK417" s="325"/>
    </row>
    <row r="418" spans="1:63" s="477" customFormat="1" ht="24.75" customHeight="1">
      <c r="A418" s="413"/>
      <c r="B418" s="413"/>
      <c r="C418" s="413"/>
      <c r="D418" s="413"/>
      <c r="E418" s="326"/>
      <c r="F418" s="325"/>
      <c r="G418" s="327"/>
      <c r="H418" s="393"/>
      <c r="I418" s="328"/>
      <c r="J418" s="325"/>
      <c r="K418" s="325"/>
      <c r="L418" s="325"/>
      <c r="M418" s="325"/>
      <c r="N418" s="325"/>
      <c r="O418" s="325"/>
      <c r="P418" s="327"/>
      <c r="Q418" s="327"/>
      <c r="R418" s="327"/>
      <c r="S418" s="327"/>
      <c r="T418" s="327"/>
      <c r="U418" s="327"/>
      <c r="V418" s="327"/>
      <c r="W418" s="327"/>
      <c r="X418" s="327"/>
      <c r="Y418" s="327"/>
      <c r="Z418" s="327"/>
      <c r="AA418" s="325"/>
      <c r="AB418" s="325"/>
      <c r="AC418" s="325"/>
      <c r="AD418" s="325"/>
      <c r="AE418" s="325"/>
      <c r="AF418" s="325"/>
      <c r="AG418" s="325"/>
      <c r="AH418" s="325"/>
      <c r="AI418" s="325"/>
      <c r="AJ418" s="325"/>
      <c r="AK418" s="325"/>
      <c r="AL418" s="325"/>
      <c r="AM418" s="325"/>
      <c r="AN418" s="325"/>
      <c r="AO418" s="325"/>
      <c r="AP418" s="325"/>
      <c r="AQ418" s="325"/>
      <c r="AR418" s="325"/>
      <c r="AS418" s="325"/>
      <c r="AT418" s="325"/>
      <c r="AU418" s="325"/>
      <c r="AV418" s="325"/>
      <c r="AW418" s="325"/>
      <c r="AX418" s="325"/>
      <c r="AY418" s="325"/>
      <c r="AZ418" s="325"/>
      <c r="BA418" s="325"/>
      <c r="BB418" s="325"/>
      <c r="BC418" s="325"/>
      <c r="BD418" s="325"/>
      <c r="BE418" s="325"/>
      <c r="BF418" s="325"/>
      <c r="BG418" s="325"/>
      <c r="BH418" s="325"/>
      <c r="BI418" s="325"/>
      <c r="BJ418" s="325"/>
      <c r="BK418" s="325"/>
    </row>
    <row r="419" spans="1:63" s="477" customFormat="1" ht="24.75" customHeight="1">
      <c r="A419" s="413"/>
      <c r="B419" s="413"/>
      <c r="C419" s="413"/>
      <c r="D419" s="413"/>
      <c r="E419" s="326"/>
      <c r="F419" s="325"/>
      <c r="G419" s="327"/>
      <c r="H419" s="393"/>
      <c r="I419" s="328"/>
      <c r="J419" s="325"/>
      <c r="K419" s="325"/>
      <c r="L419" s="325"/>
      <c r="M419" s="325"/>
      <c r="N419" s="325"/>
      <c r="O419" s="325"/>
      <c r="P419" s="327"/>
      <c r="Q419" s="327"/>
      <c r="R419" s="327"/>
      <c r="S419" s="327"/>
      <c r="T419" s="327"/>
      <c r="U419" s="327"/>
      <c r="V419" s="327"/>
      <c r="W419" s="327"/>
      <c r="X419" s="327"/>
      <c r="Y419" s="327"/>
      <c r="Z419" s="327"/>
      <c r="AA419" s="325"/>
      <c r="AB419" s="325"/>
      <c r="AC419" s="325"/>
      <c r="AD419" s="325"/>
      <c r="AE419" s="325"/>
      <c r="AF419" s="325"/>
      <c r="AG419" s="325"/>
      <c r="AH419" s="325"/>
      <c r="AI419" s="325"/>
      <c r="AJ419" s="325"/>
      <c r="AK419" s="325"/>
      <c r="AL419" s="325"/>
      <c r="AM419" s="325"/>
      <c r="AN419" s="325"/>
      <c r="AO419" s="325"/>
      <c r="AP419" s="325"/>
      <c r="AQ419" s="325"/>
      <c r="AR419" s="325"/>
      <c r="AS419" s="325"/>
      <c r="AT419" s="325"/>
      <c r="AU419" s="325"/>
      <c r="AV419" s="325"/>
      <c r="AW419" s="325"/>
      <c r="AX419" s="325"/>
      <c r="AY419" s="325"/>
      <c r="AZ419" s="325"/>
      <c r="BA419" s="325"/>
      <c r="BB419" s="325"/>
      <c r="BC419" s="325"/>
      <c r="BD419" s="325"/>
      <c r="BE419" s="325"/>
      <c r="BF419" s="325"/>
      <c r="BG419" s="325"/>
      <c r="BH419" s="325"/>
      <c r="BI419" s="325"/>
      <c r="BJ419" s="325"/>
      <c r="BK419" s="325"/>
    </row>
    <row r="420" spans="1:63" s="477" customFormat="1" ht="24.75" customHeight="1">
      <c r="A420" s="413"/>
      <c r="B420" s="413"/>
      <c r="C420" s="413"/>
      <c r="D420" s="413"/>
      <c r="E420" s="326"/>
      <c r="F420" s="325"/>
      <c r="G420" s="327"/>
      <c r="H420" s="393"/>
      <c r="I420" s="328"/>
      <c r="J420" s="325"/>
      <c r="K420" s="325"/>
      <c r="L420" s="325"/>
      <c r="M420" s="325"/>
      <c r="N420" s="325"/>
      <c r="O420" s="325"/>
      <c r="P420" s="327"/>
      <c r="Q420" s="327"/>
      <c r="R420" s="327"/>
      <c r="S420" s="327"/>
      <c r="T420" s="327"/>
      <c r="U420" s="327"/>
      <c r="V420" s="327"/>
      <c r="W420" s="327"/>
      <c r="X420" s="327"/>
      <c r="Y420" s="327"/>
      <c r="Z420" s="327"/>
      <c r="AA420" s="325"/>
      <c r="AB420" s="325"/>
      <c r="AC420" s="325"/>
      <c r="AD420" s="325"/>
      <c r="AE420" s="325"/>
      <c r="AF420" s="325"/>
      <c r="AG420" s="325"/>
      <c r="AH420" s="325"/>
      <c r="AI420" s="325"/>
      <c r="AJ420" s="325"/>
      <c r="AK420" s="325"/>
      <c r="AL420" s="325"/>
      <c r="AM420" s="325"/>
      <c r="AN420" s="325"/>
      <c r="AO420" s="325"/>
      <c r="AP420" s="325"/>
      <c r="AQ420" s="325"/>
      <c r="AR420" s="325"/>
      <c r="AS420" s="325"/>
      <c r="AT420" s="325"/>
      <c r="AU420" s="325"/>
      <c r="AV420" s="325"/>
      <c r="AW420" s="325"/>
      <c r="AX420" s="325"/>
      <c r="AY420" s="325"/>
      <c r="AZ420" s="325"/>
      <c r="BA420" s="325"/>
      <c r="BB420" s="325"/>
      <c r="BC420" s="325"/>
      <c r="BD420" s="325"/>
      <c r="BE420" s="325"/>
      <c r="BF420" s="325"/>
      <c r="BG420" s="325"/>
      <c r="BH420" s="325"/>
      <c r="BI420" s="325"/>
      <c r="BJ420" s="325"/>
      <c r="BK420" s="325"/>
    </row>
    <row r="421" spans="1:63" s="477" customFormat="1" ht="24.75" customHeight="1">
      <c r="A421" s="413"/>
      <c r="B421" s="413"/>
      <c r="C421" s="413"/>
      <c r="D421" s="413"/>
      <c r="E421" s="326"/>
      <c r="F421" s="325"/>
      <c r="G421" s="327"/>
      <c r="H421" s="393"/>
      <c r="I421" s="328"/>
      <c r="J421" s="325"/>
      <c r="K421" s="325"/>
      <c r="L421" s="325"/>
      <c r="M421" s="325"/>
      <c r="N421" s="325"/>
      <c r="O421" s="325"/>
      <c r="P421" s="327"/>
      <c r="Q421" s="327"/>
      <c r="R421" s="327"/>
      <c r="S421" s="327"/>
      <c r="T421" s="327"/>
      <c r="U421" s="327"/>
      <c r="V421" s="327"/>
      <c r="W421" s="327"/>
      <c r="X421" s="327"/>
      <c r="Y421" s="327"/>
      <c r="Z421" s="327"/>
      <c r="AA421" s="325"/>
      <c r="AB421" s="325"/>
      <c r="AC421" s="325"/>
      <c r="AD421" s="325"/>
      <c r="AE421" s="325"/>
      <c r="AF421" s="325"/>
      <c r="AG421" s="325"/>
      <c r="AH421" s="325"/>
      <c r="AI421" s="325"/>
      <c r="AJ421" s="325"/>
      <c r="AK421" s="325"/>
      <c r="AL421" s="325"/>
      <c r="AM421" s="325"/>
      <c r="AN421" s="325"/>
      <c r="AO421" s="325"/>
      <c r="AP421" s="325"/>
      <c r="AQ421" s="325"/>
      <c r="AR421" s="325"/>
      <c r="AS421" s="325"/>
      <c r="AT421" s="325"/>
      <c r="AU421" s="325"/>
      <c r="AV421" s="325"/>
      <c r="AW421" s="325"/>
      <c r="AX421" s="325"/>
      <c r="AY421" s="325"/>
      <c r="AZ421" s="325"/>
      <c r="BA421" s="325"/>
      <c r="BB421" s="325"/>
      <c r="BC421" s="325"/>
      <c r="BD421" s="325"/>
      <c r="BE421" s="325"/>
      <c r="BF421" s="325"/>
      <c r="BG421" s="325"/>
      <c r="BH421" s="325"/>
      <c r="BI421" s="325"/>
      <c r="BJ421" s="325"/>
      <c r="BK421" s="325"/>
    </row>
    <row r="422" spans="1:63" s="477" customFormat="1" ht="24.75" customHeight="1">
      <c r="A422" s="413"/>
      <c r="B422" s="413"/>
      <c r="C422" s="413"/>
      <c r="D422" s="413"/>
      <c r="E422" s="326"/>
      <c r="F422" s="325"/>
      <c r="G422" s="327"/>
      <c r="H422" s="393"/>
      <c r="I422" s="328"/>
      <c r="J422" s="325"/>
      <c r="K422" s="325"/>
      <c r="L422" s="325"/>
      <c r="M422" s="325"/>
      <c r="N422" s="325"/>
      <c r="O422" s="325"/>
      <c r="P422" s="327"/>
      <c r="Q422" s="327"/>
      <c r="R422" s="327"/>
      <c r="S422" s="327"/>
      <c r="T422" s="327"/>
      <c r="U422" s="327"/>
      <c r="V422" s="327"/>
      <c r="W422" s="327"/>
      <c r="X422" s="327"/>
      <c r="Y422" s="327"/>
      <c r="Z422" s="327"/>
      <c r="AA422" s="325"/>
      <c r="AB422" s="325"/>
      <c r="AC422" s="325"/>
      <c r="AD422" s="325"/>
      <c r="AE422" s="325"/>
      <c r="AF422" s="325"/>
      <c r="AG422" s="325"/>
      <c r="AH422" s="325"/>
      <c r="AI422" s="325"/>
      <c r="AJ422" s="325"/>
      <c r="AK422" s="325"/>
      <c r="AL422" s="325"/>
      <c r="AM422" s="325"/>
      <c r="AN422" s="325"/>
      <c r="AO422" s="325"/>
      <c r="AP422" s="325"/>
      <c r="AQ422" s="325"/>
      <c r="AR422" s="325"/>
      <c r="AS422" s="325"/>
      <c r="AT422" s="325"/>
      <c r="AU422" s="325"/>
      <c r="AV422" s="325"/>
      <c r="AW422" s="325"/>
      <c r="AX422" s="325"/>
      <c r="AY422" s="325"/>
      <c r="AZ422" s="325"/>
      <c r="BA422" s="325"/>
      <c r="BB422" s="325"/>
      <c r="BC422" s="325"/>
      <c r="BD422" s="325"/>
      <c r="BE422" s="325"/>
      <c r="BF422" s="325"/>
      <c r="BG422" s="325"/>
      <c r="BH422" s="325"/>
      <c r="BI422" s="325"/>
      <c r="BJ422" s="325"/>
      <c r="BK422" s="325"/>
    </row>
    <row r="423" spans="1:63" s="477" customFormat="1" ht="24.75" customHeight="1">
      <c r="A423" s="413"/>
      <c r="B423" s="413"/>
      <c r="C423" s="413"/>
      <c r="D423" s="413"/>
      <c r="E423" s="326"/>
      <c r="F423" s="325"/>
      <c r="G423" s="327"/>
      <c r="H423" s="393"/>
      <c r="I423" s="328"/>
      <c r="J423" s="325"/>
      <c r="K423" s="325"/>
      <c r="L423" s="325"/>
      <c r="M423" s="325"/>
      <c r="N423" s="325"/>
      <c r="O423" s="325"/>
      <c r="P423" s="327"/>
      <c r="Q423" s="327"/>
      <c r="R423" s="327"/>
      <c r="S423" s="327"/>
      <c r="T423" s="327"/>
      <c r="U423" s="327"/>
      <c r="V423" s="327"/>
      <c r="W423" s="327"/>
      <c r="X423" s="327"/>
      <c r="Y423" s="327"/>
      <c r="Z423" s="327"/>
      <c r="AA423" s="325"/>
      <c r="AB423" s="325"/>
      <c r="AC423" s="325"/>
      <c r="AD423" s="325"/>
      <c r="AE423" s="325"/>
      <c r="AF423" s="325"/>
      <c r="AG423" s="325"/>
      <c r="AH423" s="325"/>
      <c r="AI423" s="325"/>
      <c r="AJ423" s="325"/>
      <c r="AK423" s="325"/>
      <c r="AL423" s="325"/>
      <c r="AM423" s="325"/>
      <c r="AN423" s="325"/>
      <c r="AO423" s="325"/>
      <c r="AP423" s="325"/>
      <c r="AQ423" s="325"/>
      <c r="AR423" s="325"/>
      <c r="AS423" s="325"/>
      <c r="AT423" s="325"/>
      <c r="AU423" s="325"/>
      <c r="AV423" s="325"/>
      <c r="AW423" s="325"/>
      <c r="AX423" s="325"/>
      <c r="AY423" s="325"/>
      <c r="AZ423" s="325"/>
      <c r="BA423" s="325"/>
      <c r="BB423" s="325"/>
      <c r="BC423" s="325"/>
      <c r="BD423" s="325"/>
      <c r="BE423" s="325"/>
      <c r="BF423" s="325"/>
      <c r="BG423" s="325"/>
      <c r="BH423" s="325"/>
      <c r="BI423" s="325"/>
      <c r="BJ423" s="325"/>
      <c r="BK423" s="325"/>
    </row>
    <row r="424" spans="1:63" s="477" customFormat="1" ht="24.75" customHeight="1">
      <c r="A424" s="413"/>
      <c r="B424" s="413"/>
      <c r="C424" s="413"/>
      <c r="D424" s="413"/>
      <c r="E424" s="326"/>
      <c r="F424" s="325"/>
      <c r="G424" s="327"/>
      <c r="H424" s="393"/>
      <c r="I424" s="328"/>
      <c r="J424" s="325"/>
      <c r="K424" s="325"/>
      <c r="L424" s="325"/>
      <c r="M424" s="325"/>
      <c r="N424" s="325"/>
      <c r="O424" s="325"/>
      <c r="P424" s="327"/>
      <c r="Q424" s="327"/>
      <c r="R424" s="327"/>
      <c r="S424" s="327"/>
      <c r="T424" s="327"/>
      <c r="U424" s="327"/>
      <c r="V424" s="327"/>
      <c r="W424" s="327"/>
      <c r="X424" s="327"/>
      <c r="Y424" s="327"/>
      <c r="Z424" s="327"/>
      <c r="AA424" s="325"/>
      <c r="AB424" s="325"/>
      <c r="AC424" s="325"/>
      <c r="AD424" s="325"/>
      <c r="AE424" s="325"/>
      <c r="AF424" s="325"/>
      <c r="AG424" s="325"/>
      <c r="AH424" s="325"/>
      <c r="AI424" s="325"/>
      <c r="AJ424" s="325"/>
      <c r="AK424" s="325"/>
      <c r="AL424" s="325"/>
      <c r="AM424" s="325"/>
      <c r="AN424" s="325"/>
      <c r="AO424" s="325"/>
      <c r="AP424" s="325"/>
      <c r="AQ424" s="325"/>
      <c r="AR424" s="325"/>
      <c r="AS424" s="325"/>
      <c r="AT424" s="325"/>
      <c r="AU424" s="325"/>
      <c r="AV424" s="325"/>
      <c r="AW424" s="325"/>
      <c r="AX424" s="325"/>
      <c r="AY424" s="325"/>
      <c r="AZ424" s="325"/>
      <c r="BA424" s="325"/>
      <c r="BB424" s="325"/>
      <c r="BC424" s="325"/>
      <c r="BD424" s="325"/>
      <c r="BE424" s="325"/>
      <c r="BF424" s="325"/>
      <c r="BG424" s="325"/>
      <c r="BH424" s="325"/>
      <c r="BI424" s="325"/>
      <c r="BJ424" s="325"/>
      <c r="BK424" s="325"/>
    </row>
    <row r="425" spans="1:63" s="477" customFormat="1" ht="24.75" customHeight="1">
      <c r="A425" s="413"/>
      <c r="B425" s="413"/>
      <c r="C425" s="413"/>
      <c r="D425" s="413"/>
      <c r="E425" s="326"/>
      <c r="F425" s="325"/>
      <c r="G425" s="327"/>
      <c r="H425" s="393"/>
      <c r="I425" s="328"/>
      <c r="J425" s="325"/>
      <c r="K425" s="325"/>
      <c r="L425" s="325"/>
      <c r="M425" s="325"/>
      <c r="N425" s="325"/>
      <c r="O425" s="325"/>
      <c r="P425" s="327"/>
      <c r="Q425" s="327"/>
      <c r="R425" s="327"/>
      <c r="S425" s="327"/>
      <c r="T425" s="327"/>
      <c r="U425" s="327"/>
      <c r="V425" s="327"/>
      <c r="W425" s="327"/>
      <c r="X425" s="327"/>
      <c r="Y425" s="327"/>
      <c r="Z425" s="327"/>
      <c r="AA425" s="325"/>
      <c r="AB425" s="325"/>
      <c r="AC425" s="325"/>
      <c r="AD425" s="325"/>
      <c r="AE425" s="325"/>
      <c r="AF425" s="325"/>
      <c r="AG425" s="325"/>
      <c r="AH425" s="325"/>
      <c r="AI425" s="325"/>
      <c r="AJ425" s="325"/>
      <c r="AK425" s="325"/>
      <c r="AL425" s="325"/>
      <c r="AM425" s="325"/>
      <c r="AN425" s="325"/>
      <c r="AO425" s="325"/>
      <c r="AP425" s="325"/>
      <c r="AQ425" s="325"/>
      <c r="AR425" s="325"/>
      <c r="AS425" s="325"/>
      <c r="AT425" s="325"/>
      <c r="AU425" s="325"/>
      <c r="AV425" s="325"/>
      <c r="AW425" s="325"/>
      <c r="AX425" s="325"/>
      <c r="AY425" s="325"/>
      <c r="AZ425" s="325"/>
      <c r="BA425" s="325"/>
      <c r="BB425" s="325"/>
      <c r="BC425" s="325"/>
      <c r="BD425" s="325"/>
      <c r="BE425" s="325"/>
      <c r="BF425" s="325"/>
      <c r="BG425" s="325"/>
      <c r="BH425" s="325"/>
      <c r="BI425" s="325"/>
      <c r="BJ425" s="325"/>
      <c r="BK425" s="325"/>
    </row>
    <row r="426" spans="1:63" s="477" customFormat="1" ht="24.75" customHeight="1">
      <c r="A426" s="413"/>
      <c r="B426" s="413"/>
      <c r="C426" s="413"/>
      <c r="D426" s="413"/>
      <c r="E426" s="326"/>
      <c r="F426" s="325"/>
      <c r="G426" s="327"/>
      <c r="H426" s="393"/>
      <c r="I426" s="328"/>
      <c r="J426" s="325"/>
      <c r="K426" s="325"/>
      <c r="L426" s="325"/>
      <c r="M426" s="325"/>
      <c r="N426" s="325"/>
      <c r="O426" s="325"/>
      <c r="P426" s="327"/>
      <c r="Q426" s="327"/>
      <c r="R426" s="327"/>
      <c r="S426" s="327"/>
      <c r="T426" s="327"/>
      <c r="U426" s="327"/>
      <c r="V426" s="327"/>
      <c r="W426" s="327"/>
      <c r="X426" s="327"/>
      <c r="Y426" s="327"/>
      <c r="Z426" s="327"/>
      <c r="AA426" s="325"/>
      <c r="AB426" s="325"/>
      <c r="AC426" s="325"/>
      <c r="AD426" s="325"/>
      <c r="AE426" s="325"/>
      <c r="AF426" s="325"/>
      <c r="AG426" s="325"/>
      <c r="AH426" s="325"/>
      <c r="AI426" s="325"/>
      <c r="AJ426" s="325"/>
      <c r="AK426" s="325"/>
      <c r="AL426" s="325"/>
      <c r="AM426" s="325"/>
      <c r="AN426" s="325"/>
      <c r="AO426" s="325"/>
      <c r="AP426" s="325"/>
      <c r="AQ426" s="325"/>
      <c r="AR426" s="325"/>
      <c r="AS426" s="325"/>
      <c r="AT426" s="325"/>
      <c r="AU426" s="325"/>
      <c r="AV426" s="325"/>
      <c r="AW426" s="325"/>
      <c r="AX426" s="325"/>
      <c r="AY426" s="325"/>
      <c r="AZ426" s="325"/>
      <c r="BA426" s="325"/>
      <c r="BB426" s="325"/>
      <c r="BC426" s="325"/>
      <c r="BD426" s="325"/>
      <c r="BE426" s="325"/>
      <c r="BF426" s="325"/>
      <c r="BG426" s="325"/>
      <c r="BH426" s="325"/>
      <c r="BI426" s="325"/>
      <c r="BJ426" s="325"/>
      <c r="BK426" s="325"/>
    </row>
    <row r="427" spans="1:63" s="477" customFormat="1" ht="24.75" customHeight="1">
      <c r="A427" s="413"/>
      <c r="B427" s="413"/>
      <c r="C427" s="413"/>
      <c r="D427" s="413"/>
      <c r="E427" s="326"/>
      <c r="F427" s="325"/>
      <c r="G427" s="327"/>
      <c r="H427" s="393"/>
      <c r="I427" s="328"/>
      <c r="J427" s="325"/>
      <c r="K427" s="325"/>
      <c r="L427" s="325"/>
      <c r="M427" s="325"/>
      <c r="N427" s="325"/>
      <c r="O427" s="325"/>
      <c r="P427" s="327"/>
      <c r="Q427" s="327"/>
      <c r="R427" s="327"/>
      <c r="S427" s="327"/>
      <c r="T427" s="327"/>
      <c r="U427" s="327"/>
      <c r="V427" s="327"/>
      <c r="W427" s="327"/>
      <c r="X427" s="327"/>
      <c r="Y427" s="327"/>
      <c r="Z427" s="327"/>
      <c r="AA427" s="325"/>
      <c r="AB427" s="325"/>
      <c r="AC427" s="325"/>
      <c r="AD427" s="325"/>
      <c r="AE427" s="325"/>
      <c r="AF427" s="325"/>
      <c r="AG427" s="325"/>
      <c r="AH427" s="325"/>
      <c r="AI427" s="325"/>
      <c r="AJ427" s="325"/>
      <c r="AK427" s="325"/>
      <c r="AL427" s="325"/>
      <c r="AM427" s="325"/>
      <c r="AN427" s="325"/>
      <c r="AO427" s="325"/>
      <c r="AP427" s="325"/>
      <c r="AQ427" s="325"/>
      <c r="AR427" s="325"/>
      <c r="AS427" s="325"/>
      <c r="AT427" s="325"/>
      <c r="AU427" s="325"/>
      <c r="AV427" s="325"/>
      <c r="AW427" s="325"/>
      <c r="AX427" s="325"/>
      <c r="AY427" s="325"/>
      <c r="AZ427" s="325"/>
      <c r="BA427" s="325"/>
      <c r="BB427" s="325"/>
      <c r="BC427" s="325"/>
      <c r="BD427" s="325"/>
      <c r="BE427" s="325"/>
      <c r="BF427" s="325"/>
      <c r="BG427" s="325"/>
      <c r="BH427" s="325"/>
      <c r="BI427" s="325"/>
      <c r="BJ427" s="325"/>
      <c r="BK427" s="325"/>
    </row>
    <row r="428" spans="1:63" s="477" customFormat="1" ht="24.75" customHeight="1">
      <c r="A428" s="413"/>
      <c r="B428" s="413"/>
      <c r="C428" s="413"/>
      <c r="D428" s="413"/>
      <c r="E428" s="326"/>
      <c r="F428" s="325"/>
      <c r="G428" s="327"/>
      <c r="H428" s="393"/>
      <c r="I428" s="328"/>
      <c r="J428" s="325"/>
      <c r="K428" s="325"/>
      <c r="L428" s="325"/>
      <c r="M428" s="325"/>
      <c r="N428" s="325"/>
      <c r="O428" s="325"/>
      <c r="P428" s="327"/>
      <c r="Q428" s="327"/>
      <c r="R428" s="327"/>
      <c r="S428" s="327"/>
      <c r="T428" s="327"/>
      <c r="U428" s="327"/>
      <c r="V428" s="327"/>
      <c r="W428" s="327"/>
      <c r="X428" s="327"/>
      <c r="Y428" s="327"/>
      <c r="Z428" s="327"/>
      <c r="AA428" s="325"/>
      <c r="AB428" s="325"/>
      <c r="AC428" s="325"/>
      <c r="AD428" s="325"/>
      <c r="AE428" s="325"/>
      <c r="AF428" s="325"/>
      <c r="AG428" s="325"/>
      <c r="AH428" s="325"/>
      <c r="AI428" s="325"/>
      <c r="AJ428" s="325"/>
      <c r="AK428" s="325"/>
      <c r="AL428" s="325"/>
      <c r="AM428" s="325"/>
      <c r="AN428" s="325"/>
      <c r="AO428" s="325"/>
      <c r="AP428" s="325"/>
      <c r="AQ428" s="325"/>
      <c r="AR428" s="325"/>
      <c r="AS428" s="325"/>
      <c r="AT428" s="325"/>
      <c r="AU428" s="325"/>
      <c r="AV428" s="325"/>
      <c r="AW428" s="325"/>
      <c r="AX428" s="325"/>
      <c r="AY428" s="325"/>
      <c r="AZ428" s="325"/>
      <c r="BA428" s="325"/>
      <c r="BB428" s="325"/>
      <c r="BC428" s="325"/>
      <c r="BD428" s="325"/>
      <c r="BE428" s="325"/>
      <c r="BF428" s="325"/>
      <c r="BG428" s="325"/>
      <c r="BH428" s="325"/>
      <c r="BI428" s="325"/>
      <c r="BJ428" s="325"/>
      <c r="BK428" s="325"/>
    </row>
    <row r="429" spans="1:63" s="477" customFormat="1" ht="24.75" customHeight="1">
      <c r="A429" s="413"/>
      <c r="B429" s="413"/>
      <c r="C429" s="413"/>
      <c r="D429" s="413"/>
      <c r="E429" s="326"/>
      <c r="F429" s="325"/>
      <c r="G429" s="327"/>
      <c r="H429" s="393"/>
      <c r="I429" s="328"/>
      <c r="J429" s="325"/>
      <c r="K429" s="325"/>
      <c r="L429" s="325"/>
      <c r="M429" s="325"/>
      <c r="N429" s="325"/>
      <c r="O429" s="325"/>
      <c r="P429" s="327"/>
      <c r="Q429" s="327"/>
      <c r="R429" s="327"/>
      <c r="S429" s="327"/>
      <c r="T429" s="327"/>
      <c r="U429" s="327"/>
      <c r="V429" s="327"/>
      <c r="W429" s="327"/>
      <c r="X429" s="327"/>
      <c r="Y429" s="327"/>
      <c r="Z429" s="327"/>
      <c r="AA429" s="325"/>
      <c r="AB429" s="325"/>
      <c r="AC429" s="325"/>
      <c r="AD429" s="325"/>
      <c r="AE429" s="325"/>
      <c r="AF429" s="325"/>
      <c r="AG429" s="325"/>
      <c r="AH429" s="325"/>
      <c r="AI429" s="325"/>
      <c r="AJ429" s="325"/>
      <c r="AK429" s="325"/>
      <c r="AL429" s="325"/>
      <c r="AM429" s="325"/>
      <c r="AN429" s="325"/>
      <c r="AO429" s="325"/>
      <c r="AP429" s="325"/>
      <c r="AQ429" s="325"/>
      <c r="AR429" s="325"/>
      <c r="AS429" s="325"/>
      <c r="AT429" s="325"/>
      <c r="AU429" s="325"/>
      <c r="AV429" s="325"/>
      <c r="AW429" s="325"/>
      <c r="AX429" s="325"/>
      <c r="AY429" s="325"/>
      <c r="AZ429" s="325"/>
      <c r="BA429" s="325"/>
      <c r="BB429" s="325"/>
      <c r="BC429" s="325"/>
      <c r="BD429" s="325"/>
      <c r="BE429" s="325"/>
      <c r="BF429" s="325"/>
      <c r="BG429" s="325"/>
      <c r="BH429" s="325"/>
      <c r="BI429" s="325"/>
      <c r="BJ429" s="325"/>
      <c r="BK429" s="325"/>
    </row>
    <row r="430" spans="1:63" s="477" customFormat="1" ht="24.75" customHeight="1">
      <c r="A430" s="413"/>
      <c r="B430" s="413"/>
      <c r="C430" s="413"/>
      <c r="D430" s="413"/>
      <c r="E430" s="326"/>
      <c r="F430" s="325"/>
      <c r="G430" s="327"/>
      <c r="H430" s="393"/>
      <c r="I430" s="328"/>
      <c r="J430" s="325"/>
      <c r="K430" s="325"/>
      <c r="L430" s="325"/>
      <c r="M430" s="325"/>
      <c r="N430" s="325"/>
      <c r="O430" s="325"/>
      <c r="P430" s="327"/>
      <c r="Q430" s="327"/>
      <c r="R430" s="327"/>
      <c r="S430" s="327"/>
      <c r="T430" s="327"/>
      <c r="U430" s="327"/>
      <c r="V430" s="327"/>
      <c r="W430" s="327"/>
      <c r="X430" s="327"/>
      <c r="Y430" s="327"/>
      <c r="Z430" s="327"/>
      <c r="AA430" s="325"/>
      <c r="AB430" s="325"/>
      <c r="AC430" s="325"/>
      <c r="AD430" s="325"/>
      <c r="AE430" s="325"/>
      <c r="AF430" s="325"/>
      <c r="AG430" s="325"/>
      <c r="AH430" s="325"/>
      <c r="AI430" s="325"/>
      <c r="AJ430" s="325"/>
      <c r="AK430" s="325"/>
      <c r="AL430" s="325"/>
      <c r="AM430" s="325"/>
      <c r="AN430" s="325"/>
      <c r="AO430" s="325"/>
      <c r="AP430" s="325"/>
      <c r="AQ430" s="325"/>
      <c r="AR430" s="325"/>
      <c r="AS430" s="325"/>
      <c r="AT430" s="325"/>
      <c r="AU430" s="325"/>
      <c r="AV430" s="325"/>
      <c r="AW430" s="325"/>
      <c r="AX430" s="325"/>
      <c r="AY430" s="325"/>
      <c r="AZ430" s="325"/>
      <c r="BA430" s="325"/>
      <c r="BB430" s="325"/>
      <c r="BC430" s="325"/>
      <c r="BD430" s="325"/>
      <c r="BE430" s="325"/>
      <c r="BF430" s="325"/>
      <c r="BG430" s="325"/>
      <c r="BH430" s="325"/>
      <c r="BI430" s="325"/>
      <c r="BJ430" s="325"/>
      <c r="BK430" s="325"/>
    </row>
    <row r="431" spans="1:63" s="477" customFormat="1" ht="24.75" customHeight="1">
      <c r="A431" s="413"/>
      <c r="B431" s="413"/>
      <c r="C431" s="413"/>
      <c r="D431" s="413"/>
      <c r="E431" s="326"/>
      <c r="F431" s="325"/>
      <c r="G431" s="327"/>
      <c r="H431" s="393"/>
      <c r="I431" s="328"/>
      <c r="J431" s="325"/>
      <c r="K431" s="325"/>
      <c r="L431" s="325"/>
      <c r="M431" s="325"/>
      <c r="N431" s="325"/>
      <c r="O431" s="325"/>
      <c r="P431" s="327"/>
      <c r="Q431" s="327"/>
      <c r="R431" s="327"/>
      <c r="S431" s="327"/>
      <c r="T431" s="327"/>
      <c r="U431" s="327"/>
      <c r="V431" s="327"/>
      <c r="W431" s="327"/>
      <c r="X431" s="327"/>
      <c r="Y431" s="327"/>
      <c r="Z431" s="327"/>
      <c r="AA431" s="325"/>
      <c r="AB431" s="325"/>
      <c r="AC431" s="325"/>
      <c r="AD431" s="325"/>
      <c r="AE431" s="325"/>
      <c r="AF431" s="325"/>
      <c r="AG431" s="325"/>
      <c r="AH431" s="325"/>
      <c r="AI431" s="325"/>
      <c r="AJ431" s="325"/>
      <c r="AK431" s="325"/>
      <c r="AL431" s="325"/>
      <c r="AM431" s="325"/>
      <c r="AN431" s="325"/>
      <c r="AO431" s="325"/>
      <c r="AP431" s="325"/>
      <c r="AQ431" s="325"/>
      <c r="AR431" s="325"/>
      <c r="AS431" s="325"/>
      <c r="AT431" s="325"/>
      <c r="AU431" s="325"/>
      <c r="AV431" s="325"/>
      <c r="AW431" s="325"/>
      <c r="AX431" s="325"/>
      <c r="AY431" s="325"/>
      <c r="AZ431" s="325"/>
      <c r="BA431" s="325"/>
      <c r="BB431" s="325"/>
      <c r="BC431" s="325"/>
      <c r="BD431" s="325"/>
      <c r="BE431" s="325"/>
      <c r="BF431" s="325"/>
      <c r="BG431" s="325"/>
      <c r="BH431" s="325"/>
      <c r="BI431" s="325"/>
      <c r="BJ431" s="325"/>
      <c r="BK431" s="325"/>
    </row>
    <row r="432" spans="1:63" s="477" customFormat="1" ht="24.75" customHeight="1">
      <c r="A432" s="413"/>
      <c r="B432" s="413"/>
      <c r="C432" s="413"/>
      <c r="D432" s="413"/>
      <c r="E432" s="326"/>
      <c r="F432" s="325"/>
      <c r="G432" s="327"/>
      <c r="H432" s="393"/>
      <c r="I432" s="328"/>
      <c r="J432" s="325"/>
      <c r="K432" s="325"/>
      <c r="L432" s="325"/>
      <c r="M432" s="325"/>
      <c r="N432" s="325"/>
      <c r="O432" s="325"/>
      <c r="P432" s="327"/>
      <c r="Q432" s="327"/>
      <c r="R432" s="327"/>
      <c r="S432" s="327"/>
      <c r="T432" s="327"/>
      <c r="U432" s="327"/>
      <c r="V432" s="327"/>
      <c r="W432" s="327"/>
      <c r="X432" s="327"/>
      <c r="Y432" s="327"/>
      <c r="Z432" s="327"/>
      <c r="AA432" s="325"/>
      <c r="AB432" s="325"/>
      <c r="AC432" s="325"/>
      <c r="AD432" s="325"/>
      <c r="AE432" s="325"/>
      <c r="AF432" s="325"/>
      <c r="AG432" s="325"/>
      <c r="AH432" s="325"/>
      <c r="AI432" s="325"/>
      <c r="AJ432" s="325"/>
      <c r="AK432" s="325"/>
      <c r="AL432" s="325"/>
      <c r="AM432" s="325"/>
      <c r="AN432" s="325"/>
      <c r="AO432" s="325"/>
      <c r="AP432" s="325"/>
      <c r="AQ432" s="325"/>
      <c r="AR432" s="325"/>
      <c r="AS432" s="325"/>
      <c r="AT432" s="325"/>
      <c r="AU432" s="325"/>
      <c r="AV432" s="325"/>
      <c r="AW432" s="325"/>
      <c r="AX432" s="325"/>
      <c r="AY432" s="325"/>
      <c r="AZ432" s="325"/>
      <c r="BA432" s="325"/>
      <c r="BB432" s="325"/>
      <c r="BC432" s="325"/>
      <c r="BD432" s="325"/>
      <c r="BE432" s="325"/>
      <c r="BF432" s="325"/>
      <c r="BG432" s="325"/>
      <c r="BH432" s="325"/>
      <c r="BI432" s="325"/>
      <c r="BJ432" s="325"/>
      <c r="BK432" s="325"/>
    </row>
    <row r="433" spans="1:63" s="477" customFormat="1" ht="24.75" customHeight="1">
      <c r="A433" s="413"/>
      <c r="B433" s="413"/>
      <c r="C433" s="413"/>
      <c r="D433" s="413"/>
      <c r="E433" s="326"/>
      <c r="F433" s="325"/>
      <c r="G433" s="327"/>
      <c r="H433" s="393"/>
      <c r="I433" s="328"/>
      <c r="J433" s="325"/>
      <c r="K433" s="325"/>
      <c r="L433" s="325"/>
      <c r="M433" s="325"/>
      <c r="N433" s="325"/>
      <c r="O433" s="325"/>
      <c r="P433" s="327"/>
      <c r="Q433" s="327"/>
      <c r="R433" s="327"/>
      <c r="S433" s="327"/>
      <c r="T433" s="327"/>
      <c r="U433" s="327"/>
      <c r="V433" s="327"/>
      <c r="W433" s="327"/>
      <c r="X433" s="327"/>
      <c r="Y433" s="327"/>
      <c r="Z433" s="327"/>
      <c r="AA433" s="325"/>
      <c r="AB433" s="325"/>
      <c r="AC433" s="325"/>
      <c r="AD433" s="325"/>
      <c r="AE433" s="325"/>
      <c r="AF433" s="325"/>
      <c r="AG433" s="325"/>
      <c r="AH433" s="325"/>
      <c r="AI433" s="325"/>
      <c r="AJ433" s="325"/>
      <c r="AK433" s="325"/>
      <c r="AL433" s="325"/>
      <c r="AM433" s="325"/>
      <c r="AN433" s="325"/>
      <c r="AO433" s="325"/>
      <c r="AP433" s="325"/>
      <c r="AQ433" s="325"/>
      <c r="AR433" s="325"/>
      <c r="AS433" s="325"/>
      <c r="AT433" s="325"/>
      <c r="AU433" s="325"/>
      <c r="AV433" s="325"/>
      <c r="AW433" s="325"/>
      <c r="AX433" s="325"/>
      <c r="AY433" s="325"/>
      <c r="AZ433" s="325"/>
      <c r="BA433" s="325"/>
      <c r="BB433" s="325"/>
      <c r="BC433" s="325"/>
      <c r="BD433" s="325"/>
      <c r="BE433" s="325"/>
      <c r="BF433" s="325"/>
      <c r="BG433" s="325"/>
      <c r="BH433" s="325"/>
      <c r="BI433" s="325"/>
      <c r="BJ433" s="325"/>
      <c r="BK433" s="325"/>
    </row>
    <row r="434" spans="1:63" s="477" customFormat="1" ht="24.75" customHeight="1">
      <c r="A434" s="413"/>
      <c r="B434" s="413"/>
      <c r="C434" s="413"/>
      <c r="D434" s="413"/>
      <c r="E434" s="326"/>
      <c r="F434" s="325"/>
      <c r="G434" s="327"/>
      <c r="H434" s="393"/>
      <c r="I434" s="328"/>
      <c r="J434" s="325"/>
      <c r="K434" s="325"/>
      <c r="L434" s="325"/>
      <c r="M434" s="325"/>
      <c r="N434" s="325"/>
      <c r="O434" s="325"/>
      <c r="P434" s="327"/>
      <c r="Q434" s="327"/>
      <c r="R434" s="327"/>
      <c r="S434" s="327"/>
      <c r="T434" s="327"/>
      <c r="U434" s="327"/>
      <c r="V434" s="327"/>
      <c r="W434" s="327"/>
      <c r="X434" s="327"/>
      <c r="Y434" s="327"/>
      <c r="Z434" s="327"/>
      <c r="AA434" s="325"/>
      <c r="AB434" s="325"/>
      <c r="AC434" s="325"/>
      <c r="AD434" s="325"/>
      <c r="AE434" s="325"/>
      <c r="AF434" s="325"/>
      <c r="AG434" s="325"/>
      <c r="AH434" s="325"/>
      <c r="AI434" s="325"/>
      <c r="AJ434" s="325"/>
      <c r="AK434" s="325"/>
      <c r="AL434" s="325"/>
      <c r="AM434" s="325"/>
      <c r="AN434" s="325"/>
      <c r="AO434" s="325"/>
      <c r="AP434" s="325"/>
      <c r="AQ434" s="325"/>
      <c r="AR434" s="325"/>
      <c r="AS434" s="325"/>
      <c r="AT434" s="325"/>
      <c r="AU434" s="325"/>
      <c r="AV434" s="325"/>
      <c r="AW434" s="325"/>
      <c r="AX434" s="325"/>
      <c r="AY434" s="325"/>
      <c r="AZ434" s="325"/>
      <c r="BA434" s="325"/>
      <c r="BB434" s="325"/>
      <c r="BC434" s="325"/>
      <c r="BD434" s="325"/>
      <c r="BE434" s="325"/>
      <c r="BF434" s="325"/>
      <c r="BG434" s="325"/>
      <c r="BH434" s="325"/>
      <c r="BI434" s="325"/>
      <c r="BJ434" s="325"/>
      <c r="BK434" s="325"/>
    </row>
    <row r="435" spans="1:63" s="477" customFormat="1" ht="24.75" customHeight="1">
      <c r="A435" s="413"/>
      <c r="B435" s="413"/>
      <c r="C435" s="413"/>
      <c r="D435" s="413"/>
      <c r="E435" s="326"/>
      <c r="F435" s="325"/>
      <c r="G435" s="327"/>
      <c r="H435" s="393"/>
      <c r="I435" s="328"/>
      <c r="J435" s="325"/>
      <c r="K435" s="325"/>
      <c r="L435" s="325"/>
      <c r="M435" s="325"/>
      <c r="N435" s="325"/>
      <c r="O435" s="325"/>
      <c r="P435" s="327"/>
      <c r="Q435" s="327"/>
      <c r="R435" s="327"/>
      <c r="S435" s="327"/>
      <c r="T435" s="327"/>
      <c r="U435" s="327"/>
      <c r="V435" s="327"/>
      <c r="W435" s="327"/>
      <c r="X435" s="327"/>
      <c r="Y435" s="327"/>
      <c r="Z435" s="327"/>
      <c r="AA435" s="325"/>
      <c r="AB435" s="325"/>
      <c r="AC435" s="325"/>
      <c r="AD435" s="325"/>
      <c r="AE435" s="325"/>
      <c r="AF435" s="325"/>
      <c r="AG435" s="325"/>
      <c r="AH435" s="325"/>
      <c r="AI435" s="325"/>
      <c r="AJ435" s="325"/>
      <c r="AK435" s="325"/>
      <c r="AL435" s="325"/>
      <c r="AM435" s="325"/>
      <c r="AN435" s="325"/>
      <c r="AO435" s="325"/>
      <c r="AP435" s="325"/>
      <c r="AQ435" s="325"/>
      <c r="AR435" s="325"/>
      <c r="AS435" s="325"/>
      <c r="AT435" s="325"/>
      <c r="AU435" s="325"/>
      <c r="AV435" s="325"/>
      <c r="AW435" s="325"/>
      <c r="AX435" s="325"/>
      <c r="AY435" s="325"/>
      <c r="AZ435" s="325"/>
      <c r="BA435" s="325"/>
      <c r="BB435" s="325"/>
      <c r="BC435" s="325"/>
      <c r="BD435" s="325"/>
      <c r="BE435" s="325"/>
      <c r="BF435" s="325"/>
      <c r="BG435" s="325"/>
      <c r="BH435" s="325"/>
      <c r="BI435" s="325"/>
      <c r="BJ435" s="325"/>
      <c r="BK435" s="325"/>
    </row>
    <row r="436" spans="1:63" s="477" customFormat="1" ht="24.75" customHeight="1">
      <c r="A436" s="413"/>
      <c r="B436" s="413"/>
      <c r="C436" s="413"/>
      <c r="D436" s="413"/>
      <c r="E436" s="326"/>
      <c r="F436" s="325"/>
      <c r="G436" s="327"/>
      <c r="H436" s="393"/>
      <c r="I436" s="328"/>
      <c r="J436" s="325"/>
      <c r="K436" s="325"/>
      <c r="L436" s="325"/>
      <c r="M436" s="325"/>
      <c r="N436" s="325"/>
      <c r="O436" s="325"/>
      <c r="P436" s="327"/>
      <c r="Q436" s="327"/>
      <c r="R436" s="327"/>
      <c r="S436" s="327"/>
      <c r="T436" s="327"/>
      <c r="U436" s="327"/>
      <c r="V436" s="327"/>
      <c r="W436" s="327"/>
      <c r="X436" s="327"/>
      <c r="Y436" s="327"/>
      <c r="Z436" s="327"/>
      <c r="AA436" s="325"/>
      <c r="AB436" s="325"/>
      <c r="AC436" s="325"/>
      <c r="AD436" s="325"/>
      <c r="AE436" s="325"/>
      <c r="AF436" s="325"/>
      <c r="AG436" s="325"/>
      <c r="AH436" s="325"/>
      <c r="AI436" s="325"/>
      <c r="AJ436" s="325"/>
      <c r="AK436" s="325"/>
      <c r="AL436" s="325"/>
      <c r="AM436" s="325"/>
      <c r="AN436" s="325"/>
      <c r="AO436" s="325"/>
      <c r="AP436" s="325"/>
      <c r="AQ436" s="325"/>
      <c r="AR436" s="325"/>
      <c r="AS436" s="325"/>
      <c r="AT436" s="325"/>
      <c r="AU436" s="325"/>
      <c r="AV436" s="325"/>
      <c r="AW436" s="325"/>
      <c r="AX436" s="325"/>
      <c r="AY436" s="325"/>
      <c r="AZ436" s="325"/>
      <c r="BA436" s="325"/>
      <c r="BB436" s="325"/>
      <c r="BC436" s="325"/>
      <c r="BD436" s="325"/>
      <c r="BE436" s="325"/>
      <c r="BF436" s="325"/>
      <c r="BG436" s="325"/>
      <c r="BH436" s="325"/>
      <c r="BI436" s="325"/>
      <c r="BJ436" s="325"/>
      <c r="BK436" s="325"/>
    </row>
    <row r="437" spans="1:63" s="477" customFormat="1" ht="24.75" customHeight="1">
      <c r="A437" s="413"/>
      <c r="B437" s="413"/>
      <c r="C437" s="413"/>
      <c r="D437" s="413"/>
      <c r="E437" s="326"/>
      <c r="F437" s="325"/>
      <c r="G437" s="327"/>
      <c r="H437" s="393"/>
      <c r="I437" s="328"/>
      <c r="J437" s="325"/>
      <c r="K437" s="325"/>
      <c r="L437" s="325"/>
      <c r="M437" s="325"/>
      <c r="N437" s="325"/>
      <c r="O437" s="325"/>
      <c r="P437" s="327"/>
      <c r="Q437" s="327"/>
      <c r="R437" s="327"/>
      <c r="S437" s="327"/>
      <c r="T437" s="327"/>
      <c r="U437" s="327"/>
      <c r="V437" s="327"/>
      <c r="W437" s="327"/>
      <c r="X437" s="327"/>
      <c r="Y437" s="327"/>
      <c r="Z437" s="327"/>
      <c r="AA437" s="325"/>
      <c r="AB437" s="325"/>
      <c r="AC437" s="325"/>
      <c r="AD437" s="325"/>
      <c r="AE437" s="325"/>
      <c r="AF437" s="325"/>
      <c r="AG437" s="325"/>
      <c r="AH437" s="325"/>
      <c r="AI437" s="325"/>
      <c r="AJ437" s="325"/>
      <c r="AK437" s="325"/>
      <c r="AL437" s="325"/>
      <c r="AM437" s="325"/>
      <c r="AN437" s="325"/>
      <c r="AO437" s="325"/>
      <c r="AP437" s="325"/>
      <c r="AQ437" s="325"/>
      <c r="AR437" s="325"/>
      <c r="AS437" s="325"/>
      <c r="AT437" s="325"/>
      <c r="AU437" s="325"/>
      <c r="AV437" s="325"/>
      <c r="AW437" s="325"/>
      <c r="AX437" s="325"/>
      <c r="AY437" s="325"/>
      <c r="AZ437" s="325"/>
      <c r="BA437" s="325"/>
      <c r="BB437" s="325"/>
      <c r="BC437" s="325"/>
      <c r="BD437" s="325"/>
      <c r="BE437" s="325"/>
      <c r="BF437" s="325"/>
      <c r="BG437" s="325"/>
      <c r="BH437" s="325"/>
      <c r="BI437" s="325"/>
      <c r="BJ437" s="325"/>
      <c r="BK437" s="325"/>
    </row>
    <row r="438" spans="1:63" s="477" customFormat="1" ht="24.75" customHeight="1">
      <c r="A438" s="413"/>
      <c r="B438" s="413"/>
      <c r="C438" s="413"/>
      <c r="D438" s="413"/>
      <c r="E438" s="326"/>
      <c r="F438" s="325"/>
      <c r="G438" s="327"/>
      <c r="H438" s="393"/>
      <c r="I438" s="328"/>
      <c r="J438" s="325"/>
      <c r="K438" s="325"/>
      <c r="L438" s="325"/>
      <c r="M438" s="325"/>
      <c r="N438" s="325"/>
      <c r="O438" s="325"/>
      <c r="P438" s="327"/>
      <c r="Q438" s="327"/>
      <c r="R438" s="327"/>
      <c r="S438" s="327"/>
      <c r="T438" s="327"/>
      <c r="U438" s="327"/>
      <c r="V438" s="327"/>
      <c r="W438" s="327"/>
      <c r="X438" s="327"/>
      <c r="Y438" s="327"/>
      <c r="Z438" s="327"/>
      <c r="AA438" s="325"/>
      <c r="AB438" s="325"/>
      <c r="AC438" s="325"/>
      <c r="AD438" s="325"/>
      <c r="AE438" s="325"/>
      <c r="AF438" s="325"/>
      <c r="AG438" s="325"/>
      <c r="AH438" s="325"/>
      <c r="AI438" s="325"/>
      <c r="AJ438" s="325"/>
      <c r="AK438" s="325"/>
      <c r="AL438" s="325"/>
      <c r="AM438" s="325"/>
      <c r="AN438" s="325"/>
      <c r="AO438" s="325"/>
      <c r="AP438" s="325"/>
      <c r="AQ438" s="325"/>
      <c r="AR438" s="325"/>
      <c r="AS438" s="325"/>
      <c r="AT438" s="325"/>
      <c r="AU438" s="325"/>
      <c r="AV438" s="325"/>
      <c r="AW438" s="325"/>
      <c r="AX438" s="325"/>
      <c r="AY438" s="325"/>
      <c r="AZ438" s="325"/>
      <c r="BA438" s="325"/>
      <c r="BB438" s="325"/>
      <c r="BC438" s="325"/>
      <c r="BD438" s="325"/>
      <c r="BE438" s="325"/>
      <c r="BF438" s="325"/>
      <c r="BG438" s="325"/>
      <c r="BH438" s="325"/>
      <c r="BI438" s="325"/>
      <c r="BJ438" s="325"/>
      <c r="BK438" s="325"/>
    </row>
    <row r="439" spans="1:63" s="477" customFormat="1" ht="24.75" customHeight="1">
      <c r="A439" s="413"/>
      <c r="B439" s="413"/>
      <c r="C439" s="413"/>
      <c r="D439" s="413"/>
      <c r="E439" s="326"/>
      <c r="F439" s="325"/>
      <c r="G439" s="327"/>
      <c r="H439" s="393"/>
      <c r="I439" s="328"/>
      <c r="J439" s="325"/>
      <c r="K439" s="325"/>
      <c r="L439" s="325"/>
      <c r="M439" s="325"/>
      <c r="N439" s="325"/>
      <c r="O439" s="325"/>
      <c r="P439" s="327"/>
      <c r="Q439" s="327"/>
      <c r="R439" s="327"/>
      <c r="S439" s="327"/>
      <c r="T439" s="327"/>
      <c r="U439" s="327"/>
      <c r="V439" s="327"/>
      <c r="W439" s="327"/>
      <c r="X439" s="327"/>
      <c r="Y439" s="327"/>
      <c r="Z439" s="327"/>
      <c r="AA439" s="325"/>
      <c r="AB439" s="325"/>
      <c r="AC439" s="325"/>
      <c r="AD439" s="325"/>
      <c r="AE439" s="325"/>
      <c r="AF439" s="325"/>
      <c r="AG439" s="325"/>
      <c r="AH439" s="325"/>
      <c r="AI439" s="325"/>
      <c r="AJ439" s="325"/>
      <c r="AK439" s="325"/>
      <c r="AL439" s="325"/>
      <c r="AM439" s="325"/>
      <c r="AN439" s="325"/>
      <c r="AO439" s="325"/>
      <c r="AP439" s="325"/>
      <c r="AQ439" s="325"/>
      <c r="AR439" s="325"/>
      <c r="AS439" s="325"/>
      <c r="AT439" s="325"/>
      <c r="AU439" s="325"/>
      <c r="AV439" s="325"/>
      <c r="AW439" s="325"/>
      <c r="AX439" s="325"/>
      <c r="AY439" s="325"/>
      <c r="AZ439" s="325"/>
      <c r="BA439" s="325"/>
      <c r="BB439" s="325"/>
      <c r="BC439" s="325"/>
      <c r="BD439" s="325"/>
      <c r="BE439" s="325"/>
      <c r="BF439" s="325"/>
      <c r="BG439" s="325"/>
      <c r="BH439" s="325"/>
      <c r="BI439" s="325"/>
      <c r="BJ439" s="325"/>
      <c r="BK439" s="325"/>
    </row>
    <row r="440" spans="1:63" s="477" customFormat="1" ht="24.75" customHeight="1">
      <c r="A440" s="413"/>
      <c r="B440" s="413"/>
      <c r="C440" s="413"/>
      <c r="D440" s="413"/>
      <c r="E440" s="326"/>
      <c r="F440" s="325"/>
      <c r="G440" s="327"/>
      <c r="H440" s="393"/>
      <c r="I440" s="328"/>
      <c r="J440" s="325"/>
      <c r="K440" s="325"/>
      <c r="L440" s="325"/>
      <c r="M440" s="325"/>
      <c r="N440" s="325"/>
      <c r="O440" s="325"/>
      <c r="P440" s="327"/>
      <c r="Q440" s="327"/>
      <c r="R440" s="327"/>
      <c r="S440" s="327"/>
      <c r="T440" s="327"/>
      <c r="U440" s="327"/>
      <c r="V440" s="327"/>
      <c r="W440" s="327"/>
      <c r="X440" s="327"/>
      <c r="Y440" s="327"/>
      <c r="Z440" s="327"/>
      <c r="AA440" s="325"/>
      <c r="AB440" s="325"/>
      <c r="AC440" s="325"/>
      <c r="AD440" s="325"/>
      <c r="AE440" s="325"/>
      <c r="AF440" s="325"/>
      <c r="AG440" s="325"/>
      <c r="AH440" s="325"/>
      <c r="AI440" s="325"/>
      <c r="AJ440" s="325"/>
      <c r="AK440" s="325"/>
      <c r="AL440" s="325"/>
      <c r="AM440" s="325"/>
      <c r="AN440" s="325"/>
      <c r="AO440" s="325"/>
      <c r="AP440" s="325"/>
      <c r="AQ440" s="325"/>
      <c r="AR440" s="325"/>
      <c r="AS440" s="325"/>
      <c r="AT440" s="325"/>
      <c r="AU440" s="325"/>
      <c r="AV440" s="325"/>
      <c r="AW440" s="325"/>
      <c r="AX440" s="325"/>
      <c r="AY440" s="325"/>
      <c r="AZ440" s="325"/>
      <c r="BA440" s="325"/>
      <c r="BB440" s="325"/>
      <c r="BC440" s="325"/>
      <c r="BD440" s="325"/>
      <c r="BE440" s="325"/>
      <c r="BF440" s="325"/>
      <c r="BG440" s="325"/>
      <c r="BH440" s="325"/>
      <c r="BI440" s="325"/>
      <c r="BJ440" s="325"/>
      <c r="BK440" s="325"/>
    </row>
    <row r="441" spans="1:63" s="477" customFormat="1" ht="24.75" customHeight="1">
      <c r="A441" s="413"/>
      <c r="B441" s="413"/>
      <c r="C441" s="413"/>
      <c r="D441" s="413"/>
      <c r="E441" s="326"/>
      <c r="F441" s="325"/>
      <c r="G441" s="327"/>
      <c r="H441" s="393"/>
      <c r="I441" s="328"/>
      <c r="J441" s="325"/>
      <c r="K441" s="325"/>
      <c r="L441" s="325"/>
      <c r="M441" s="325"/>
      <c r="N441" s="325"/>
      <c r="O441" s="325"/>
      <c r="P441" s="327"/>
      <c r="Q441" s="327"/>
      <c r="R441" s="327"/>
      <c r="S441" s="327"/>
      <c r="T441" s="327"/>
      <c r="U441" s="327"/>
      <c r="V441" s="327"/>
      <c r="W441" s="327"/>
      <c r="X441" s="327"/>
      <c r="Y441" s="327"/>
      <c r="Z441" s="327"/>
      <c r="AA441" s="325"/>
      <c r="AB441" s="325"/>
      <c r="AC441" s="325"/>
      <c r="AD441" s="325"/>
      <c r="AE441" s="325"/>
      <c r="AF441" s="325"/>
      <c r="AG441" s="325"/>
      <c r="AH441" s="325"/>
      <c r="AI441" s="325"/>
      <c r="AJ441" s="325"/>
      <c r="AK441" s="325"/>
      <c r="AL441" s="325"/>
      <c r="AM441" s="325"/>
      <c r="AN441" s="325"/>
      <c r="AO441" s="325"/>
      <c r="AP441" s="325"/>
      <c r="AQ441" s="325"/>
      <c r="AR441" s="325"/>
      <c r="AS441" s="325"/>
      <c r="AT441" s="325"/>
      <c r="AU441" s="325"/>
      <c r="AV441" s="325"/>
      <c r="AW441" s="325"/>
      <c r="AX441" s="325"/>
      <c r="AY441" s="325"/>
      <c r="AZ441" s="325"/>
      <c r="BA441" s="325"/>
      <c r="BB441" s="325"/>
      <c r="BC441" s="325"/>
      <c r="BD441" s="325"/>
      <c r="BE441" s="325"/>
      <c r="BF441" s="325"/>
      <c r="BG441" s="325"/>
      <c r="BH441" s="325"/>
      <c r="BI441" s="325"/>
      <c r="BJ441" s="325"/>
      <c r="BK441" s="325"/>
    </row>
    <row r="442" spans="1:63" s="477" customFormat="1" ht="24.75" customHeight="1">
      <c r="A442" s="413"/>
      <c r="B442" s="413"/>
      <c r="C442" s="413"/>
      <c r="D442" s="413"/>
      <c r="E442" s="326"/>
      <c r="F442" s="325"/>
      <c r="G442" s="327"/>
      <c r="H442" s="393"/>
      <c r="I442" s="328"/>
      <c r="J442" s="325"/>
      <c r="K442" s="325"/>
      <c r="L442" s="325"/>
      <c r="M442" s="325"/>
      <c r="N442" s="325"/>
      <c r="O442" s="325"/>
      <c r="P442" s="327"/>
      <c r="Q442" s="327"/>
      <c r="R442" s="327"/>
      <c r="S442" s="327"/>
      <c r="T442" s="327"/>
      <c r="U442" s="327"/>
      <c r="V442" s="327"/>
      <c r="W442" s="327"/>
      <c r="X442" s="327"/>
      <c r="Y442" s="327"/>
      <c r="Z442" s="327"/>
      <c r="AA442" s="325"/>
      <c r="AB442" s="325"/>
      <c r="AC442" s="325"/>
      <c r="AD442" s="325"/>
      <c r="AE442" s="325"/>
      <c r="AF442" s="325"/>
      <c r="AG442" s="325"/>
      <c r="AH442" s="325"/>
      <c r="AI442" s="325"/>
      <c r="AJ442" s="325"/>
      <c r="AK442" s="325"/>
      <c r="AL442" s="325"/>
      <c r="AM442" s="325"/>
      <c r="AN442" s="325"/>
      <c r="AO442" s="325"/>
      <c r="AP442" s="325"/>
      <c r="AQ442" s="325"/>
      <c r="AR442" s="325"/>
      <c r="AS442" s="325"/>
      <c r="AT442" s="325"/>
      <c r="AU442" s="325"/>
      <c r="AV442" s="325"/>
      <c r="AW442" s="325"/>
      <c r="AX442" s="325"/>
      <c r="AY442" s="325"/>
      <c r="AZ442" s="325"/>
      <c r="BA442" s="325"/>
      <c r="BB442" s="325"/>
      <c r="BC442" s="325"/>
      <c r="BD442" s="325"/>
      <c r="BE442" s="325"/>
      <c r="BF442" s="325"/>
      <c r="BG442" s="325"/>
      <c r="BH442" s="325"/>
      <c r="BI442" s="325"/>
      <c r="BJ442" s="325"/>
      <c r="BK442" s="325"/>
    </row>
    <row r="443" spans="1:63" s="477" customFormat="1" ht="24.75" customHeight="1">
      <c r="A443" s="413"/>
      <c r="B443" s="413"/>
      <c r="C443" s="413"/>
      <c r="D443" s="413"/>
      <c r="E443" s="326"/>
      <c r="F443" s="325"/>
      <c r="G443" s="327"/>
      <c r="H443" s="393"/>
      <c r="I443" s="328"/>
      <c r="J443" s="325"/>
      <c r="K443" s="325"/>
      <c r="L443" s="325"/>
      <c r="M443" s="325"/>
      <c r="N443" s="325"/>
      <c r="O443" s="325"/>
      <c r="P443" s="327"/>
      <c r="Q443" s="327"/>
      <c r="R443" s="327"/>
      <c r="S443" s="327"/>
      <c r="T443" s="327"/>
      <c r="U443" s="327"/>
      <c r="V443" s="327"/>
      <c r="W443" s="327"/>
      <c r="X443" s="327"/>
      <c r="Y443" s="327"/>
      <c r="Z443" s="327"/>
      <c r="AA443" s="325"/>
      <c r="AB443" s="325"/>
      <c r="AC443" s="325"/>
      <c r="AD443" s="325"/>
      <c r="AE443" s="325"/>
      <c r="AF443" s="325"/>
      <c r="AG443" s="325"/>
      <c r="AH443" s="325"/>
      <c r="AI443" s="325"/>
      <c r="AJ443" s="325"/>
      <c r="AK443" s="325"/>
      <c r="AL443" s="325"/>
      <c r="AM443" s="325"/>
      <c r="AN443" s="325"/>
      <c r="AO443" s="325"/>
      <c r="AP443" s="325"/>
      <c r="AQ443" s="325"/>
      <c r="AR443" s="325"/>
      <c r="AS443" s="325"/>
      <c r="AT443" s="325"/>
      <c r="AU443" s="325"/>
      <c r="AV443" s="325"/>
      <c r="AW443" s="325"/>
      <c r="AX443" s="325"/>
      <c r="AY443" s="325"/>
      <c r="AZ443" s="325"/>
      <c r="BA443" s="325"/>
      <c r="BB443" s="325"/>
      <c r="BC443" s="325"/>
      <c r="BD443" s="325"/>
      <c r="BE443" s="325"/>
      <c r="BF443" s="325"/>
      <c r="BG443" s="325"/>
      <c r="BH443" s="325"/>
      <c r="BI443" s="325"/>
      <c r="BJ443" s="325"/>
      <c r="BK443" s="325"/>
    </row>
    <row r="444" spans="1:63" s="477" customFormat="1" ht="24.75" customHeight="1">
      <c r="A444" s="413"/>
      <c r="B444" s="413"/>
      <c r="C444" s="413"/>
      <c r="D444" s="413"/>
      <c r="E444" s="326"/>
      <c r="F444" s="325"/>
      <c r="G444" s="327"/>
      <c r="H444" s="393"/>
      <c r="I444" s="328"/>
      <c r="J444" s="325"/>
      <c r="K444" s="325"/>
      <c r="L444" s="325"/>
      <c r="M444" s="325"/>
      <c r="N444" s="325"/>
      <c r="O444" s="325"/>
      <c r="P444" s="327"/>
      <c r="Q444" s="327"/>
      <c r="R444" s="327"/>
      <c r="S444" s="327"/>
      <c r="T444" s="327"/>
      <c r="U444" s="327"/>
      <c r="V444" s="327"/>
      <c r="W444" s="327"/>
      <c r="X444" s="327"/>
      <c r="Y444" s="327"/>
      <c r="Z444" s="327"/>
      <c r="AA444" s="325"/>
      <c r="AB444" s="325"/>
      <c r="AC444" s="325"/>
      <c r="AD444" s="325"/>
      <c r="AE444" s="325"/>
      <c r="AF444" s="325"/>
      <c r="AG444" s="325"/>
      <c r="AH444" s="325"/>
      <c r="AI444" s="325"/>
      <c r="AJ444" s="325"/>
      <c r="AK444" s="325"/>
      <c r="AL444" s="325"/>
      <c r="AM444" s="325"/>
      <c r="AN444" s="325"/>
      <c r="AO444" s="325"/>
      <c r="AP444" s="325"/>
      <c r="AQ444" s="325"/>
      <c r="AR444" s="325"/>
      <c r="AS444" s="325"/>
      <c r="AT444" s="325"/>
      <c r="AU444" s="325"/>
      <c r="AV444" s="325"/>
      <c r="AW444" s="325"/>
      <c r="AX444" s="325"/>
      <c r="AY444" s="325"/>
      <c r="AZ444" s="325"/>
      <c r="BA444" s="325"/>
      <c r="BB444" s="325"/>
      <c r="BC444" s="325"/>
      <c r="BD444" s="325"/>
      <c r="BE444" s="325"/>
      <c r="BF444" s="325"/>
      <c r="BG444" s="325"/>
      <c r="BH444" s="325"/>
      <c r="BI444" s="325"/>
      <c r="BJ444" s="325"/>
      <c r="BK444" s="325"/>
    </row>
    <row r="445" spans="1:63" s="477" customFormat="1" ht="24.75" customHeight="1">
      <c r="A445" s="413"/>
      <c r="B445" s="413"/>
      <c r="C445" s="413"/>
      <c r="D445" s="413"/>
      <c r="E445" s="326"/>
      <c r="F445" s="325"/>
      <c r="G445" s="327"/>
      <c r="H445" s="393"/>
      <c r="I445" s="328"/>
      <c r="J445" s="325"/>
      <c r="K445" s="325"/>
      <c r="L445" s="325"/>
      <c r="M445" s="325"/>
      <c r="N445" s="325"/>
      <c r="O445" s="325"/>
      <c r="P445" s="327"/>
      <c r="Q445" s="327"/>
      <c r="R445" s="327"/>
      <c r="S445" s="327"/>
      <c r="T445" s="327"/>
      <c r="U445" s="327"/>
      <c r="V445" s="327"/>
      <c r="W445" s="327"/>
      <c r="X445" s="327"/>
      <c r="Y445" s="327"/>
      <c r="Z445" s="327"/>
      <c r="AA445" s="325"/>
      <c r="AB445" s="325"/>
      <c r="AC445" s="325"/>
      <c r="AD445" s="325"/>
      <c r="AE445" s="325"/>
      <c r="AF445" s="325"/>
      <c r="AG445" s="325"/>
      <c r="AH445" s="325"/>
      <c r="AI445" s="325"/>
      <c r="AJ445" s="325"/>
      <c r="AK445" s="325"/>
      <c r="AL445" s="325"/>
      <c r="AM445" s="325"/>
      <c r="AN445" s="325"/>
      <c r="AO445" s="325"/>
      <c r="AP445" s="325"/>
      <c r="AQ445" s="325"/>
      <c r="AR445" s="325"/>
      <c r="AS445" s="325"/>
      <c r="AT445" s="325"/>
      <c r="AU445" s="325"/>
      <c r="AV445" s="325"/>
      <c r="AW445" s="325"/>
      <c r="AX445" s="325"/>
      <c r="AY445" s="325"/>
      <c r="AZ445" s="325"/>
      <c r="BA445" s="325"/>
      <c r="BB445" s="325"/>
      <c r="BC445" s="325"/>
      <c r="BD445" s="325"/>
      <c r="BE445" s="325"/>
      <c r="BF445" s="325"/>
      <c r="BG445" s="325"/>
      <c r="BH445" s="325"/>
      <c r="BI445" s="325"/>
      <c r="BJ445" s="325"/>
      <c r="BK445" s="325"/>
    </row>
    <row r="446" spans="1:63" s="477" customFormat="1" ht="24.75" customHeight="1">
      <c r="A446" s="413"/>
      <c r="B446" s="413"/>
      <c r="C446" s="413"/>
      <c r="D446" s="413"/>
      <c r="E446" s="326"/>
      <c r="F446" s="325"/>
      <c r="G446" s="327"/>
      <c r="H446" s="393"/>
      <c r="I446" s="328"/>
      <c r="J446" s="325"/>
      <c r="K446" s="325"/>
      <c r="L446" s="325"/>
      <c r="M446" s="325"/>
      <c r="N446" s="325"/>
      <c r="O446" s="325"/>
      <c r="P446" s="327"/>
      <c r="Q446" s="327"/>
      <c r="R446" s="327"/>
      <c r="S446" s="327"/>
      <c r="T446" s="327"/>
      <c r="U446" s="327"/>
      <c r="V446" s="327"/>
      <c r="W446" s="327"/>
      <c r="X446" s="327"/>
      <c r="Y446" s="327"/>
      <c r="Z446" s="327"/>
      <c r="AA446" s="325"/>
      <c r="AB446" s="325"/>
      <c r="AC446" s="325"/>
      <c r="AD446" s="325"/>
      <c r="AE446" s="325"/>
      <c r="AF446" s="325"/>
      <c r="AG446" s="325"/>
      <c r="AH446" s="325"/>
      <c r="AI446" s="325"/>
      <c r="AJ446" s="325"/>
      <c r="AK446" s="325"/>
      <c r="AL446" s="325"/>
      <c r="AM446" s="325"/>
      <c r="AN446" s="325"/>
      <c r="AO446" s="325"/>
      <c r="AP446" s="325"/>
      <c r="AQ446" s="325"/>
      <c r="AR446" s="325"/>
      <c r="AS446" s="325"/>
      <c r="AT446" s="325"/>
      <c r="AU446" s="325"/>
      <c r="AV446" s="325"/>
      <c r="AW446" s="325"/>
      <c r="AX446" s="325"/>
      <c r="AY446" s="325"/>
      <c r="AZ446" s="325"/>
      <c r="BA446" s="325"/>
      <c r="BB446" s="325"/>
      <c r="BC446" s="325"/>
      <c r="BD446" s="325"/>
      <c r="BE446" s="325"/>
      <c r="BF446" s="325"/>
      <c r="BG446" s="325"/>
      <c r="BH446" s="325"/>
      <c r="BI446" s="325"/>
      <c r="BJ446" s="325"/>
      <c r="BK446" s="325"/>
    </row>
    <row r="447" spans="1:63" s="477" customFormat="1" ht="24.75" customHeight="1">
      <c r="A447" s="413"/>
      <c r="B447" s="413"/>
      <c r="C447" s="413"/>
      <c r="D447" s="413"/>
      <c r="E447" s="326"/>
      <c r="F447" s="325"/>
      <c r="G447" s="327"/>
      <c r="H447" s="393"/>
      <c r="I447" s="328"/>
      <c r="J447" s="325"/>
      <c r="K447" s="325"/>
      <c r="L447" s="325"/>
      <c r="M447" s="325"/>
      <c r="N447" s="325"/>
      <c r="O447" s="325"/>
      <c r="P447" s="327"/>
      <c r="Q447" s="327"/>
      <c r="R447" s="327"/>
      <c r="S447" s="327"/>
      <c r="T447" s="327"/>
      <c r="U447" s="327"/>
      <c r="V447" s="327"/>
      <c r="W447" s="327"/>
      <c r="X447" s="327"/>
      <c r="Y447" s="327"/>
      <c r="Z447" s="327"/>
      <c r="AA447" s="325"/>
      <c r="AB447" s="325"/>
      <c r="AC447" s="325"/>
      <c r="AD447" s="325"/>
      <c r="AE447" s="325"/>
      <c r="AF447" s="325"/>
      <c r="AG447" s="325"/>
      <c r="AH447" s="325"/>
      <c r="AI447" s="325"/>
      <c r="AJ447" s="325"/>
      <c r="AK447" s="325"/>
      <c r="AL447" s="325"/>
      <c r="AM447" s="325"/>
      <c r="AN447" s="325"/>
      <c r="AO447" s="325"/>
      <c r="AP447" s="325"/>
      <c r="AQ447" s="325"/>
      <c r="AR447" s="325"/>
      <c r="AS447" s="325"/>
      <c r="AT447" s="325"/>
      <c r="AU447" s="325"/>
      <c r="AV447" s="325"/>
      <c r="AW447" s="325"/>
      <c r="AX447" s="325"/>
      <c r="AY447" s="325"/>
      <c r="AZ447" s="325"/>
      <c r="BA447" s="325"/>
      <c r="BB447" s="325"/>
      <c r="BC447" s="325"/>
      <c r="BD447" s="325"/>
      <c r="BE447" s="325"/>
      <c r="BF447" s="325"/>
      <c r="BG447" s="325"/>
      <c r="BH447" s="325"/>
      <c r="BI447" s="325"/>
      <c r="BJ447" s="325"/>
      <c r="BK447" s="325"/>
    </row>
    <row r="448" spans="1:63" s="477" customFormat="1" ht="24.75" customHeight="1">
      <c r="A448" s="413"/>
      <c r="B448" s="413"/>
      <c r="C448" s="413"/>
      <c r="D448" s="413"/>
      <c r="E448" s="326"/>
      <c r="F448" s="325"/>
      <c r="G448" s="327"/>
      <c r="H448" s="393"/>
      <c r="I448" s="328"/>
      <c r="J448" s="325"/>
      <c r="K448" s="325"/>
      <c r="L448" s="325"/>
      <c r="M448" s="325"/>
      <c r="N448" s="325"/>
      <c r="O448" s="325"/>
      <c r="P448" s="327"/>
      <c r="Q448" s="327"/>
      <c r="R448" s="327"/>
      <c r="S448" s="327"/>
      <c r="T448" s="327"/>
      <c r="U448" s="327"/>
      <c r="V448" s="327"/>
      <c r="W448" s="327"/>
      <c r="X448" s="327"/>
      <c r="Y448" s="327"/>
      <c r="Z448" s="327"/>
      <c r="AA448" s="325"/>
      <c r="AB448" s="325"/>
      <c r="AC448" s="325"/>
      <c r="AD448" s="325"/>
      <c r="AE448" s="325"/>
      <c r="AF448" s="325"/>
      <c r="AG448" s="325"/>
      <c r="AH448" s="325"/>
      <c r="AI448" s="325"/>
      <c r="AJ448" s="325"/>
      <c r="AK448" s="325"/>
      <c r="AL448" s="325"/>
      <c r="AM448" s="325"/>
      <c r="AN448" s="325"/>
      <c r="AO448" s="325"/>
      <c r="AP448" s="325"/>
      <c r="AQ448" s="325"/>
      <c r="AR448" s="325"/>
      <c r="AS448" s="325"/>
      <c r="AT448" s="325"/>
      <c r="AU448" s="325"/>
      <c r="AV448" s="325"/>
      <c r="AW448" s="325"/>
      <c r="AX448" s="325"/>
      <c r="AY448" s="325"/>
      <c r="AZ448" s="325"/>
      <c r="BA448" s="325"/>
      <c r="BB448" s="325"/>
      <c r="BC448" s="325"/>
      <c r="BD448" s="325"/>
      <c r="BE448" s="325"/>
      <c r="BF448" s="325"/>
      <c r="BG448" s="325"/>
      <c r="BH448" s="325"/>
      <c r="BI448" s="325"/>
      <c r="BJ448" s="325"/>
      <c r="BK448" s="325"/>
    </row>
    <row r="449" spans="1:63" s="477" customFormat="1" ht="24.75" customHeight="1">
      <c r="A449" s="413"/>
      <c r="B449" s="413"/>
      <c r="C449" s="413"/>
      <c r="D449" s="413"/>
      <c r="E449" s="326"/>
      <c r="F449" s="325"/>
      <c r="G449" s="327"/>
      <c r="H449" s="393"/>
      <c r="I449" s="328"/>
      <c r="J449" s="325"/>
      <c r="K449" s="325"/>
      <c r="L449" s="325"/>
      <c r="M449" s="325"/>
      <c r="N449" s="325"/>
      <c r="O449" s="325"/>
      <c r="P449" s="327"/>
      <c r="Q449" s="327"/>
      <c r="R449" s="327"/>
      <c r="S449" s="327"/>
      <c r="T449" s="327"/>
      <c r="U449" s="327"/>
      <c r="V449" s="327"/>
      <c r="W449" s="327"/>
      <c r="X449" s="327"/>
      <c r="Y449" s="327"/>
      <c r="Z449" s="327"/>
      <c r="AA449" s="325"/>
      <c r="AB449" s="325"/>
      <c r="AC449" s="325"/>
      <c r="AD449" s="325"/>
      <c r="AE449" s="325"/>
      <c r="AF449" s="325"/>
      <c r="AG449" s="325"/>
      <c r="AH449" s="325"/>
      <c r="AI449" s="325"/>
      <c r="AJ449" s="325"/>
      <c r="AK449" s="325"/>
      <c r="AL449" s="325"/>
      <c r="AM449" s="325"/>
      <c r="AN449" s="325"/>
      <c r="AO449" s="325"/>
      <c r="AP449" s="325"/>
      <c r="AQ449" s="325"/>
      <c r="AR449" s="325"/>
      <c r="AS449" s="325"/>
      <c r="AT449" s="325"/>
      <c r="AU449" s="325"/>
      <c r="AV449" s="325"/>
      <c r="AW449" s="325"/>
      <c r="AX449" s="325"/>
      <c r="AY449" s="325"/>
      <c r="AZ449" s="325"/>
      <c r="BA449" s="325"/>
      <c r="BB449" s="325"/>
      <c r="BC449" s="325"/>
      <c r="BD449" s="325"/>
      <c r="BE449" s="325"/>
      <c r="BF449" s="325"/>
      <c r="BG449" s="325"/>
      <c r="BH449" s="325"/>
      <c r="BI449" s="325"/>
      <c r="BJ449" s="325"/>
      <c r="BK449" s="325"/>
    </row>
    <row r="450" spans="1:63" s="477" customFormat="1" ht="24.75" customHeight="1">
      <c r="A450" s="413"/>
      <c r="B450" s="413"/>
      <c r="C450" s="413"/>
      <c r="D450" s="413"/>
      <c r="E450" s="326"/>
      <c r="F450" s="325"/>
      <c r="G450" s="327"/>
      <c r="H450" s="393"/>
      <c r="I450" s="328"/>
      <c r="J450" s="325"/>
      <c r="K450" s="325"/>
      <c r="L450" s="325"/>
      <c r="M450" s="325"/>
      <c r="N450" s="325"/>
      <c r="O450" s="325"/>
      <c r="P450" s="327"/>
      <c r="Q450" s="327"/>
      <c r="R450" s="327"/>
      <c r="S450" s="327"/>
      <c r="T450" s="327"/>
      <c r="U450" s="327"/>
      <c r="V450" s="327"/>
      <c r="W450" s="327"/>
      <c r="X450" s="327"/>
      <c r="Y450" s="327"/>
      <c r="Z450" s="327"/>
      <c r="AA450" s="325"/>
      <c r="AB450" s="325"/>
      <c r="AC450" s="325"/>
      <c r="AD450" s="325"/>
      <c r="AE450" s="325"/>
      <c r="AF450" s="325"/>
      <c r="AG450" s="325"/>
      <c r="AH450" s="325"/>
      <c r="AI450" s="325"/>
      <c r="AJ450" s="325"/>
      <c r="AK450" s="325"/>
      <c r="AL450" s="325"/>
      <c r="AM450" s="325"/>
      <c r="AN450" s="325"/>
      <c r="AO450" s="325"/>
      <c r="AP450" s="325"/>
      <c r="AQ450" s="325"/>
      <c r="AR450" s="325"/>
      <c r="AS450" s="325"/>
      <c r="AT450" s="325"/>
      <c r="AU450" s="325"/>
      <c r="AV450" s="325"/>
      <c r="AW450" s="325"/>
      <c r="AX450" s="325"/>
      <c r="AY450" s="325"/>
      <c r="AZ450" s="325"/>
      <c r="BA450" s="325"/>
      <c r="BB450" s="325"/>
      <c r="BC450" s="325"/>
      <c r="BD450" s="325"/>
      <c r="BE450" s="325"/>
      <c r="BF450" s="325"/>
      <c r="BG450" s="325"/>
      <c r="BH450" s="325"/>
      <c r="BI450" s="325"/>
      <c r="BJ450" s="325"/>
      <c r="BK450" s="325"/>
    </row>
    <row r="451" spans="1:63" s="477" customFormat="1" ht="24.75" customHeight="1">
      <c r="A451" s="413"/>
      <c r="B451" s="413"/>
      <c r="C451" s="413"/>
      <c r="D451" s="413"/>
      <c r="E451" s="326"/>
      <c r="F451" s="325"/>
      <c r="G451" s="327"/>
      <c r="H451" s="393"/>
      <c r="I451" s="328"/>
      <c r="J451" s="325"/>
      <c r="K451" s="325"/>
      <c r="L451" s="325"/>
      <c r="M451" s="325"/>
      <c r="N451" s="325"/>
      <c r="O451" s="325"/>
      <c r="P451" s="327"/>
      <c r="Q451" s="327"/>
      <c r="R451" s="327"/>
      <c r="S451" s="327"/>
      <c r="T451" s="327"/>
      <c r="U451" s="327"/>
      <c r="V451" s="327"/>
      <c r="W451" s="327"/>
      <c r="X451" s="327"/>
      <c r="Y451" s="327"/>
      <c r="Z451" s="327"/>
      <c r="AA451" s="325"/>
      <c r="AB451" s="325"/>
      <c r="AC451" s="325"/>
      <c r="AD451" s="325"/>
      <c r="AE451" s="325"/>
      <c r="AF451" s="325"/>
      <c r="AG451" s="325"/>
      <c r="AH451" s="325"/>
      <c r="AI451" s="325"/>
      <c r="AJ451" s="325"/>
      <c r="AK451" s="325"/>
      <c r="AL451" s="325"/>
      <c r="AM451" s="325"/>
      <c r="AN451" s="325"/>
      <c r="AO451" s="325"/>
      <c r="AP451" s="325"/>
      <c r="AQ451" s="325"/>
      <c r="AR451" s="325"/>
      <c r="AS451" s="325"/>
      <c r="AT451" s="325"/>
      <c r="AU451" s="325"/>
      <c r="AV451" s="325"/>
      <c r="AW451" s="325"/>
      <c r="AX451" s="325"/>
      <c r="AY451" s="325"/>
      <c r="AZ451" s="325"/>
      <c r="BA451" s="325"/>
      <c r="BB451" s="325"/>
      <c r="BC451" s="325"/>
      <c r="BD451" s="325"/>
      <c r="BE451" s="325"/>
      <c r="BF451" s="325"/>
      <c r="BG451" s="325"/>
      <c r="BH451" s="325"/>
      <c r="BI451" s="325"/>
      <c r="BJ451" s="325"/>
      <c r="BK451" s="325"/>
    </row>
    <row r="452" spans="1:63" s="477" customFormat="1" ht="24.75" customHeight="1">
      <c r="A452" s="413"/>
      <c r="B452" s="413"/>
      <c r="C452" s="413"/>
      <c r="D452" s="413"/>
      <c r="E452" s="326"/>
      <c r="F452" s="325"/>
      <c r="G452" s="327"/>
      <c r="H452" s="393"/>
      <c r="I452" s="328"/>
      <c r="J452" s="325"/>
      <c r="K452" s="325"/>
      <c r="L452" s="325"/>
      <c r="M452" s="325"/>
      <c r="N452" s="325"/>
      <c r="O452" s="325"/>
      <c r="P452" s="327"/>
      <c r="Q452" s="327"/>
      <c r="R452" s="327"/>
      <c r="S452" s="327"/>
      <c r="T452" s="327"/>
      <c r="U452" s="327"/>
      <c r="V452" s="327"/>
      <c r="W452" s="327"/>
      <c r="X452" s="327"/>
      <c r="Y452" s="327"/>
      <c r="Z452" s="327"/>
      <c r="AA452" s="325"/>
      <c r="AB452" s="325"/>
      <c r="AC452" s="325"/>
      <c r="AD452" s="325"/>
      <c r="AE452" s="325"/>
      <c r="AF452" s="325"/>
      <c r="AG452" s="325"/>
      <c r="AH452" s="325"/>
      <c r="AI452" s="325"/>
      <c r="AJ452" s="325"/>
      <c r="AK452" s="325"/>
      <c r="AL452" s="325"/>
      <c r="AM452" s="325"/>
      <c r="AN452" s="325"/>
      <c r="AO452" s="325"/>
      <c r="AP452" s="325"/>
      <c r="AQ452" s="325"/>
      <c r="AR452" s="325"/>
      <c r="AS452" s="325"/>
      <c r="AT452" s="325"/>
      <c r="AU452" s="325"/>
      <c r="AV452" s="325"/>
      <c r="AW452" s="325"/>
      <c r="AX452" s="325"/>
      <c r="AY452" s="325"/>
      <c r="AZ452" s="325"/>
      <c r="BA452" s="325"/>
      <c r="BB452" s="325"/>
      <c r="BC452" s="325"/>
      <c r="BD452" s="325"/>
      <c r="BE452" s="325"/>
      <c r="BF452" s="325"/>
      <c r="BG452" s="325"/>
      <c r="BH452" s="325"/>
      <c r="BI452" s="325"/>
      <c r="BJ452" s="325"/>
      <c r="BK452" s="325"/>
    </row>
    <row r="453" spans="1:63" s="477" customFormat="1" ht="24.75" customHeight="1">
      <c r="A453" s="413"/>
      <c r="B453" s="413"/>
      <c r="C453" s="413"/>
      <c r="D453" s="413"/>
      <c r="E453" s="326"/>
      <c r="F453" s="325"/>
      <c r="G453" s="327"/>
      <c r="H453" s="393"/>
      <c r="I453" s="328"/>
      <c r="J453" s="325"/>
      <c r="K453" s="325"/>
      <c r="L453" s="325"/>
      <c r="M453" s="325"/>
      <c r="N453" s="325"/>
      <c r="O453" s="325"/>
      <c r="P453" s="327"/>
      <c r="Q453" s="327"/>
      <c r="R453" s="327"/>
      <c r="S453" s="327"/>
      <c r="T453" s="327"/>
      <c r="U453" s="327"/>
      <c r="V453" s="327"/>
      <c r="W453" s="327"/>
      <c r="X453" s="327"/>
      <c r="Y453" s="327"/>
      <c r="Z453" s="327"/>
      <c r="AA453" s="325"/>
      <c r="AB453" s="325"/>
      <c r="AC453" s="325"/>
      <c r="AD453" s="325"/>
      <c r="AE453" s="325"/>
      <c r="AF453" s="325"/>
      <c r="AG453" s="325"/>
      <c r="AH453" s="325"/>
      <c r="AI453" s="325"/>
      <c r="AJ453" s="325"/>
      <c r="AK453" s="325"/>
      <c r="AL453" s="325"/>
      <c r="AM453" s="325"/>
      <c r="AN453" s="325"/>
      <c r="AO453" s="325"/>
      <c r="AP453" s="325"/>
      <c r="AQ453" s="325"/>
      <c r="AR453" s="325"/>
      <c r="AS453" s="325"/>
      <c r="AT453" s="325"/>
      <c r="AU453" s="325"/>
      <c r="AV453" s="325"/>
      <c r="AW453" s="325"/>
      <c r="AX453" s="325"/>
      <c r="AY453" s="325"/>
      <c r="AZ453" s="325"/>
      <c r="BA453" s="325"/>
      <c r="BB453" s="325"/>
      <c r="BC453" s="325"/>
      <c r="BD453" s="325"/>
      <c r="BE453" s="325"/>
      <c r="BF453" s="325"/>
      <c r="BG453" s="325"/>
      <c r="BH453" s="325"/>
      <c r="BI453" s="325"/>
      <c r="BJ453" s="325"/>
      <c r="BK453" s="325"/>
    </row>
    <row r="454" spans="1:63" s="477" customFormat="1" ht="24.75" customHeight="1">
      <c r="A454" s="413"/>
      <c r="B454" s="413"/>
      <c r="C454" s="413"/>
      <c r="D454" s="413"/>
      <c r="E454" s="326"/>
      <c r="F454" s="325"/>
      <c r="G454" s="327"/>
      <c r="H454" s="393"/>
      <c r="I454" s="328"/>
      <c r="J454" s="325"/>
      <c r="K454" s="325"/>
      <c r="L454" s="325"/>
      <c r="M454" s="325"/>
      <c r="N454" s="325"/>
      <c r="O454" s="325"/>
      <c r="P454" s="327"/>
      <c r="Q454" s="327"/>
      <c r="R454" s="327"/>
      <c r="S454" s="327"/>
      <c r="T454" s="327"/>
      <c r="U454" s="327"/>
      <c r="V454" s="327"/>
      <c r="W454" s="327"/>
      <c r="X454" s="327"/>
      <c r="Y454" s="327"/>
      <c r="Z454" s="327"/>
      <c r="AA454" s="325"/>
      <c r="AB454" s="325"/>
      <c r="AC454" s="325"/>
      <c r="AD454" s="325"/>
      <c r="AE454" s="325"/>
      <c r="AF454" s="325"/>
      <c r="AG454" s="325"/>
      <c r="AH454" s="325"/>
      <c r="AI454" s="325"/>
      <c r="AJ454" s="325"/>
      <c r="AK454" s="325"/>
      <c r="AL454" s="325"/>
      <c r="AM454" s="325"/>
      <c r="AN454" s="325"/>
      <c r="AO454" s="325"/>
      <c r="AP454" s="325"/>
      <c r="AQ454" s="325"/>
      <c r="AR454" s="325"/>
      <c r="AS454" s="325"/>
      <c r="AT454" s="325"/>
      <c r="AU454" s="325"/>
      <c r="AV454" s="325"/>
      <c r="AW454" s="325"/>
      <c r="AX454" s="325"/>
      <c r="AY454" s="325"/>
      <c r="AZ454" s="325"/>
      <c r="BA454" s="325"/>
      <c r="BB454" s="325"/>
      <c r="BC454" s="325"/>
      <c r="BD454" s="325"/>
      <c r="BE454" s="325"/>
      <c r="BF454" s="325"/>
      <c r="BG454" s="325"/>
      <c r="BH454" s="325"/>
      <c r="BI454" s="325"/>
      <c r="BJ454" s="325"/>
      <c r="BK454" s="325"/>
    </row>
    <row r="455" spans="1:63" s="477" customFormat="1" ht="24.75" customHeight="1">
      <c r="A455" s="413"/>
      <c r="B455" s="413"/>
      <c r="C455" s="413"/>
      <c r="D455" s="413"/>
      <c r="E455" s="326"/>
      <c r="F455" s="325"/>
      <c r="G455" s="327"/>
      <c r="H455" s="393"/>
      <c r="I455" s="328"/>
      <c r="J455" s="325"/>
      <c r="K455" s="325"/>
      <c r="L455" s="325"/>
      <c r="M455" s="325"/>
      <c r="N455" s="325"/>
      <c r="O455" s="325"/>
      <c r="P455" s="327"/>
      <c r="Q455" s="327"/>
      <c r="R455" s="327"/>
      <c r="S455" s="327"/>
      <c r="T455" s="327"/>
      <c r="U455" s="327"/>
      <c r="V455" s="327"/>
      <c r="W455" s="327"/>
      <c r="X455" s="327"/>
      <c r="Y455" s="327"/>
      <c r="Z455" s="327"/>
      <c r="AA455" s="325"/>
      <c r="AB455" s="325"/>
      <c r="AC455" s="325"/>
      <c r="AD455" s="325"/>
      <c r="AE455" s="325"/>
      <c r="AF455" s="325"/>
      <c r="AG455" s="325"/>
      <c r="AH455" s="325"/>
      <c r="AI455" s="325"/>
      <c r="AJ455" s="325"/>
      <c r="AK455" s="325"/>
      <c r="AL455" s="325"/>
      <c r="AM455" s="325"/>
      <c r="AN455" s="325"/>
      <c r="AO455" s="325"/>
      <c r="AP455" s="325"/>
      <c r="AQ455" s="325"/>
      <c r="AR455" s="325"/>
      <c r="AS455" s="325"/>
      <c r="AT455" s="325"/>
      <c r="AU455" s="325"/>
      <c r="AV455" s="325"/>
      <c r="AW455" s="325"/>
      <c r="AX455" s="325"/>
      <c r="AY455" s="325"/>
      <c r="AZ455" s="325"/>
      <c r="BA455" s="325"/>
      <c r="BB455" s="325"/>
      <c r="BC455" s="325"/>
      <c r="BD455" s="325"/>
      <c r="BE455" s="325"/>
      <c r="BF455" s="325"/>
      <c r="BG455" s="325"/>
      <c r="BH455" s="325"/>
      <c r="BI455" s="325"/>
      <c r="BJ455" s="325"/>
      <c r="BK455" s="325"/>
    </row>
    <row r="456" spans="1:63" s="477" customFormat="1" ht="24.75" customHeight="1">
      <c r="A456" s="413"/>
      <c r="B456" s="413"/>
      <c r="C456" s="413"/>
      <c r="D456" s="413"/>
      <c r="E456" s="326"/>
      <c r="F456" s="325"/>
      <c r="G456" s="327"/>
      <c r="H456" s="393"/>
      <c r="I456" s="328"/>
      <c r="J456" s="325"/>
      <c r="K456" s="325"/>
      <c r="L456" s="325"/>
      <c r="M456" s="325"/>
      <c r="N456" s="325"/>
      <c r="O456" s="325"/>
      <c r="P456" s="327"/>
      <c r="Q456" s="327"/>
      <c r="R456" s="327"/>
      <c r="S456" s="327"/>
      <c r="T456" s="327"/>
      <c r="U456" s="327"/>
      <c r="V456" s="327"/>
      <c r="W456" s="327"/>
      <c r="X456" s="327"/>
      <c r="Y456" s="327"/>
      <c r="Z456" s="327"/>
      <c r="AA456" s="325"/>
      <c r="AB456" s="325"/>
      <c r="AC456" s="325"/>
      <c r="AD456" s="325"/>
      <c r="AE456" s="325"/>
      <c r="AF456" s="325"/>
      <c r="AG456" s="325"/>
      <c r="AH456" s="325"/>
      <c r="AI456" s="325"/>
      <c r="AJ456" s="325"/>
      <c r="AK456" s="325"/>
      <c r="AL456" s="325"/>
      <c r="AM456" s="325"/>
      <c r="AN456" s="325"/>
      <c r="AO456" s="325"/>
      <c r="AP456" s="325"/>
      <c r="AQ456" s="325"/>
      <c r="AR456" s="325"/>
      <c r="AS456" s="325"/>
      <c r="AT456" s="325"/>
      <c r="AU456" s="325"/>
      <c r="AV456" s="325"/>
      <c r="AW456" s="325"/>
      <c r="AX456" s="325"/>
      <c r="AY456" s="325"/>
      <c r="AZ456" s="325"/>
      <c r="BA456" s="325"/>
      <c r="BB456" s="325"/>
      <c r="BC456" s="325"/>
      <c r="BD456" s="325"/>
      <c r="BE456" s="325"/>
      <c r="BF456" s="325"/>
      <c r="BG456" s="325"/>
      <c r="BH456" s="325"/>
      <c r="BI456" s="325"/>
      <c r="BJ456" s="325"/>
      <c r="BK456" s="325"/>
    </row>
    <row r="457" spans="1:63" s="477" customFormat="1" ht="24.75" customHeight="1">
      <c r="A457" s="413"/>
      <c r="B457" s="413"/>
      <c r="C457" s="413"/>
      <c r="D457" s="413"/>
      <c r="E457" s="326"/>
      <c r="F457" s="325"/>
      <c r="G457" s="327"/>
      <c r="H457" s="393"/>
      <c r="I457" s="328"/>
      <c r="J457" s="325"/>
      <c r="K457" s="325"/>
      <c r="L457" s="325"/>
      <c r="M457" s="325"/>
      <c r="N457" s="325"/>
      <c r="O457" s="325"/>
      <c r="P457" s="327"/>
      <c r="Q457" s="327"/>
      <c r="R457" s="327"/>
      <c r="S457" s="327"/>
      <c r="T457" s="327"/>
      <c r="U457" s="327"/>
      <c r="V457" s="327"/>
      <c r="W457" s="327"/>
      <c r="X457" s="327"/>
      <c r="Y457" s="327"/>
      <c r="Z457" s="327"/>
      <c r="AA457" s="325"/>
      <c r="AB457" s="325"/>
      <c r="AC457" s="325"/>
      <c r="AD457" s="325"/>
      <c r="AE457" s="325"/>
      <c r="AF457" s="325"/>
      <c r="AG457" s="325"/>
      <c r="AH457" s="325"/>
      <c r="AI457" s="325"/>
      <c r="AJ457" s="325"/>
      <c r="AK457" s="325"/>
      <c r="AL457" s="325"/>
      <c r="AM457" s="325"/>
      <c r="AN457" s="325"/>
      <c r="AO457" s="325"/>
      <c r="AP457" s="325"/>
      <c r="AQ457" s="325"/>
      <c r="AR457" s="325"/>
      <c r="AS457" s="325"/>
      <c r="AT457" s="325"/>
      <c r="AU457" s="325"/>
      <c r="AV457" s="325"/>
      <c r="AW457" s="325"/>
      <c r="AX457" s="325"/>
      <c r="AY457" s="325"/>
      <c r="AZ457" s="325"/>
      <c r="BA457" s="325"/>
      <c r="BB457" s="325"/>
      <c r="BC457" s="325"/>
      <c r="BD457" s="325"/>
      <c r="BE457" s="325"/>
      <c r="BF457" s="325"/>
      <c r="BG457" s="325"/>
      <c r="BH457" s="325"/>
      <c r="BI457" s="325"/>
      <c r="BJ457" s="325"/>
      <c r="BK457" s="325"/>
    </row>
    <row r="458" spans="1:63" s="477" customFormat="1" ht="24.75" customHeight="1">
      <c r="A458" s="413"/>
      <c r="B458" s="413"/>
      <c r="C458" s="413"/>
      <c r="D458" s="413"/>
      <c r="E458" s="326"/>
      <c r="F458" s="325"/>
      <c r="G458" s="327"/>
      <c r="H458" s="393"/>
      <c r="I458" s="328"/>
      <c r="J458" s="325"/>
      <c r="K458" s="325"/>
      <c r="L458" s="325"/>
      <c r="M458" s="325"/>
      <c r="N458" s="325"/>
      <c r="O458" s="325"/>
      <c r="P458" s="327"/>
      <c r="Q458" s="327"/>
      <c r="R458" s="327"/>
      <c r="S458" s="327"/>
      <c r="T458" s="327"/>
      <c r="U458" s="327"/>
      <c r="V458" s="327"/>
      <c r="W458" s="327"/>
      <c r="X458" s="327"/>
      <c r="Y458" s="327"/>
      <c r="Z458" s="327"/>
      <c r="AA458" s="325"/>
      <c r="AB458" s="325"/>
      <c r="AC458" s="325"/>
      <c r="AD458" s="325"/>
      <c r="AE458" s="325"/>
      <c r="AF458" s="325"/>
      <c r="AG458" s="325"/>
      <c r="AH458" s="325"/>
      <c r="AI458" s="325"/>
      <c r="AJ458" s="325"/>
      <c r="AK458" s="325"/>
      <c r="AL458" s="325"/>
      <c r="AM458" s="325"/>
      <c r="AN458" s="325"/>
      <c r="AO458" s="325"/>
      <c r="AP458" s="325"/>
      <c r="AQ458" s="325"/>
      <c r="AR458" s="325"/>
      <c r="AS458" s="325"/>
      <c r="AT458" s="325"/>
      <c r="AU458" s="325"/>
      <c r="AV458" s="325"/>
      <c r="AW458" s="325"/>
      <c r="AX458" s="325"/>
      <c r="AY458" s="325"/>
      <c r="AZ458" s="325"/>
      <c r="BA458" s="325"/>
      <c r="BB458" s="325"/>
      <c r="BC458" s="325"/>
      <c r="BD458" s="325"/>
      <c r="BE458" s="325"/>
      <c r="BF458" s="325"/>
      <c r="BG458" s="325"/>
      <c r="BH458" s="325"/>
      <c r="BI458" s="325"/>
      <c r="BJ458" s="325"/>
      <c r="BK458" s="325"/>
    </row>
    <row r="459" spans="1:63" s="477" customFormat="1" ht="24.75" customHeight="1">
      <c r="A459" s="413"/>
      <c r="B459" s="413"/>
      <c r="C459" s="413"/>
      <c r="D459" s="413"/>
      <c r="E459" s="326"/>
      <c r="F459" s="325"/>
      <c r="G459" s="327"/>
      <c r="H459" s="393"/>
      <c r="I459" s="328"/>
      <c r="J459" s="325"/>
      <c r="K459" s="325"/>
      <c r="L459" s="325"/>
      <c r="M459" s="325"/>
      <c r="N459" s="325"/>
      <c r="O459" s="325"/>
      <c r="P459" s="327"/>
      <c r="Q459" s="327"/>
      <c r="R459" s="327"/>
      <c r="S459" s="327"/>
      <c r="T459" s="327"/>
      <c r="U459" s="327"/>
      <c r="V459" s="327"/>
      <c r="W459" s="327"/>
      <c r="X459" s="327"/>
      <c r="Y459" s="327"/>
      <c r="Z459" s="327"/>
      <c r="AA459" s="325"/>
      <c r="AB459" s="325"/>
      <c r="AC459" s="325"/>
      <c r="AD459" s="325"/>
      <c r="AE459" s="325"/>
      <c r="AF459" s="325"/>
      <c r="AG459" s="325"/>
      <c r="AH459" s="325"/>
      <c r="AI459" s="325"/>
      <c r="AJ459" s="325"/>
      <c r="AK459" s="325"/>
      <c r="AL459" s="325"/>
      <c r="AM459" s="325"/>
      <c r="AN459" s="325"/>
      <c r="AO459" s="325"/>
      <c r="AP459" s="325"/>
      <c r="AQ459" s="325"/>
      <c r="AR459" s="325"/>
      <c r="AS459" s="325"/>
      <c r="AT459" s="325"/>
      <c r="AU459" s="325"/>
      <c r="AV459" s="325"/>
      <c r="AW459" s="325"/>
      <c r="AX459" s="325"/>
      <c r="AY459" s="325"/>
      <c r="AZ459" s="325"/>
      <c r="BA459" s="325"/>
      <c r="BB459" s="325"/>
      <c r="BC459" s="325"/>
      <c r="BD459" s="325"/>
      <c r="BE459" s="325"/>
      <c r="BF459" s="325"/>
      <c r="BG459" s="325"/>
      <c r="BH459" s="325"/>
      <c r="BI459" s="325"/>
      <c r="BJ459" s="325"/>
      <c r="BK459" s="325"/>
    </row>
    <row r="460" spans="1:63" s="477" customFormat="1" ht="24.75" customHeight="1">
      <c r="A460" s="413"/>
      <c r="B460" s="413"/>
      <c r="C460" s="413"/>
      <c r="D460" s="413"/>
      <c r="E460" s="326"/>
      <c r="F460" s="325"/>
      <c r="G460" s="327"/>
      <c r="H460" s="393"/>
      <c r="I460" s="328"/>
      <c r="J460" s="325"/>
      <c r="K460" s="325"/>
      <c r="L460" s="325"/>
      <c r="M460" s="325"/>
      <c r="N460" s="325"/>
      <c r="O460" s="325"/>
      <c r="P460" s="327"/>
      <c r="Q460" s="327"/>
      <c r="R460" s="327"/>
      <c r="S460" s="327"/>
      <c r="T460" s="327"/>
      <c r="U460" s="327"/>
      <c r="V460" s="327"/>
      <c r="W460" s="327"/>
      <c r="X460" s="327"/>
      <c r="Y460" s="327"/>
      <c r="Z460" s="327"/>
      <c r="AA460" s="325"/>
      <c r="AB460" s="325"/>
      <c r="AC460" s="325"/>
      <c r="AD460" s="325"/>
      <c r="AE460" s="325"/>
      <c r="AF460" s="325"/>
      <c r="AG460" s="325"/>
      <c r="AH460" s="325"/>
      <c r="AI460" s="325"/>
      <c r="AJ460" s="325"/>
      <c r="AK460" s="325"/>
      <c r="AL460" s="325"/>
      <c r="AM460" s="325"/>
      <c r="AN460" s="325"/>
      <c r="AO460" s="325"/>
      <c r="AP460" s="325"/>
      <c r="AQ460" s="325"/>
      <c r="AR460" s="325"/>
      <c r="AS460" s="325"/>
      <c r="AT460" s="325"/>
      <c r="AU460" s="325"/>
      <c r="AV460" s="325"/>
      <c r="AW460" s="325"/>
      <c r="AX460" s="325"/>
      <c r="AY460" s="325"/>
      <c r="AZ460" s="325"/>
      <c r="BA460" s="325"/>
      <c r="BB460" s="325"/>
      <c r="BC460" s="325"/>
      <c r="BD460" s="325"/>
      <c r="BE460" s="325"/>
      <c r="BF460" s="325"/>
      <c r="BG460" s="325"/>
      <c r="BH460" s="325"/>
      <c r="BI460" s="325"/>
      <c r="BJ460" s="325"/>
      <c r="BK460" s="325"/>
    </row>
    <row r="461" spans="1:63" s="477" customFormat="1" ht="24.75" customHeight="1">
      <c r="A461" s="413"/>
      <c r="B461" s="413"/>
      <c r="C461" s="413"/>
      <c r="D461" s="413"/>
      <c r="E461" s="326"/>
      <c r="F461" s="325"/>
      <c r="G461" s="327"/>
      <c r="H461" s="393"/>
      <c r="I461" s="328"/>
      <c r="J461" s="325"/>
      <c r="K461" s="325"/>
      <c r="L461" s="325"/>
      <c r="M461" s="325"/>
      <c r="N461" s="325"/>
      <c r="O461" s="325"/>
      <c r="P461" s="327"/>
      <c r="Q461" s="327"/>
      <c r="R461" s="327"/>
      <c r="S461" s="327"/>
      <c r="T461" s="327"/>
      <c r="U461" s="327"/>
      <c r="V461" s="327"/>
      <c r="W461" s="327"/>
      <c r="X461" s="327"/>
      <c r="Y461" s="327"/>
      <c r="Z461" s="327"/>
      <c r="AA461" s="325"/>
      <c r="AB461" s="325"/>
      <c r="AC461" s="325"/>
      <c r="AD461" s="325"/>
      <c r="AE461" s="325"/>
      <c r="AF461" s="325"/>
      <c r="AG461" s="325"/>
      <c r="AH461" s="325"/>
      <c r="AI461" s="325"/>
      <c r="AJ461" s="325"/>
      <c r="AK461" s="325"/>
      <c r="AL461" s="325"/>
      <c r="AM461" s="325"/>
      <c r="AN461" s="325"/>
      <c r="AO461" s="325"/>
      <c r="AP461" s="325"/>
      <c r="AQ461" s="325"/>
      <c r="AR461" s="325"/>
      <c r="AS461" s="325"/>
      <c r="AT461" s="325"/>
      <c r="AU461" s="325"/>
      <c r="AV461" s="325"/>
      <c r="AW461" s="325"/>
      <c r="AX461" s="325"/>
      <c r="AY461" s="325"/>
      <c r="AZ461" s="325"/>
      <c r="BA461" s="325"/>
      <c r="BB461" s="325"/>
      <c r="BC461" s="325"/>
      <c r="BD461" s="325"/>
      <c r="BE461" s="325"/>
      <c r="BF461" s="325"/>
      <c r="BG461" s="325"/>
      <c r="BH461" s="325"/>
      <c r="BI461" s="325"/>
      <c r="BJ461" s="325"/>
      <c r="BK461" s="325"/>
    </row>
    <row r="462" spans="1:63" s="477" customFormat="1" ht="24.75" customHeight="1">
      <c r="A462" s="413"/>
      <c r="B462" s="413"/>
      <c r="C462" s="413"/>
      <c r="D462" s="413"/>
      <c r="E462" s="326"/>
      <c r="F462" s="325"/>
      <c r="G462" s="327"/>
      <c r="H462" s="393"/>
      <c r="I462" s="328"/>
      <c r="J462" s="325"/>
      <c r="K462" s="325"/>
      <c r="L462" s="325"/>
      <c r="M462" s="325"/>
      <c r="N462" s="325"/>
      <c r="O462" s="325"/>
      <c r="P462" s="327"/>
      <c r="Q462" s="327"/>
      <c r="R462" s="327"/>
      <c r="S462" s="327"/>
      <c r="T462" s="327"/>
      <c r="U462" s="327"/>
      <c r="V462" s="327"/>
      <c r="W462" s="327"/>
      <c r="X462" s="327"/>
      <c r="Y462" s="327"/>
      <c r="Z462" s="327"/>
      <c r="AA462" s="325"/>
      <c r="AB462" s="325"/>
      <c r="AC462" s="325"/>
      <c r="AD462" s="325"/>
      <c r="AE462" s="325"/>
      <c r="AF462" s="325"/>
      <c r="AG462" s="325"/>
      <c r="AH462" s="325"/>
      <c r="AI462" s="325"/>
      <c r="AJ462" s="325"/>
      <c r="AK462" s="325"/>
      <c r="AL462" s="325"/>
      <c r="AM462" s="325"/>
      <c r="AN462" s="325"/>
      <c r="AO462" s="325"/>
      <c r="AP462" s="325"/>
      <c r="AQ462" s="325"/>
      <c r="AR462" s="325"/>
      <c r="AS462" s="325"/>
      <c r="AT462" s="325"/>
      <c r="AU462" s="325"/>
      <c r="AV462" s="325"/>
      <c r="AW462" s="325"/>
      <c r="AX462" s="325"/>
      <c r="AY462" s="325"/>
      <c r="AZ462" s="325"/>
      <c r="BA462" s="325"/>
      <c r="BB462" s="325"/>
      <c r="BC462" s="325"/>
      <c r="BD462" s="325"/>
      <c r="BE462" s="325"/>
      <c r="BF462" s="325"/>
      <c r="BG462" s="325"/>
      <c r="BH462" s="325"/>
      <c r="BI462" s="325"/>
      <c r="BJ462" s="325"/>
      <c r="BK462" s="325"/>
    </row>
    <row r="463" spans="1:63" s="477" customFormat="1" ht="24.75" customHeight="1">
      <c r="A463" s="413"/>
      <c r="B463" s="413"/>
      <c r="C463" s="413"/>
      <c r="D463" s="413"/>
      <c r="E463" s="326"/>
      <c r="F463" s="325"/>
      <c r="G463" s="327"/>
      <c r="H463" s="393"/>
      <c r="I463" s="328"/>
      <c r="J463" s="325"/>
      <c r="K463" s="325"/>
      <c r="L463" s="325"/>
      <c r="M463" s="325"/>
      <c r="N463" s="325"/>
      <c r="O463" s="325"/>
      <c r="P463" s="327"/>
      <c r="Q463" s="327"/>
      <c r="R463" s="327"/>
      <c r="S463" s="327"/>
      <c r="T463" s="327"/>
      <c r="U463" s="327"/>
      <c r="V463" s="327"/>
      <c r="W463" s="327"/>
      <c r="X463" s="327"/>
      <c r="Y463" s="327"/>
      <c r="Z463" s="327"/>
      <c r="AA463" s="325"/>
      <c r="AB463" s="325"/>
      <c r="AC463" s="325"/>
      <c r="AD463" s="325"/>
      <c r="AE463" s="325"/>
      <c r="AF463" s="325"/>
      <c r="AG463" s="325"/>
      <c r="AH463" s="325"/>
      <c r="AI463" s="325"/>
      <c r="AJ463" s="325"/>
      <c r="AK463" s="325"/>
      <c r="AL463" s="325"/>
      <c r="AM463" s="325"/>
      <c r="AN463" s="325"/>
      <c r="AO463" s="325"/>
      <c r="AP463" s="325"/>
      <c r="AQ463" s="325"/>
      <c r="AR463" s="325"/>
      <c r="AS463" s="325"/>
      <c r="AT463" s="325"/>
      <c r="AU463" s="325"/>
      <c r="AV463" s="325"/>
      <c r="AW463" s="325"/>
      <c r="AX463" s="325"/>
      <c r="AY463" s="325"/>
      <c r="AZ463" s="325"/>
      <c r="BA463" s="325"/>
      <c r="BB463" s="325"/>
      <c r="BC463" s="325"/>
      <c r="BD463" s="325"/>
      <c r="BE463" s="325"/>
      <c r="BF463" s="325"/>
      <c r="BG463" s="325"/>
      <c r="BH463" s="325"/>
      <c r="BI463" s="325"/>
      <c r="BJ463" s="325"/>
      <c r="BK463" s="325"/>
    </row>
    <row r="464" spans="1:63" s="477" customFormat="1" ht="24.75" customHeight="1">
      <c r="A464" s="413"/>
      <c r="B464" s="413"/>
      <c r="C464" s="413"/>
      <c r="D464" s="413"/>
      <c r="E464" s="326"/>
      <c r="F464" s="325"/>
      <c r="G464" s="327"/>
      <c r="H464" s="393"/>
      <c r="I464" s="328"/>
      <c r="J464" s="325"/>
      <c r="K464" s="325"/>
      <c r="L464" s="325"/>
      <c r="M464" s="325"/>
      <c r="N464" s="325"/>
      <c r="O464" s="325"/>
      <c r="P464" s="327"/>
      <c r="Q464" s="327"/>
      <c r="R464" s="327"/>
      <c r="S464" s="327"/>
      <c r="T464" s="327"/>
      <c r="U464" s="327"/>
      <c r="V464" s="327"/>
      <c r="W464" s="327"/>
      <c r="X464" s="327"/>
      <c r="Y464" s="327"/>
      <c r="Z464" s="327"/>
      <c r="AA464" s="325"/>
      <c r="AB464" s="325"/>
      <c r="AC464" s="325"/>
      <c r="AD464" s="325"/>
      <c r="AE464" s="325"/>
      <c r="AF464" s="325"/>
      <c r="AG464" s="325"/>
      <c r="AH464" s="325"/>
      <c r="AI464" s="325"/>
      <c r="AJ464" s="325"/>
      <c r="AK464" s="325"/>
      <c r="AL464" s="325"/>
      <c r="AM464" s="325"/>
      <c r="AN464" s="325"/>
      <c r="AO464" s="325"/>
      <c r="AP464" s="325"/>
      <c r="AQ464" s="325"/>
      <c r="AR464" s="325"/>
      <c r="AS464" s="325"/>
      <c r="AT464" s="325"/>
      <c r="AU464" s="325"/>
      <c r="AV464" s="325"/>
      <c r="AW464" s="325"/>
      <c r="AX464" s="325"/>
      <c r="AY464" s="325"/>
      <c r="AZ464" s="325"/>
      <c r="BA464" s="325"/>
      <c r="BB464" s="325"/>
      <c r="BC464" s="325"/>
      <c r="BD464" s="325"/>
      <c r="BE464" s="325"/>
      <c r="BF464" s="325"/>
      <c r="BG464" s="325"/>
      <c r="BH464" s="325"/>
      <c r="BI464" s="325"/>
      <c r="BJ464" s="325"/>
      <c r="BK464" s="325"/>
    </row>
    <row r="465" spans="1:63" s="477" customFormat="1" ht="24.75" customHeight="1">
      <c r="A465" s="413"/>
      <c r="B465" s="413"/>
      <c r="C465" s="413"/>
      <c r="D465" s="413"/>
      <c r="E465" s="326"/>
      <c r="F465" s="325"/>
      <c r="G465" s="327"/>
      <c r="H465" s="393"/>
      <c r="I465" s="328"/>
      <c r="J465" s="325"/>
      <c r="K465" s="325"/>
      <c r="L465" s="325"/>
      <c r="M465" s="325"/>
      <c r="N465" s="325"/>
      <c r="O465" s="325"/>
      <c r="P465" s="327"/>
      <c r="Q465" s="327"/>
      <c r="R465" s="327"/>
      <c r="S465" s="327"/>
      <c r="T465" s="327"/>
      <c r="U465" s="327"/>
      <c r="V465" s="327"/>
      <c r="W465" s="327"/>
      <c r="X465" s="327"/>
      <c r="Y465" s="327"/>
      <c r="Z465" s="327"/>
      <c r="AA465" s="325"/>
      <c r="AB465" s="325"/>
      <c r="AC465" s="325"/>
      <c r="AD465" s="325"/>
      <c r="AE465" s="325"/>
      <c r="AF465" s="325"/>
      <c r="AG465" s="325"/>
      <c r="AH465" s="325"/>
      <c r="AI465" s="325"/>
      <c r="AJ465" s="325"/>
      <c r="AK465" s="325"/>
      <c r="AL465" s="325"/>
      <c r="AM465" s="325"/>
      <c r="AN465" s="325"/>
      <c r="AO465" s="325"/>
      <c r="AP465" s="325"/>
      <c r="AQ465" s="325"/>
      <c r="AR465" s="325"/>
      <c r="AS465" s="325"/>
      <c r="AT465" s="325"/>
      <c r="AU465" s="325"/>
      <c r="AV465" s="325"/>
      <c r="AW465" s="325"/>
      <c r="AX465" s="325"/>
      <c r="AY465" s="325"/>
      <c r="AZ465" s="325"/>
      <c r="BA465" s="325"/>
      <c r="BB465" s="325"/>
      <c r="BC465" s="325"/>
      <c r="BD465" s="325"/>
      <c r="BE465" s="325"/>
      <c r="BF465" s="325"/>
      <c r="BG465" s="325"/>
      <c r="BH465" s="325"/>
      <c r="BI465" s="325"/>
      <c r="BJ465" s="325"/>
      <c r="BK465" s="325"/>
    </row>
    <row r="466" spans="1:63" s="477" customFormat="1" ht="24.75" customHeight="1">
      <c r="A466" s="413"/>
      <c r="B466" s="413"/>
      <c r="C466" s="413"/>
      <c r="D466" s="413"/>
      <c r="E466" s="326"/>
      <c r="F466" s="325"/>
      <c r="G466" s="327"/>
      <c r="H466" s="393"/>
      <c r="I466" s="328"/>
      <c r="J466" s="325"/>
      <c r="K466" s="325"/>
      <c r="L466" s="325"/>
      <c r="M466" s="325"/>
      <c r="N466" s="325"/>
      <c r="O466" s="325"/>
      <c r="P466" s="327"/>
      <c r="Q466" s="327"/>
      <c r="R466" s="327"/>
      <c r="S466" s="327"/>
      <c r="T466" s="327"/>
      <c r="U466" s="327"/>
      <c r="V466" s="327"/>
      <c r="W466" s="327"/>
      <c r="X466" s="327"/>
      <c r="Y466" s="327"/>
      <c r="Z466" s="327"/>
      <c r="AA466" s="325"/>
      <c r="AB466" s="325"/>
      <c r="AC466" s="325"/>
      <c r="AD466" s="325"/>
      <c r="AE466" s="325"/>
      <c r="AF466" s="325"/>
      <c r="AG466" s="325"/>
      <c r="AH466" s="325"/>
      <c r="AI466" s="325"/>
      <c r="AJ466" s="325"/>
      <c r="AK466" s="325"/>
      <c r="AL466" s="325"/>
      <c r="AM466" s="325"/>
      <c r="AN466" s="325"/>
      <c r="AO466" s="325"/>
      <c r="AP466" s="325"/>
      <c r="AQ466" s="325"/>
      <c r="AR466" s="325"/>
      <c r="AS466" s="325"/>
      <c r="AT466" s="325"/>
      <c r="AU466" s="325"/>
      <c r="AV466" s="325"/>
      <c r="AW466" s="325"/>
      <c r="AX466" s="325"/>
      <c r="AY466" s="325"/>
      <c r="AZ466" s="325"/>
      <c r="BA466" s="325"/>
      <c r="BB466" s="325"/>
      <c r="BC466" s="325"/>
      <c r="BD466" s="325"/>
      <c r="BE466" s="325"/>
      <c r="BF466" s="325"/>
      <c r="BG466" s="325"/>
      <c r="BH466" s="325"/>
      <c r="BI466" s="325"/>
      <c r="BJ466" s="325"/>
      <c r="BK466" s="325"/>
    </row>
    <row r="467" spans="1:63" s="477" customFormat="1" ht="24.75" customHeight="1">
      <c r="A467" s="413"/>
      <c r="B467" s="413"/>
      <c r="C467" s="413"/>
      <c r="D467" s="413"/>
      <c r="E467" s="326"/>
      <c r="F467" s="325"/>
      <c r="G467" s="327"/>
      <c r="H467" s="393"/>
      <c r="I467" s="328"/>
      <c r="J467" s="325"/>
      <c r="K467" s="325"/>
      <c r="L467" s="325"/>
      <c r="M467" s="325"/>
      <c r="N467" s="325"/>
      <c r="O467" s="325"/>
      <c r="P467" s="327"/>
      <c r="Q467" s="327"/>
      <c r="R467" s="327"/>
      <c r="S467" s="327"/>
      <c r="T467" s="327"/>
      <c r="U467" s="327"/>
      <c r="V467" s="327"/>
      <c r="W467" s="327"/>
      <c r="X467" s="327"/>
      <c r="Y467" s="327"/>
      <c r="Z467" s="327"/>
      <c r="AA467" s="325"/>
      <c r="AB467" s="325"/>
      <c r="AC467" s="325"/>
      <c r="AD467" s="325"/>
      <c r="AE467" s="325"/>
      <c r="AF467" s="325"/>
      <c r="AG467" s="325"/>
      <c r="AH467" s="325"/>
      <c r="AI467" s="325"/>
      <c r="AJ467" s="325"/>
      <c r="AK467" s="325"/>
      <c r="AL467" s="325"/>
      <c r="AM467" s="325"/>
      <c r="AN467" s="325"/>
      <c r="AO467" s="325"/>
      <c r="AP467" s="325"/>
      <c r="AQ467" s="325"/>
      <c r="AR467" s="325"/>
      <c r="AS467" s="325"/>
      <c r="AT467" s="325"/>
      <c r="AU467" s="325"/>
      <c r="AV467" s="325"/>
      <c r="AW467" s="325"/>
      <c r="AX467" s="325"/>
      <c r="AY467" s="325"/>
      <c r="AZ467" s="325"/>
      <c r="BA467" s="325"/>
      <c r="BB467" s="325"/>
      <c r="BC467" s="325"/>
      <c r="BD467" s="325"/>
      <c r="BE467" s="325"/>
      <c r="BF467" s="325"/>
      <c r="BG467" s="325"/>
      <c r="BH467" s="325"/>
      <c r="BI467" s="325"/>
      <c r="BJ467" s="325"/>
      <c r="BK467" s="325"/>
    </row>
    <row r="468" spans="1:63" s="477" customFormat="1" ht="24.75" customHeight="1">
      <c r="A468" s="413"/>
      <c r="B468" s="413"/>
      <c r="C468" s="413"/>
      <c r="D468" s="413"/>
      <c r="E468" s="326"/>
      <c r="F468" s="325"/>
      <c r="G468" s="327"/>
      <c r="H468" s="393"/>
      <c r="I468" s="328"/>
      <c r="J468" s="325"/>
      <c r="K468" s="325"/>
      <c r="L468" s="325"/>
      <c r="M468" s="325"/>
      <c r="N468" s="325"/>
      <c r="O468" s="325"/>
      <c r="P468" s="327"/>
      <c r="Q468" s="327"/>
      <c r="R468" s="327"/>
      <c r="S468" s="327"/>
      <c r="T468" s="327"/>
      <c r="U468" s="327"/>
      <c r="V468" s="327"/>
      <c r="W468" s="327"/>
      <c r="X468" s="327"/>
      <c r="Y468" s="327"/>
      <c r="Z468" s="327"/>
      <c r="AA468" s="325"/>
      <c r="AB468" s="325"/>
      <c r="AC468" s="325"/>
      <c r="AD468" s="325"/>
      <c r="AE468" s="325"/>
      <c r="AF468" s="325"/>
      <c r="AG468" s="325"/>
      <c r="AH468" s="325"/>
      <c r="AI468" s="325"/>
      <c r="AJ468" s="325"/>
      <c r="AK468" s="325"/>
      <c r="AL468" s="325"/>
      <c r="AM468" s="325"/>
      <c r="AN468" s="325"/>
      <c r="AO468" s="325"/>
      <c r="AP468" s="325"/>
      <c r="AQ468" s="325"/>
      <c r="AR468" s="325"/>
      <c r="AS468" s="325"/>
      <c r="AT468" s="325"/>
      <c r="AU468" s="325"/>
      <c r="AV468" s="325"/>
      <c r="AW468" s="325"/>
      <c r="AX468" s="325"/>
      <c r="AY468" s="325"/>
      <c r="AZ468" s="325"/>
      <c r="BA468" s="325"/>
      <c r="BB468" s="325"/>
      <c r="BC468" s="325"/>
      <c r="BD468" s="325"/>
      <c r="BE468" s="325"/>
      <c r="BF468" s="325"/>
      <c r="BG468" s="325"/>
      <c r="BH468" s="325"/>
      <c r="BI468" s="325"/>
      <c r="BJ468" s="325"/>
      <c r="BK468" s="325"/>
    </row>
    <row r="469" spans="1:63" s="477" customFormat="1" ht="24.75" customHeight="1">
      <c r="A469" s="413"/>
      <c r="B469" s="413"/>
      <c r="C469" s="413"/>
      <c r="D469" s="413"/>
      <c r="E469" s="326"/>
      <c r="F469" s="325"/>
      <c r="G469" s="327"/>
      <c r="H469" s="393"/>
      <c r="I469" s="328"/>
      <c r="J469" s="325"/>
      <c r="K469" s="325"/>
      <c r="L469" s="325"/>
      <c r="M469" s="325"/>
      <c r="N469" s="325"/>
      <c r="O469" s="325"/>
      <c r="P469" s="327"/>
      <c r="Q469" s="327"/>
      <c r="R469" s="327"/>
      <c r="S469" s="327"/>
      <c r="T469" s="327"/>
      <c r="U469" s="327"/>
      <c r="V469" s="327"/>
      <c r="W469" s="327"/>
      <c r="X469" s="327"/>
      <c r="Y469" s="327"/>
      <c r="Z469" s="327"/>
      <c r="AA469" s="325"/>
      <c r="AB469" s="325"/>
      <c r="AC469" s="325"/>
      <c r="AD469" s="325"/>
      <c r="AE469" s="325"/>
      <c r="AF469" s="325"/>
      <c r="AG469" s="325"/>
      <c r="AH469" s="325"/>
      <c r="AI469" s="325"/>
      <c r="AJ469" s="325"/>
      <c r="AK469" s="325"/>
      <c r="AL469" s="325"/>
      <c r="AM469" s="325"/>
      <c r="AN469" s="325"/>
      <c r="AO469" s="325"/>
      <c r="AP469" s="325"/>
      <c r="AQ469" s="325"/>
      <c r="AR469" s="325"/>
      <c r="AS469" s="325"/>
      <c r="AT469" s="325"/>
      <c r="AU469" s="325"/>
      <c r="AV469" s="325"/>
      <c r="AW469" s="325"/>
      <c r="AX469" s="325"/>
      <c r="AY469" s="325"/>
      <c r="AZ469" s="325"/>
      <c r="BA469" s="325"/>
      <c r="BB469" s="325"/>
      <c r="BC469" s="325"/>
      <c r="BD469" s="325"/>
      <c r="BE469" s="325"/>
      <c r="BF469" s="325"/>
      <c r="BG469" s="325"/>
      <c r="BH469" s="325"/>
      <c r="BI469" s="325"/>
      <c r="BJ469" s="325"/>
      <c r="BK469" s="325"/>
    </row>
    <row r="470" spans="1:63" s="477" customFormat="1" ht="24.75" customHeight="1">
      <c r="A470" s="413"/>
      <c r="B470" s="413"/>
      <c r="C470" s="413"/>
      <c r="D470" s="413"/>
      <c r="E470" s="326"/>
      <c r="F470" s="325"/>
      <c r="G470" s="327"/>
      <c r="H470" s="393"/>
      <c r="I470" s="328"/>
      <c r="J470" s="325"/>
      <c r="K470" s="325"/>
      <c r="L470" s="325"/>
      <c r="M470" s="325"/>
      <c r="N470" s="325"/>
      <c r="O470" s="325"/>
      <c r="P470" s="327"/>
      <c r="Q470" s="327"/>
      <c r="R470" s="327"/>
      <c r="S470" s="327"/>
      <c r="T470" s="327"/>
      <c r="U470" s="327"/>
      <c r="V470" s="327"/>
      <c r="W470" s="327"/>
      <c r="X470" s="327"/>
      <c r="Y470" s="327"/>
      <c r="Z470" s="327"/>
      <c r="AA470" s="325"/>
      <c r="AB470" s="325"/>
      <c r="AC470" s="325"/>
      <c r="AD470" s="325"/>
      <c r="AE470" s="325"/>
      <c r="AF470" s="325"/>
      <c r="AG470" s="325"/>
      <c r="AH470" s="325"/>
      <c r="AI470" s="325"/>
      <c r="AJ470" s="325"/>
      <c r="AK470" s="325"/>
      <c r="AL470" s="325"/>
      <c r="AM470" s="325"/>
      <c r="AN470" s="325"/>
      <c r="AO470" s="325"/>
      <c r="AP470" s="325"/>
      <c r="AQ470" s="325"/>
      <c r="AR470" s="325"/>
      <c r="AS470" s="325"/>
      <c r="AT470" s="325"/>
      <c r="AU470" s="325"/>
      <c r="AV470" s="325"/>
      <c r="AW470" s="325"/>
      <c r="AX470" s="325"/>
      <c r="AY470" s="325"/>
      <c r="AZ470" s="325"/>
      <c r="BA470" s="325"/>
      <c r="BB470" s="325"/>
      <c r="BC470" s="325"/>
      <c r="BD470" s="325"/>
      <c r="BE470" s="325"/>
      <c r="BF470" s="325"/>
      <c r="BG470" s="325"/>
      <c r="BH470" s="325"/>
      <c r="BI470" s="325"/>
      <c r="BJ470" s="325"/>
      <c r="BK470" s="325"/>
    </row>
    <row r="471" spans="1:63" s="477" customFormat="1" ht="24.75" customHeight="1">
      <c r="A471" s="413"/>
      <c r="B471" s="413"/>
      <c r="C471" s="413"/>
      <c r="D471" s="413"/>
      <c r="E471" s="326"/>
      <c r="F471" s="325"/>
      <c r="G471" s="327"/>
      <c r="H471" s="393"/>
      <c r="I471" s="328"/>
      <c r="J471" s="325"/>
      <c r="K471" s="325"/>
      <c r="L471" s="325"/>
      <c r="M471" s="325"/>
      <c r="N471" s="325"/>
      <c r="O471" s="325"/>
      <c r="P471" s="327"/>
      <c r="Q471" s="327"/>
      <c r="R471" s="327"/>
      <c r="S471" s="327"/>
      <c r="T471" s="327"/>
      <c r="U471" s="327"/>
      <c r="V471" s="327"/>
      <c r="W471" s="327"/>
      <c r="X471" s="327"/>
      <c r="Y471" s="327"/>
      <c r="Z471" s="327"/>
      <c r="AA471" s="325"/>
      <c r="AB471" s="325"/>
      <c r="AC471" s="325"/>
      <c r="AD471" s="325"/>
      <c r="AE471" s="325"/>
      <c r="AF471" s="325"/>
      <c r="AG471" s="325"/>
      <c r="AH471" s="325"/>
      <c r="AI471" s="325"/>
      <c r="AJ471" s="325"/>
      <c r="AK471" s="325"/>
      <c r="AL471" s="325"/>
      <c r="AM471" s="325"/>
      <c r="AN471" s="325"/>
      <c r="AO471" s="325"/>
      <c r="AP471" s="325"/>
      <c r="AQ471" s="325"/>
      <c r="AR471" s="325"/>
      <c r="AS471" s="325"/>
      <c r="AT471" s="325"/>
      <c r="AU471" s="325"/>
      <c r="AV471" s="325"/>
      <c r="AW471" s="325"/>
      <c r="AX471" s="325"/>
      <c r="AY471" s="325"/>
      <c r="AZ471" s="325"/>
      <c r="BA471" s="325"/>
      <c r="BB471" s="325"/>
      <c r="BC471" s="325"/>
      <c r="BD471" s="325"/>
      <c r="BE471" s="325"/>
      <c r="BF471" s="325"/>
      <c r="BG471" s="325"/>
      <c r="BH471" s="325"/>
      <c r="BI471" s="325"/>
      <c r="BJ471" s="325"/>
      <c r="BK471" s="325"/>
    </row>
    <row r="472" spans="1:63" s="477" customFormat="1" ht="24.75" customHeight="1">
      <c r="A472" s="413"/>
      <c r="B472" s="413"/>
      <c r="C472" s="413"/>
      <c r="D472" s="413"/>
      <c r="E472" s="326"/>
      <c r="F472" s="325"/>
      <c r="G472" s="327"/>
      <c r="H472" s="393"/>
      <c r="I472" s="328"/>
      <c r="J472" s="325"/>
      <c r="K472" s="325"/>
      <c r="L472" s="325"/>
      <c r="M472" s="325"/>
      <c r="N472" s="325"/>
      <c r="O472" s="325"/>
      <c r="P472" s="327"/>
      <c r="Q472" s="327"/>
      <c r="R472" s="327"/>
      <c r="S472" s="327"/>
      <c r="T472" s="327"/>
      <c r="U472" s="327"/>
      <c r="V472" s="327"/>
      <c r="W472" s="327"/>
      <c r="X472" s="327"/>
      <c r="Y472" s="327"/>
      <c r="Z472" s="327"/>
      <c r="AA472" s="325"/>
      <c r="AB472" s="325"/>
      <c r="AC472" s="325"/>
      <c r="AD472" s="325"/>
      <c r="AE472" s="325"/>
      <c r="AF472" s="325"/>
      <c r="AG472" s="325"/>
      <c r="AH472" s="325"/>
      <c r="AI472" s="325"/>
      <c r="AJ472" s="325"/>
      <c r="AK472" s="325"/>
      <c r="AL472" s="325"/>
      <c r="AM472" s="325"/>
      <c r="AN472" s="325"/>
      <c r="AO472" s="325"/>
      <c r="AP472" s="325"/>
      <c r="AQ472" s="325"/>
      <c r="AR472" s="325"/>
      <c r="AS472" s="325"/>
      <c r="AT472" s="325"/>
      <c r="AU472" s="325"/>
      <c r="AV472" s="325"/>
      <c r="AW472" s="325"/>
      <c r="AX472" s="325"/>
      <c r="AY472" s="325"/>
      <c r="AZ472" s="325"/>
      <c r="BA472" s="325"/>
      <c r="BB472" s="325"/>
      <c r="BC472" s="325"/>
      <c r="BD472" s="325"/>
      <c r="BE472" s="325"/>
      <c r="BF472" s="325"/>
      <c r="BG472" s="325"/>
      <c r="BH472" s="325"/>
      <c r="BI472" s="325"/>
      <c r="BJ472" s="325"/>
      <c r="BK472" s="325"/>
    </row>
    <row r="473" spans="1:63" s="477" customFormat="1" ht="24.75" customHeight="1">
      <c r="A473" s="413"/>
      <c r="B473" s="413"/>
      <c r="C473" s="413"/>
      <c r="D473" s="413"/>
      <c r="E473" s="326"/>
      <c r="F473" s="325"/>
      <c r="G473" s="327"/>
      <c r="H473" s="393"/>
      <c r="I473" s="328"/>
      <c r="J473" s="325"/>
      <c r="K473" s="325"/>
      <c r="L473" s="325"/>
      <c r="M473" s="325"/>
      <c r="N473" s="325"/>
      <c r="O473" s="325"/>
      <c r="P473" s="327"/>
      <c r="Q473" s="327"/>
      <c r="R473" s="327"/>
      <c r="S473" s="327"/>
      <c r="T473" s="327"/>
      <c r="U473" s="327"/>
      <c r="V473" s="327"/>
      <c r="W473" s="327"/>
      <c r="X473" s="327"/>
      <c r="Y473" s="327"/>
      <c r="Z473" s="327"/>
      <c r="AA473" s="325"/>
      <c r="AB473" s="325"/>
      <c r="AC473" s="325"/>
      <c r="AD473" s="325"/>
      <c r="AE473" s="325"/>
      <c r="AF473" s="325"/>
      <c r="AG473" s="325"/>
      <c r="AH473" s="325"/>
      <c r="AI473" s="325"/>
      <c r="AJ473" s="325"/>
      <c r="AK473" s="325"/>
      <c r="AL473" s="325"/>
      <c r="AM473" s="325"/>
      <c r="AN473" s="325"/>
      <c r="AO473" s="325"/>
      <c r="AP473" s="325"/>
      <c r="AQ473" s="325"/>
      <c r="AR473" s="325"/>
      <c r="AS473" s="325"/>
      <c r="AT473" s="325"/>
      <c r="AU473" s="325"/>
      <c r="AV473" s="325"/>
      <c r="AW473" s="325"/>
      <c r="AX473" s="325"/>
      <c r="AY473" s="325"/>
      <c r="AZ473" s="325"/>
      <c r="BA473" s="325"/>
      <c r="BB473" s="325"/>
      <c r="BC473" s="325"/>
      <c r="BD473" s="325"/>
      <c r="BE473" s="325"/>
      <c r="BF473" s="325"/>
      <c r="BG473" s="325"/>
      <c r="BH473" s="325"/>
      <c r="BI473" s="325"/>
      <c r="BJ473" s="325"/>
      <c r="BK473" s="325"/>
    </row>
    <row r="474" spans="1:63" s="477" customFormat="1" ht="24.75" customHeight="1">
      <c r="A474" s="413"/>
      <c r="B474" s="413"/>
      <c r="C474" s="413"/>
      <c r="D474" s="413"/>
      <c r="E474" s="326"/>
      <c r="F474" s="325"/>
      <c r="G474" s="327"/>
      <c r="H474" s="393"/>
      <c r="I474" s="328"/>
      <c r="J474" s="325"/>
      <c r="K474" s="325"/>
      <c r="L474" s="325"/>
      <c r="M474" s="325"/>
      <c r="N474" s="325"/>
      <c r="O474" s="325"/>
      <c r="P474" s="327"/>
      <c r="Q474" s="327"/>
      <c r="R474" s="327"/>
      <c r="S474" s="327"/>
      <c r="T474" s="327"/>
      <c r="U474" s="327"/>
      <c r="V474" s="327"/>
      <c r="W474" s="327"/>
      <c r="X474" s="327"/>
      <c r="Y474" s="327"/>
      <c r="Z474" s="327"/>
      <c r="AA474" s="325"/>
      <c r="AB474" s="325"/>
      <c r="AC474" s="325"/>
      <c r="AD474" s="325"/>
      <c r="AE474" s="325"/>
      <c r="AF474" s="325"/>
      <c r="AG474" s="325"/>
      <c r="AH474" s="325"/>
      <c r="AI474" s="325"/>
      <c r="AJ474" s="325"/>
      <c r="AK474" s="325"/>
      <c r="AL474" s="325"/>
      <c r="AM474" s="325"/>
      <c r="AN474" s="325"/>
      <c r="AO474" s="325"/>
      <c r="AP474" s="325"/>
      <c r="AQ474" s="325"/>
      <c r="AR474" s="325"/>
      <c r="AS474" s="325"/>
      <c r="AT474" s="325"/>
      <c r="AU474" s="325"/>
      <c r="AV474" s="325"/>
      <c r="AW474" s="325"/>
      <c r="AX474" s="325"/>
      <c r="AY474" s="325"/>
      <c r="AZ474" s="325"/>
      <c r="BA474" s="325"/>
      <c r="BB474" s="325"/>
      <c r="BC474" s="325"/>
      <c r="BD474" s="325"/>
      <c r="BE474" s="325"/>
      <c r="BF474" s="325"/>
      <c r="BG474" s="325"/>
      <c r="BH474" s="325"/>
      <c r="BI474" s="325"/>
      <c r="BJ474" s="325"/>
      <c r="BK474" s="325"/>
    </row>
    <row r="475" spans="1:63" s="477" customFormat="1" ht="24.75" customHeight="1">
      <c r="A475" s="413"/>
      <c r="B475" s="413"/>
      <c r="C475" s="413"/>
      <c r="D475" s="413"/>
      <c r="E475" s="326"/>
      <c r="F475" s="325"/>
      <c r="G475" s="327"/>
      <c r="H475" s="393"/>
      <c r="I475" s="328"/>
      <c r="J475" s="325"/>
      <c r="K475" s="325"/>
      <c r="L475" s="325"/>
      <c r="M475" s="325"/>
      <c r="N475" s="325"/>
      <c r="O475" s="325"/>
      <c r="P475" s="327"/>
      <c r="Q475" s="327"/>
      <c r="R475" s="327"/>
      <c r="S475" s="327"/>
      <c r="T475" s="327"/>
      <c r="U475" s="327"/>
      <c r="V475" s="327"/>
      <c r="W475" s="327"/>
      <c r="X475" s="327"/>
      <c r="Y475" s="327"/>
      <c r="Z475" s="327"/>
      <c r="AA475" s="325"/>
      <c r="AB475" s="325"/>
      <c r="AC475" s="325"/>
      <c r="AD475" s="325"/>
      <c r="AE475" s="325"/>
      <c r="AF475" s="325"/>
      <c r="AG475" s="325"/>
      <c r="AH475" s="325"/>
      <c r="AI475" s="325"/>
      <c r="AJ475" s="325"/>
      <c r="AK475" s="325"/>
      <c r="AL475" s="325"/>
      <c r="AM475" s="325"/>
      <c r="AN475" s="325"/>
      <c r="AO475" s="325"/>
      <c r="AP475" s="325"/>
      <c r="AQ475" s="325"/>
      <c r="AR475" s="325"/>
      <c r="AS475" s="325"/>
      <c r="AT475" s="325"/>
      <c r="AU475" s="325"/>
      <c r="AV475" s="325"/>
      <c r="AW475" s="325"/>
      <c r="AX475" s="325"/>
      <c r="AY475" s="325"/>
      <c r="AZ475" s="325"/>
      <c r="BA475" s="325"/>
      <c r="BB475" s="325"/>
      <c r="BC475" s="325"/>
      <c r="BD475" s="325"/>
      <c r="BE475" s="325"/>
      <c r="BF475" s="325"/>
      <c r="BG475" s="325"/>
      <c r="BH475" s="325"/>
      <c r="BI475" s="325"/>
      <c r="BJ475" s="325"/>
      <c r="BK475" s="325"/>
    </row>
    <row r="476" spans="1:63" s="477" customFormat="1" ht="24.75" customHeight="1">
      <c r="A476" s="413"/>
      <c r="B476" s="413"/>
      <c r="C476" s="413"/>
      <c r="D476" s="413"/>
      <c r="E476" s="326"/>
      <c r="F476" s="325"/>
      <c r="G476" s="327"/>
      <c r="H476" s="393"/>
      <c r="I476" s="328"/>
      <c r="J476" s="325"/>
      <c r="K476" s="325"/>
      <c r="L476" s="325"/>
      <c r="M476" s="325"/>
      <c r="N476" s="325"/>
      <c r="O476" s="325"/>
      <c r="P476" s="327"/>
      <c r="Q476" s="327"/>
      <c r="R476" s="327"/>
      <c r="S476" s="327"/>
      <c r="T476" s="327"/>
      <c r="U476" s="327"/>
      <c r="V476" s="327"/>
      <c r="W476" s="327"/>
      <c r="X476" s="327"/>
      <c r="Y476" s="327"/>
      <c r="Z476" s="327"/>
      <c r="AA476" s="325"/>
      <c r="AB476" s="325"/>
      <c r="AC476" s="325"/>
      <c r="AD476" s="325"/>
      <c r="AE476" s="325"/>
      <c r="AF476" s="325"/>
      <c r="AG476" s="325"/>
      <c r="AH476" s="325"/>
      <c r="AI476" s="325"/>
      <c r="AJ476" s="325"/>
      <c r="AK476" s="325"/>
      <c r="AL476" s="325"/>
      <c r="AM476" s="325"/>
      <c r="AN476" s="325"/>
      <c r="AO476" s="325"/>
      <c r="AP476" s="325"/>
      <c r="AQ476" s="325"/>
      <c r="AR476" s="325"/>
      <c r="AS476" s="325"/>
      <c r="AT476" s="325"/>
      <c r="AU476" s="325"/>
      <c r="AV476" s="325"/>
      <c r="AW476" s="325"/>
      <c r="AX476" s="325"/>
      <c r="AY476" s="325"/>
      <c r="AZ476" s="325"/>
      <c r="BA476" s="325"/>
      <c r="BB476" s="325"/>
      <c r="BC476" s="325"/>
      <c r="BD476" s="325"/>
      <c r="BE476" s="325"/>
      <c r="BF476" s="325"/>
      <c r="BG476" s="325"/>
      <c r="BH476" s="325"/>
      <c r="BI476" s="325"/>
      <c r="BJ476" s="325"/>
      <c r="BK476" s="325"/>
    </row>
    <row r="477" spans="1:63" s="477" customFormat="1" ht="24.75" customHeight="1">
      <c r="A477" s="413"/>
      <c r="B477" s="413"/>
      <c r="C477" s="413"/>
      <c r="D477" s="413"/>
      <c r="E477" s="326"/>
      <c r="F477" s="325"/>
      <c r="G477" s="327"/>
      <c r="H477" s="393"/>
      <c r="I477" s="328"/>
      <c r="J477" s="325"/>
      <c r="K477" s="325"/>
      <c r="L477" s="325"/>
      <c r="M477" s="325"/>
      <c r="N477" s="325"/>
      <c r="O477" s="325"/>
      <c r="P477" s="327"/>
      <c r="Q477" s="327"/>
      <c r="R477" s="327"/>
      <c r="S477" s="327"/>
      <c r="T477" s="327"/>
      <c r="U477" s="327"/>
      <c r="V477" s="327"/>
      <c r="W477" s="327"/>
      <c r="X477" s="327"/>
      <c r="Y477" s="327"/>
      <c r="Z477" s="327"/>
      <c r="AA477" s="325"/>
      <c r="AB477" s="325"/>
      <c r="AC477" s="325"/>
      <c r="AD477" s="325"/>
      <c r="AE477" s="325"/>
      <c r="AF477" s="325"/>
      <c r="AG477" s="325"/>
      <c r="AH477" s="325"/>
      <c r="AI477" s="325"/>
      <c r="AJ477" s="325"/>
      <c r="AK477" s="325"/>
      <c r="AL477" s="325"/>
      <c r="AM477" s="325"/>
      <c r="AN477" s="325"/>
      <c r="AO477" s="325"/>
      <c r="AP477" s="325"/>
      <c r="AQ477" s="325"/>
      <c r="AR477" s="325"/>
      <c r="AS477" s="325"/>
      <c r="AT477" s="325"/>
      <c r="AU477" s="325"/>
      <c r="AV477" s="325"/>
      <c r="AW477" s="325"/>
      <c r="AX477" s="325"/>
      <c r="AY477" s="325"/>
      <c r="AZ477" s="325"/>
      <c r="BA477" s="325"/>
      <c r="BB477" s="325"/>
      <c r="BC477" s="325"/>
      <c r="BD477" s="325"/>
      <c r="BE477" s="325"/>
      <c r="BF477" s="325"/>
      <c r="BG477" s="325"/>
      <c r="BH477" s="325"/>
      <c r="BI477" s="325"/>
      <c r="BJ477" s="325"/>
      <c r="BK477" s="325"/>
    </row>
    <row r="478" spans="1:63" s="477" customFormat="1" ht="24.75" customHeight="1">
      <c r="A478" s="413"/>
      <c r="B478" s="413"/>
      <c r="C478" s="413"/>
      <c r="D478" s="413"/>
      <c r="E478" s="326"/>
      <c r="F478" s="325"/>
      <c r="G478" s="327"/>
      <c r="H478" s="393"/>
      <c r="I478" s="328"/>
      <c r="J478" s="325"/>
      <c r="K478" s="325"/>
      <c r="L478" s="325"/>
      <c r="M478" s="325"/>
      <c r="N478" s="325"/>
      <c r="O478" s="325"/>
      <c r="P478" s="327"/>
      <c r="Q478" s="327"/>
      <c r="R478" s="327"/>
      <c r="S478" s="327"/>
      <c r="T478" s="327"/>
      <c r="U478" s="327"/>
      <c r="V478" s="327"/>
      <c r="W478" s="327"/>
      <c r="X478" s="327"/>
      <c r="Y478" s="327"/>
      <c r="Z478" s="327"/>
      <c r="AA478" s="325"/>
      <c r="AB478" s="325"/>
      <c r="AC478" s="325"/>
      <c r="AD478" s="325"/>
      <c r="AE478" s="325"/>
      <c r="AF478" s="325"/>
      <c r="AG478" s="325"/>
      <c r="AH478" s="325"/>
      <c r="AI478" s="325"/>
      <c r="AJ478" s="325"/>
      <c r="AK478" s="325"/>
      <c r="AL478" s="325"/>
      <c r="AM478" s="325"/>
      <c r="AN478" s="325"/>
      <c r="AO478" s="325"/>
      <c r="AP478" s="325"/>
      <c r="AQ478" s="325"/>
      <c r="AR478" s="325"/>
      <c r="AS478" s="325"/>
      <c r="AT478" s="325"/>
      <c r="AU478" s="325"/>
      <c r="AV478" s="325"/>
      <c r="AW478" s="325"/>
      <c r="AX478" s="325"/>
      <c r="AY478" s="325"/>
      <c r="AZ478" s="325"/>
      <c r="BA478" s="325"/>
      <c r="BB478" s="325"/>
      <c r="BC478" s="325"/>
      <c r="BD478" s="325"/>
      <c r="BE478" s="325"/>
      <c r="BF478" s="325"/>
      <c r="BG478" s="325"/>
      <c r="BH478" s="325"/>
      <c r="BI478" s="325"/>
      <c r="BJ478" s="325"/>
      <c r="BK478" s="325"/>
    </row>
    <row r="479" spans="1:63" s="477" customFormat="1" ht="24.75" customHeight="1">
      <c r="A479" s="413"/>
      <c r="B479" s="413"/>
      <c r="C479" s="413"/>
      <c r="D479" s="413"/>
      <c r="E479" s="326"/>
      <c r="F479" s="325"/>
      <c r="G479" s="327"/>
      <c r="H479" s="393"/>
      <c r="I479" s="328"/>
      <c r="J479" s="325"/>
      <c r="K479" s="325"/>
      <c r="L479" s="325"/>
      <c r="M479" s="325"/>
      <c r="N479" s="325"/>
      <c r="O479" s="325"/>
      <c r="P479" s="327"/>
      <c r="Q479" s="327"/>
      <c r="R479" s="327"/>
      <c r="S479" s="327"/>
      <c r="T479" s="327"/>
      <c r="U479" s="327"/>
      <c r="V479" s="327"/>
      <c r="W479" s="327"/>
      <c r="X479" s="327"/>
      <c r="Y479" s="327"/>
      <c r="Z479" s="327"/>
      <c r="AA479" s="325"/>
      <c r="AB479" s="325"/>
      <c r="AC479" s="325"/>
      <c r="AD479" s="325"/>
      <c r="AE479" s="325"/>
      <c r="AF479" s="325"/>
      <c r="AG479" s="325"/>
      <c r="AH479" s="325"/>
      <c r="AI479" s="325"/>
      <c r="AJ479" s="325"/>
      <c r="AK479" s="325"/>
      <c r="AL479" s="325"/>
      <c r="AM479" s="325"/>
      <c r="AN479" s="325"/>
      <c r="AO479" s="325"/>
      <c r="AP479" s="325"/>
      <c r="AQ479" s="325"/>
      <c r="AR479" s="325"/>
      <c r="AS479" s="325"/>
      <c r="AT479" s="325"/>
      <c r="AU479" s="325"/>
      <c r="AV479" s="325"/>
      <c r="AW479" s="325"/>
      <c r="AX479" s="325"/>
      <c r="AY479" s="325"/>
      <c r="AZ479" s="325"/>
      <c r="BA479" s="325"/>
      <c r="BB479" s="325"/>
      <c r="BC479" s="325"/>
      <c r="BD479" s="325"/>
      <c r="BE479" s="325"/>
      <c r="BF479" s="325"/>
      <c r="BG479" s="325"/>
      <c r="BH479" s="325"/>
      <c r="BI479" s="325"/>
      <c r="BJ479" s="325"/>
      <c r="BK479" s="325"/>
    </row>
    <row r="480" spans="1:63" s="477" customFormat="1" ht="24.75" customHeight="1">
      <c r="A480" s="413"/>
      <c r="B480" s="413"/>
      <c r="C480" s="413"/>
      <c r="D480" s="413"/>
      <c r="E480" s="326"/>
      <c r="F480" s="325"/>
      <c r="G480" s="327"/>
      <c r="H480" s="393"/>
      <c r="I480" s="328"/>
      <c r="J480" s="325"/>
      <c r="K480" s="325"/>
      <c r="L480" s="325"/>
      <c r="M480" s="325"/>
      <c r="N480" s="325"/>
      <c r="O480" s="325"/>
      <c r="P480" s="327"/>
      <c r="Q480" s="327"/>
      <c r="R480" s="327"/>
      <c r="S480" s="327"/>
      <c r="T480" s="327"/>
      <c r="U480" s="327"/>
      <c r="V480" s="327"/>
      <c r="W480" s="327"/>
      <c r="X480" s="327"/>
      <c r="Y480" s="327"/>
      <c r="Z480" s="327"/>
      <c r="AA480" s="325"/>
      <c r="AB480" s="325"/>
      <c r="AC480" s="325"/>
      <c r="AD480" s="325"/>
      <c r="AE480" s="325"/>
      <c r="AF480" s="325"/>
      <c r="AG480" s="325"/>
      <c r="AH480" s="325"/>
      <c r="AI480" s="325"/>
      <c r="AJ480" s="325"/>
      <c r="AK480" s="325"/>
      <c r="AL480" s="325"/>
      <c r="AM480" s="325"/>
      <c r="AN480" s="325"/>
      <c r="AO480" s="325"/>
      <c r="AP480" s="325"/>
      <c r="AQ480" s="325"/>
      <c r="AR480" s="325"/>
      <c r="AS480" s="325"/>
      <c r="AT480" s="325"/>
      <c r="AU480" s="325"/>
      <c r="AV480" s="325"/>
      <c r="AW480" s="325"/>
      <c r="AX480" s="325"/>
      <c r="AY480" s="325"/>
      <c r="AZ480" s="325"/>
      <c r="BA480" s="325"/>
      <c r="BB480" s="325"/>
      <c r="BC480" s="325"/>
      <c r="BD480" s="325"/>
      <c r="BE480" s="325"/>
      <c r="BF480" s="325"/>
      <c r="BG480" s="325"/>
      <c r="BH480" s="325"/>
      <c r="BI480" s="325"/>
      <c r="BJ480" s="325"/>
      <c r="BK480" s="325"/>
    </row>
    <row r="481" spans="1:63" s="477" customFormat="1" ht="24.75" customHeight="1">
      <c r="A481" s="413"/>
      <c r="B481" s="413"/>
      <c r="C481" s="413"/>
      <c r="D481" s="413"/>
      <c r="E481" s="326"/>
      <c r="F481" s="325"/>
      <c r="G481" s="327"/>
      <c r="H481" s="393"/>
      <c r="I481" s="328"/>
      <c r="J481" s="325"/>
      <c r="K481" s="325"/>
      <c r="L481" s="325"/>
      <c r="M481" s="325"/>
      <c r="N481" s="325"/>
      <c r="O481" s="325"/>
      <c r="P481" s="327"/>
      <c r="Q481" s="327"/>
      <c r="R481" s="327"/>
      <c r="S481" s="327"/>
      <c r="T481" s="327"/>
      <c r="U481" s="327"/>
      <c r="V481" s="327"/>
      <c r="W481" s="327"/>
      <c r="X481" s="327"/>
      <c r="Y481" s="327"/>
      <c r="Z481" s="327"/>
      <c r="AA481" s="325"/>
      <c r="AB481" s="325"/>
      <c r="AC481" s="325"/>
      <c r="AD481" s="325"/>
      <c r="AE481" s="325"/>
      <c r="AF481" s="325"/>
      <c r="AG481" s="325"/>
      <c r="AH481" s="325"/>
      <c r="AI481" s="325"/>
      <c r="AJ481" s="325"/>
      <c r="AK481" s="325"/>
      <c r="AL481" s="325"/>
      <c r="AM481" s="325"/>
      <c r="AN481" s="325"/>
      <c r="AO481" s="325"/>
      <c r="AP481" s="325"/>
      <c r="AQ481" s="325"/>
      <c r="AR481" s="325"/>
      <c r="AS481" s="325"/>
      <c r="AT481" s="325"/>
      <c r="AU481" s="325"/>
      <c r="AV481" s="325"/>
      <c r="AW481" s="325"/>
      <c r="AX481" s="325"/>
      <c r="AY481" s="325"/>
      <c r="AZ481" s="325"/>
      <c r="BA481" s="325"/>
      <c r="BB481" s="325"/>
      <c r="BC481" s="325"/>
      <c r="BD481" s="325"/>
      <c r="BE481" s="325"/>
      <c r="BF481" s="325"/>
      <c r="BG481" s="325"/>
      <c r="BH481" s="325"/>
      <c r="BI481" s="325"/>
      <c r="BJ481" s="325"/>
      <c r="BK481" s="325"/>
    </row>
    <row r="482" spans="1:63" s="477" customFormat="1" ht="24.75" customHeight="1">
      <c r="A482" s="413"/>
      <c r="B482" s="413"/>
      <c r="C482" s="413"/>
      <c r="D482" s="413"/>
      <c r="E482" s="326"/>
      <c r="F482" s="325"/>
      <c r="G482" s="327"/>
      <c r="H482" s="393"/>
      <c r="I482" s="328"/>
      <c r="J482" s="325"/>
      <c r="K482" s="325"/>
      <c r="L482" s="325"/>
      <c r="M482" s="325"/>
      <c r="N482" s="325"/>
      <c r="O482" s="325"/>
      <c r="P482" s="327"/>
      <c r="Q482" s="327"/>
      <c r="R482" s="327"/>
      <c r="S482" s="327"/>
      <c r="T482" s="327"/>
      <c r="U482" s="327"/>
      <c r="V482" s="327"/>
      <c r="W482" s="327"/>
      <c r="X482" s="327"/>
      <c r="Y482" s="327"/>
      <c r="Z482" s="327"/>
      <c r="AA482" s="325"/>
      <c r="AB482" s="325"/>
      <c r="AC482" s="325"/>
      <c r="AD482" s="325"/>
      <c r="AE482" s="325"/>
      <c r="AF482" s="325"/>
      <c r="AG482" s="325"/>
      <c r="AH482" s="325"/>
      <c r="AI482" s="325"/>
      <c r="AJ482" s="325"/>
      <c r="AK482" s="325"/>
      <c r="AL482" s="325"/>
      <c r="AM482" s="325"/>
      <c r="AN482" s="325"/>
      <c r="AO482" s="325"/>
      <c r="AP482" s="325"/>
      <c r="AQ482" s="325"/>
      <c r="AR482" s="325"/>
      <c r="AS482" s="325"/>
      <c r="AT482" s="325"/>
      <c r="AU482" s="325"/>
      <c r="AV482" s="325"/>
      <c r="AW482" s="325"/>
      <c r="AX482" s="325"/>
      <c r="AY482" s="325"/>
      <c r="AZ482" s="325"/>
      <c r="BA482" s="325"/>
      <c r="BB482" s="325"/>
      <c r="BC482" s="325"/>
      <c r="BD482" s="325"/>
      <c r="BE482" s="325"/>
      <c r="BF482" s="325"/>
      <c r="BG482" s="325"/>
      <c r="BH482" s="325"/>
      <c r="BI482" s="325"/>
      <c r="BJ482" s="325"/>
      <c r="BK482" s="325"/>
    </row>
    <row r="483" spans="1:63" s="477" customFormat="1" ht="24.75" customHeight="1">
      <c r="A483" s="413"/>
      <c r="B483" s="413"/>
      <c r="C483" s="413"/>
      <c r="D483" s="413"/>
      <c r="E483" s="326"/>
      <c r="F483" s="325"/>
      <c r="G483" s="327"/>
      <c r="H483" s="393"/>
      <c r="I483" s="328"/>
      <c r="J483" s="325"/>
      <c r="K483" s="325"/>
      <c r="L483" s="325"/>
      <c r="M483" s="325"/>
      <c r="N483" s="325"/>
      <c r="O483" s="325"/>
      <c r="P483" s="327"/>
      <c r="Q483" s="327"/>
      <c r="R483" s="327"/>
      <c r="S483" s="327"/>
      <c r="T483" s="327"/>
      <c r="U483" s="327"/>
      <c r="V483" s="327"/>
      <c r="W483" s="327"/>
      <c r="X483" s="327"/>
      <c r="Y483" s="327"/>
      <c r="Z483" s="327"/>
      <c r="AA483" s="325"/>
      <c r="AB483" s="325"/>
      <c r="AC483" s="325"/>
      <c r="AD483" s="325"/>
      <c r="AE483" s="325"/>
      <c r="AF483" s="325"/>
      <c r="AG483" s="325"/>
      <c r="AH483" s="325"/>
      <c r="AI483" s="325"/>
      <c r="AJ483" s="325"/>
      <c r="AK483" s="325"/>
      <c r="AL483" s="325"/>
      <c r="AM483" s="325"/>
      <c r="AN483" s="325"/>
      <c r="AO483" s="325"/>
      <c r="AP483" s="325"/>
      <c r="AQ483" s="325"/>
      <c r="AR483" s="325"/>
      <c r="AS483" s="325"/>
      <c r="AT483" s="325"/>
      <c r="AU483" s="325"/>
      <c r="AV483" s="325"/>
      <c r="AW483" s="325"/>
      <c r="AX483" s="325"/>
      <c r="AY483" s="325"/>
      <c r="AZ483" s="325"/>
      <c r="BA483" s="325"/>
      <c r="BB483" s="325"/>
      <c r="BC483" s="325"/>
      <c r="BD483" s="325"/>
      <c r="BE483" s="325"/>
      <c r="BF483" s="325"/>
      <c r="BG483" s="325"/>
      <c r="BH483" s="325"/>
      <c r="BI483" s="325"/>
      <c r="BJ483" s="325"/>
      <c r="BK483" s="325"/>
    </row>
    <row r="484" spans="1:63" s="477" customFormat="1" ht="24.75" customHeight="1">
      <c r="A484" s="413"/>
      <c r="B484" s="413"/>
      <c r="C484" s="413"/>
      <c r="D484" s="413"/>
      <c r="E484" s="326"/>
      <c r="F484" s="325"/>
      <c r="G484" s="327"/>
      <c r="H484" s="393"/>
      <c r="I484" s="328"/>
      <c r="J484" s="325"/>
      <c r="K484" s="325"/>
      <c r="L484" s="325"/>
      <c r="M484" s="325"/>
      <c r="N484" s="325"/>
      <c r="O484" s="325"/>
      <c r="P484" s="327"/>
      <c r="Q484" s="327"/>
      <c r="R484" s="327"/>
      <c r="S484" s="327"/>
      <c r="T484" s="327"/>
      <c r="U484" s="327"/>
      <c r="V484" s="327"/>
      <c r="W484" s="327"/>
      <c r="X484" s="327"/>
      <c r="Y484" s="327"/>
      <c r="Z484" s="327"/>
      <c r="AA484" s="325"/>
      <c r="AB484" s="325"/>
      <c r="AC484" s="325"/>
      <c r="AD484" s="325"/>
      <c r="AE484" s="325"/>
      <c r="AF484" s="325"/>
      <c r="AG484" s="325"/>
      <c r="AH484" s="325"/>
      <c r="AI484" s="325"/>
      <c r="AJ484" s="325"/>
      <c r="AK484" s="325"/>
      <c r="AL484" s="325"/>
      <c r="AM484" s="325"/>
      <c r="AN484" s="325"/>
      <c r="AO484" s="325"/>
      <c r="AP484" s="325"/>
      <c r="AQ484" s="325"/>
      <c r="AR484" s="325"/>
      <c r="AS484" s="325"/>
      <c r="AT484" s="325"/>
      <c r="AU484" s="325"/>
      <c r="AV484" s="325"/>
      <c r="AW484" s="325"/>
      <c r="AX484" s="325"/>
      <c r="AY484" s="325"/>
      <c r="AZ484" s="325"/>
      <c r="BA484" s="325"/>
      <c r="BB484" s="325"/>
      <c r="BC484" s="325"/>
      <c r="BD484" s="325"/>
      <c r="BE484" s="325"/>
      <c r="BF484" s="325"/>
      <c r="BG484" s="325"/>
      <c r="BH484" s="325"/>
      <c r="BI484" s="325"/>
      <c r="BJ484" s="325"/>
      <c r="BK484" s="325"/>
    </row>
    <row r="485" spans="1:63" s="477" customFormat="1" ht="24.75" customHeight="1">
      <c r="A485" s="413"/>
      <c r="B485" s="413"/>
      <c r="C485" s="413"/>
      <c r="D485" s="413"/>
      <c r="E485" s="326"/>
      <c r="F485" s="325"/>
      <c r="G485" s="327"/>
      <c r="H485" s="393"/>
      <c r="I485" s="328"/>
      <c r="J485" s="325"/>
      <c r="K485" s="325"/>
      <c r="L485" s="325"/>
      <c r="M485" s="325"/>
      <c r="N485" s="325"/>
      <c r="O485" s="325"/>
      <c r="P485" s="327"/>
      <c r="Q485" s="327"/>
      <c r="R485" s="327"/>
      <c r="S485" s="327"/>
      <c r="T485" s="327"/>
      <c r="U485" s="327"/>
      <c r="V485" s="327"/>
      <c r="W485" s="327"/>
      <c r="X485" s="327"/>
      <c r="Y485" s="327"/>
      <c r="Z485" s="327"/>
      <c r="AA485" s="325"/>
      <c r="AB485" s="325"/>
      <c r="AC485" s="325"/>
      <c r="AD485" s="325"/>
      <c r="AE485" s="325"/>
      <c r="AF485" s="325"/>
      <c r="AG485" s="325"/>
      <c r="AH485" s="325"/>
      <c r="AI485" s="325"/>
      <c r="AJ485" s="325"/>
      <c r="AK485" s="325"/>
      <c r="AL485" s="325"/>
      <c r="AM485" s="325"/>
      <c r="AN485" s="325"/>
      <c r="AO485" s="325"/>
      <c r="AP485" s="325"/>
      <c r="AQ485" s="325"/>
      <c r="AR485" s="325"/>
      <c r="AS485" s="325"/>
      <c r="AT485" s="325"/>
      <c r="AU485" s="325"/>
      <c r="AV485" s="325"/>
      <c r="AW485" s="325"/>
      <c r="AX485" s="325"/>
      <c r="AY485" s="325"/>
      <c r="AZ485" s="325"/>
      <c r="BA485" s="325"/>
      <c r="BB485" s="325"/>
      <c r="BC485" s="325"/>
      <c r="BD485" s="325"/>
      <c r="BE485" s="325"/>
      <c r="BF485" s="325"/>
      <c r="BG485" s="325"/>
      <c r="BH485" s="325"/>
      <c r="BI485" s="325"/>
      <c r="BJ485" s="325"/>
      <c r="BK485" s="325"/>
    </row>
    <row r="486" spans="1:63" s="477" customFormat="1" ht="24.75" customHeight="1">
      <c r="A486" s="413"/>
      <c r="B486" s="413"/>
      <c r="C486" s="413"/>
      <c r="D486" s="413"/>
      <c r="E486" s="326"/>
      <c r="F486" s="325"/>
      <c r="G486" s="327"/>
      <c r="H486" s="393"/>
      <c r="I486" s="328"/>
      <c r="J486" s="325"/>
      <c r="K486" s="325"/>
      <c r="L486" s="325"/>
      <c r="M486" s="325"/>
      <c r="N486" s="325"/>
      <c r="O486" s="325"/>
      <c r="P486" s="327"/>
      <c r="Q486" s="327"/>
      <c r="R486" s="327"/>
      <c r="S486" s="327"/>
      <c r="T486" s="327"/>
      <c r="U486" s="327"/>
      <c r="V486" s="327"/>
      <c r="W486" s="327"/>
      <c r="X486" s="327"/>
      <c r="Y486" s="327"/>
      <c r="Z486" s="327"/>
      <c r="AA486" s="325"/>
      <c r="AB486" s="325"/>
      <c r="AC486" s="325"/>
      <c r="AD486" s="325"/>
      <c r="AE486" s="325"/>
      <c r="AF486" s="325"/>
      <c r="AG486" s="325"/>
      <c r="AH486" s="325"/>
      <c r="AI486" s="325"/>
      <c r="AJ486" s="325"/>
      <c r="AK486" s="325"/>
      <c r="AL486" s="325"/>
      <c r="AM486" s="325"/>
      <c r="AN486" s="325"/>
      <c r="AO486" s="325"/>
      <c r="AP486" s="325"/>
      <c r="AQ486" s="325"/>
      <c r="AR486" s="325"/>
      <c r="AS486" s="325"/>
      <c r="AT486" s="325"/>
      <c r="AU486" s="325"/>
      <c r="AV486" s="325"/>
      <c r="AW486" s="325"/>
      <c r="AX486" s="325"/>
      <c r="AY486" s="325"/>
      <c r="AZ486" s="325"/>
      <c r="BA486" s="325"/>
      <c r="BB486" s="325"/>
      <c r="BC486" s="325"/>
      <c r="BD486" s="325"/>
      <c r="BE486" s="325"/>
      <c r="BF486" s="325"/>
      <c r="BG486" s="325"/>
      <c r="BH486" s="325"/>
      <c r="BI486" s="325"/>
      <c r="BJ486" s="325"/>
      <c r="BK486" s="325"/>
    </row>
    <row r="487" spans="1:63" s="477" customFormat="1" ht="24.75" customHeight="1">
      <c r="A487" s="413"/>
      <c r="B487" s="413"/>
      <c r="C487" s="413"/>
      <c r="D487" s="413"/>
      <c r="E487" s="326"/>
      <c r="F487" s="325"/>
      <c r="G487" s="327"/>
      <c r="H487" s="393"/>
      <c r="I487" s="328"/>
      <c r="J487" s="325"/>
      <c r="K487" s="325"/>
      <c r="L487" s="325"/>
      <c r="M487" s="325"/>
      <c r="N487" s="325"/>
      <c r="O487" s="325"/>
      <c r="P487" s="327"/>
      <c r="Q487" s="327"/>
      <c r="R487" s="327"/>
      <c r="S487" s="327"/>
      <c r="T487" s="327"/>
      <c r="U487" s="327"/>
      <c r="V487" s="327"/>
      <c r="W487" s="327"/>
      <c r="X487" s="327"/>
      <c r="Y487" s="327"/>
      <c r="Z487" s="327"/>
      <c r="AA487" s="325"/>
      <c r="AB487" s="325"/>
      <c r="AC487" s="325"/>
      <c r="AD487" s="325"/>
      <c r="AE487" s="325"/>
      <c r="AF487" s="325"/>
      <c r="AG487" s="325"/>
      <c r="AH487" s="325"/>
      <c r="AI487" s="325"/>
      <c r="AJ487" s="325"/>
      <c r="AK487" s="325"/>
      <c r="AL487" s="325"/>
      <c r="AM487" s="325"/>
      <c r="AN487" s="325"/>
      <c r="AO487" s="325"/>
      <c r="AP487" s="325"/>
      <c r="AQ487" s="325"/>
      <c r="AR487" s="325"/>
      <c r="AS487" s="325"/>
      <c r="AT487" s="325"/>
      <c r="AU487" s="325"/>
      <c r="AV487" s="325"/>
      <c r="AW487" s="325"/>
      <c r="AX487" s="325"/>
      <c r="AY487" s="325"/>
      <c r="AZ487" s="325"/>
      <c r="BA487" s="325"/>
      <c r="BB487" s="325"/>
      <c r="BC487" s="325"/>
      <c r="BD487" s="325"/>
      <c r="BE487" s="325"/>
      <c r="BF487" s="325"/>
      <c r="BG487" s="325"/>
      <c r="BH487" s="325"/>
      <c r="BI487" s="325"/>
      <c r="BJ487" s="325"/>
      <c r="BK487" s="325"/>
    </row>
    <row r="488" spans="1:63" ht="24.75" customHeight="1">
      <c r="AC488" s="325"/>
      <c r="AD488" s="325"/>
      <c r="AE488" s="325"/>
      <c r="AF488" s="325"/>
      <c r="AG488" s="325"/>
      <c r="AH488" s="325"/>
      <c r="AI488" s="325"/>
    </row>
    <row r="489" spans="1:63" ht="24.75" customHeight="1">
      <c r="AC489" s="325"/>
      <c r="AD489" s="325"/>
      <c r="AE489" s="325"/>
      <c r="AF489" s="325"/>
      <c r="AG489" s="325"/>
      <c r="AH489" s="325"/>
      <c r="AI489" s="325"/>
    </row>
    <row r="490" spans="1:63" ht="24.75" customHeight="1">
      <c r="AC490" s="325"/>
      <c r="AD490" s="325"/>
      <c r="AE490" s="325"/>
      <c r="AF490" s="325"/>
      <c r="AG490" s="325"/>
      <c r="AH490" s="325"/>
      <c r="AI490" s="325"/>
    </row>
    <row r="491" spans="1:63" ht="24.75" customHeight="1">
      <c r="AC491" s="325"/>
      <c r="AD491" s="325"/>
      <c r="AE491" s="325"/>
      <c r="AF491" s="325"/>
      <c r="AG491" s="325"/>
      <c r="AH491" s="325"/>
      <c r="AI491" s="325"/>
    </row>
    <row r="492" spans="1:63" ht="24.75" customHeight="1">
      <c r="AC492" s="325"/>
      <c r="AD492" s="325"/>
      <c r="AE492" s="325"/>
      <c r="AF492" s="325"/>
      <c r="AG492" s="325"/>
      <c r="AH492" s="325"/>
      <c r="AI492" s="325"/>
    </row>
    <row r="493" spans="1:63" ht="24.75" customHeight="1">
      <c r="AC493" s="325"/>
      <c r="AD493" s="325"/>
      <c r="AE493" s="325"/>
      <c r="AF493" s="325"/>
      <c r="AG493" s="325"/>
      <c r="AH493" s="325"/>
      <c r="AI493" s="325"/>
    </row>
    <row r="494" spans="1:63" ht="24.75" customHeight="1">
      <c r="AC494" s="325"/>
      <c r="AD494" s="325"/>
      <c r="AE494" s="325"/>
      <c r="AF494" s="325"/>
      <c r="AG494" s="325"/>
      <c r="AH494" s="325"/>
      <c r="AI494" s="325"/>
    </row>
    <row r="495" spans="1:63" ht="24.75" customHeight="1">
      <c r="AC495" s="325"/>
      <c r="AD495" s="325"/>
      <c r="AE495" s="325"/>
      <c r="AF495" s="325"/>
      <c r="AG495" s="325"/>
      <c r="AH495" s="325"/>
      <c r="AI495" s="325"/>
    </row>
    <row r="496" spans="1:63" ht="24.75" customHeight="1">
      <c r="AC496" s="325"/>
      <c r="AD496" s="325"/>
      <c r="AE496" s="325"/>
      <c r="AF496" s="325"/>
      <c r="AG496" s="325"/>
      <c r="AH496" s="325"/>
      <c r="AI496" s="325"/>
    </row>
    <row r="497" spans="29:35" ht="24.75" customHeight="1">
      <c r="AC497" s="325"/>
      <c r="AD497" s="325"/>
      <c r="AE497" s="325"/>
      <c r="AF497" s="325"/>
      <c r="AG497" s="325"/>
      <c r="AH497" s="325"/>
      <c r="AI497" s="325"/>
    </row>
    <row r="498" spans="29:35" ht="24.75" customHeight="1">
      <c r="AC498" s="325"/>
      <c r="AD498" s="325"/>
      <c r="AE498" s="325"/>
      <c r="AF498" s="325"/>
      <c r="AG498" s="325"/>
      <c r="AH498" s="325"/>
      <c r="AI498" s="325"/>
    </row>
    <row r="499" spans="29:35" ht="24.75" customHeight="1">
      <c r="AC499" s="325"/>
      <c r="AD499" s="325"/>
      <c r="AE499" s="325"/>
      <c r="AF499" s="325"/>
      <c r="AG499" s="325"/>
      <c r="AH499" s="325"/>
      <c r="AI499" s="325"/>
    </row>
    <row r="500" spans="29:35" ht="24.75" customHeight="1">
      <c r="AC500" s="325"/>
      <c r="AD500" s="325"/>
      <c r="AE500" s="325"/>
      <c r="AF500" s="325"/>
      <c r="AG500" s="325"/>
      <c r="AH500" s="325"/>
      <c r="AI500" s="325"/>
    </row>
    <row r="501" spans="29:35" ht="24.75" customHeight="1">
      <c r="AC501" s="325"/>
      <c r="AD501" s="325"/>
      <c r="AE501" s="325"/>
      <c r="AF501" s="325"/>
      <c r="AG501" s="325"/>
      <c r="AH501" s="325"/>
      <c r="AI501" s="325"/>
    </row>
    <row r="502" spans="29:35" ht="24.75" customHeight="1">
      <c r="AC502" s="325"/>
      <c r="AD502" s="325"/>
      <c r="AE502" s="325"/>
      <c r="AF502" s="325"/>
      <c r="AG502" s="325"/>
      <c r="AH502" s="325"/>
      <c r="AI502" s="325"/>
    </row>
    <row r="503" spans="29:35" ht="24.75" customHeight="1">
      <c r="AC503" s="325"/>
      <c r="AD503" s="325"/>
      <c r="AE503" s="325"/>
      <c r="AF503" s="325"/>
      <c r="AG503" s="325"/>
      <c r="AH503" s="325"/>
      <c r="AI503" s="325"/>
    </row>
    <row r="504" spans="29:35" ht="24.75" customHeight="1">
      <c r="AC504" s="325"/>
      <c r="AD504" s="325"/>
      <c r="AE504" s="325"/>
      <c r="AF504" s="325"/>
      <c r="AG504" s="325"/>
      <c r="AH504" s="325"/>
      <c r="AI504" s="325"/>
    </row>
    <row r="505" spans="29:35" ht="24.75" customHeight="1">
      <c r="AC505" s="325"/>
      <c r="AD505" s="325"/>
      <c r="AE505" s="325"/>
      <c r="AF505" s="325"/>
      <c r="AG505" s="325"/>
      <c r="AH505" s="325"/>
      <c r="AI505" s="325"/>
    </row>
    <row r="506" spans="29:35" ht="24.75" customHeight="1">
      <c r="AC506" s="325"/>
      <c r="AD506" s="325"/>
      <c r="AE506" s="325"/>
      <c r="AF506" s="325"/>
      <c r="AG506" s="325"/>
      <c r="AH506" s="325"/>
      <c r="AI506" s="325"/>
    </row>
    <row r="507" spans="29:35" ht="24.75" customHeight="1">
      <c r="AC507" s="325"/>
      <c r="AD507" s="325"/>
      <c r="AE507" s="325"/>
      <c r="AF507" s="325"/>
      <c r="AG507" s="325"/>
      <c r="AH507" s="325"/>
      <c r="AI507" s="325"/>
    </row>
    <row r="508" spans="29:35" ht="24.75" customHeight="1">
      <c r="AC508" s="325"/>
      <c r="AD508" s="325"/>
      <c r="AE508" s="325"/>
      <c r="AF508" s="325"/>
      <c r="AG508" s="325"/>
      <c r="AH508" s="325"/>
      <c r="AI508" s="325"/>
    </row>
    <row r="509" spans="29:35" ht="24.75" customHeight="1">
      <c r="AC509" s="325"/>
      <c r="AD509" s="325"/>
      <c r="AE509" s="325"/>
      <c r="AF509" s="325"/>
      <c r="AG509" s="325"/>
      <c r="AH509" s="325"/>
      <c r="AI509" s="325"/>
    </row>
    <row r="510" spans="29:35" ht="24.75" customHeight="1">
      <c r="AC510" s="325"/>
      <c r="AD510" s="325"/>
      <c r="AE510" s="325"/>
      <c r="AF510" s="325"/>
      <c r="AG510" s="325"/>
      <c r="AH510" s="325"/>
      <c r="AI510" s="325"/>
    </row>
    <row r="511" spans="29:35" ht="24.75" customHeight="1">
      <c r="AC511" s="325"/>
      <c r="AD511" s="325"/>
      <c r="AE511" s="325"/>
      <c r="AF511" s="325"/>
      <c r="AG511" s="325"/>
      <c r="AH511" s="325"/>
      <c r="AI511" s="325"/>
    </row>
    <row r="512" spans="29:35" ht="24.75" customHeight="1">
      <c r="AC512" s="325"/>
      <c r="AD512" s="325"/>
      <c r="AE512" s="325"/>
      <c r="AF512" s="325"/>
      <c r="AG512" s="325"/>
      <c r="AH512" s="325"/>
      <c r="AI512" s="325"/>
    </row>
    <row r="513" spans="29:35" ht="24.75" customHeight="1">
      <c r="AC513" s="325"/>
      <c r="AD513" s="325"/>
      <c r="AE513" s="325"/>
      <c r="AF513" s="325"/>
      <c r="AG513" s="325"/>
      <c r="AH513" s="325"/>
      <c r="AI513" s="325"/>
    </row>
    <row r="514" spans="29:35" ht="24.75" customHeight="1">
      <c r="AC514" s="325"/>
      <c r="AD514" s="325"/>
      <c r="AE514" s="325"/>
      <c r="AF514" s="325"/>
      <c r="AG514" s="325"/>
      <c r="AH514" s="325"/>
      <c r="AI514" s="325"/>
    </row>
    <row r="515" spans="29:35" ht="24.75" customHeight="1">
      <c r="AC515" s="325"/>
      <c r="AD515" s="325"/>
      <c r="AE515" s="325"/>
      <c r="AF515" s="325"/>
      <c r="AG515" s="325"/>
      <c r="AH515" s="325"/>
      <c r="AI515" s="325"/>
    </row>
    <row r="516" spans="29:35" ht="24.75" customHeight="1">
      <c r="AC516" s="325"/>
      <c r="AD516" s="325"/>
      <c r="AE516" s="325"/>
      <c r="AF516" s="325"/>
      <c r="AG516" s="325"/>
      <c r="AH516" s="325"/>
      <c r="AI516" s="325"/>
    </row>
    <row r="517" spans="29:35" ht="24.75" customHeight="1">
      <c r="AC517" s="325"/>
      <c r="AD517" s="325"/>
      <c r="AE517" s="325"/>
      <c r="AF517" s="325"/>
      <c r="AG517" s="325"/>
      <c r="AH517" s="325"/>
      <c r="AI517" s="325"/>
    </row>
    <row r="518" spans="29:35" ht="24.75" customHeight="1">
      <c r="AC518" s="325"/>
      <c r="AD518" s="325"/>
      <c r="AE518" s="325"/>
      <c r="AF518" s="325"/>
      <c r="AG518" s="325"/>
      <c r="AH518" s="325"/>
      <c r="AI518" s="325"/>
    </row>
    <row r="519" spans="29:35" ht="24.75" customHeight="1">
      <c r="AC519" s="325"/>
      <c r="AD519" s="325"/>
      <c r="AE519" s="325"/>
      <c r="AF519" s="325"/>
      <c r="AG519" s="325"/>
      <c r="AH519" s="325"/>
      <c r="AI519" s="325"/>
    </row>
    <row r="520" spans="29:35" ht="24.75" customHeight="1">
      <c r="AC520" s="325"/>
      <c r="AD520" s="325"/>
      <c r="AE520" s="325"/>
      <c r="AF520" s="325"/>
      <c r="AG520" s="325"/>
      <c r="AH520" s="325"/>
      <c r="AI520" s="325"/>
    </row>
    <row r="521" spans="29:35" ht="24.75" customHeight="1">
      <c r="AC521" s="325"/>
      <c r="AD521" s="325"/>
      <c r="AE521" s="325"/>
      <c r="AF521" s="325"/>
      <c r="AG521" s="325"/>
      <c r="AH521" s="325"/>
      <c r="AI521" s="325"/>
    </row>
    <row r="522" spans="29:35" ht="24.75" customHeight="1">
      <c r="AC522" s="325"/>
      <c r="AD522" s="325"/>
      <c r="AE522" s="325"/>
      <c r="AF522" s="325"/>
      <c r="AG522" s="325"/>
      <c r="AH522" s="325"/>
      <c r="AI522" s="325"/>
    </row>
    <row r="523" spans="29:35" ht="24.75" customHeight="1">
      <c r="AC523" s="325"/>
      <c r="AD523" s="325"/>
      <c r="AE523" s="325"/>
      <c r="AF523" s="325"/>
      <c r="AG523" s="325"/>
      <c r="AH523" s="325"/>
      <c r="AI523" s="325"/>
    </row>
    <row r="524" spans="29:35" ht="24.75" customHeight="1">
      <c r="AC524" s="325"/>
      <c r="AD524" s="325"/>
      <c r="AE524" s="325"/>
      <c r="AF524" s="325"/>
      <c r="AG524" s="325"/>
      <c r="AH524" s="325"/>
      <c r="AI524" s="325"/>
    </row>
    <row r="525" spans="29:35" ht="24.75" customHeight="1">
      <c r="AC525" s="325"/>
      <c r="AD525" s="325"/>
      <c r="AE525" s="325"/>
      <c r="AF525" s="325"/>
      <c r="AG525" s="325"/>
      <c r="AH525" s="325"/>
      <c r="AI525" s="325"/>
    </row>
    <row r="526" spans="29:35" ht="24.75" customHeight="1">
      <c r="AC526" s="325"/>
      <c r="AD526" s="325"/>
      <c r="AE526" s="325"/>
      <c r="AF526" s="325"/>
      <c r="AG526" s="325"/>
      <c r="AH526" s="325"/>
      <c r="AI526" s="325"/>
    </row>
    <row r="527" spans="29:35" ht="24.75" customHeight="1">
      <c r="AC527" s="325"/>
      <c r="AD527" s="325"/>
      <c r="AE527" s="325"/>
      <c r="AF527" s="325"/>
      <c r="AG527" s="325"/>
      <c r="AH527" s="325"/>
      <c r="AI527" s="325"/>
    </row>
    <row r="528" spans="29:35" ht="24.75" customHeight="1">
      <c r="AC528" s="325"/>
      <c r="AD528" s="325"/>
      <c r="AE528" s="325"/>
      <c r="AF528" s="325"/>
      <c r="AG528" s="325"/>
      <c r="AH528" s="325"/>
      <c r="AI528" s="325"/>
    </row>
    <row r="529" spans="29:35" ht="24.75" customHeight="1">
      <c r="AC529" s="325"/>
      <c r="AD529" s="325"/>
      <c r="AE529" s="325"/>
      <c r="AF529" s="325"/>
      <c r="AG529" s="325"/>
      <c r="AH529" s="325"/>
      <c r="AI529" s="325"/>
    </row>
    <row r="530" spans="29:35" ht="24.75" customHeight="1">
      <c r="AC530" s="325"/>
      <c r="AD530" s="325"/>
      <c r="AE530" s="325"/>
      <c r="AF530" s="325"/>
      <c r="AG530" s="325"/>
      <c r="AH530" s="325"/>
      <c r="AI530" s="325"/>
    </row>
    <row r="531" spans="29:35" ht="24.75" customHeight="1">
      <c r="AC531" s="325"/>
      <c r="AD531" s="325"/>
      <c r="AE531" s="325"/>
      <c r="AF531" s="325"/>
      <c r="AG531" s="325"/>
      <c r="AH531" s="325"/>
      <c r="AI531" s="325"/>
    </row>
    <row r="532" spans="29:35" ht="24.75" customHeight="1">
      <c r="AC532" s="325"/>
      <c r="AD532" s="325"/>
      <c r="AE532" s="325"/>
      <c r="AF532" s="325"/>
      <c r="AG532" s="325"/>
      <c r="AH532" s="325"/>
      <c r="AI532" s="325"/>
    </row>
    <row r="533" spans="29:35" ht="24.75" customHeight="1">
      <c r="AC533" s="325"/>
      <c r="AD533" s="325"/>
      <c r="AE533" s="325"/>
      <c r="AF533" s="325"/>
      <c r="AG533" s="325"/>
      <c r="AH533" s="325"/>
      <c r="AI533" s="325"/>
    </row>
    <row r="534" spans="29:35" ht="24.75" customHeight="1">
      <c r="AC534" s="325"/>
      <c r="AD534" s="325"/>
      <c r="AE534" s="325"/>
      <c r="AF534" s="325"/>
      <c r="AG534" s="325"/>
      <c r="AH534" s="325"/>
      <c r="AI534" s="325"/>
    </row>
    <row r="535" spans="29:35" ht="24.75" customHeight="1">
      <c r="AC535" s="325"/>
      <c r="AD535" s="325"/>
      <c r="AE535" s="325"/>
      <c r="AF535" s="325"/>
      <c r="AG535" s="325"/>
      <c r="AH535" s="325"/>
      <c r="AI535" s="325"/>
    </row>
    <row r="536" spans="29:35" ht="24.75" customHeight="1">
      <c r="AC536" s="325"/>
      <c r="AD536" s="325"/>
      <c r="AE536" s="325"/>
      <c r="AF536" s="325"/>
      <c r="AG536" s="325"/>
      <c r="AH536" s="325"/>
      <c r="AI536" s="325"/>
    </row>
    <row r="537" spans="29:35" ht="24.75" customHeight="1">
      <c r="AC537" s="325"/>
      <c r="AD537" s="325"/>
      <c r="AE537" s="325"/>
      <c r="AF537" s="325"/>
      <c r="AG537" s="325"/>
      <c r="AH537" s="325"/>
      <c r="AI537" s="325"/>
    </row>
    <row r="538" spans="29:35" ht="24.75" customHeight="1">
      <c r="AC538" s="325"/>
      <c r="AD538" s="325"/>
      <c r="AE538" s="325"/>
      <c r="AF538" s="325"/>
      <c r="AG538" s="325"/>
      <c r="AH538" s="325"/>
      <c r="AI538" s="325"/>
    </row>
    <row r="539" spans="29:35" ht="24.75" customHeight="1">
      <c r="AC539" s="325"/>
      <c r="AD539" s="325"/>
      <c r="AE539" s="325"/>
      <c r="AF539" s="325"/>
      <c r="AG539" s="325"/>
      <c r="AH539" s="325"/>
      <c r="AI539" s="325"/>
    </row>
    <row r="540" spans="29:35" ht="24.75" customHeight="1">
      <c r="AC540" s="325"/>
      <c r="AD540" s="325"/>
      <c r="AE540" s="325"/>
      <c r="AF540" s="325"/>
      <c r="AG540" s="325"/>
      <c r="AH540" s="325"/>
      <c r="AI540" s="325"/>
    </row>
    <row r="541" spans="29:35" ht="24.75" customHeight="1">
      <c r="AC541" s="325"/>
      <c r="AD541" s="325"/>
      <c r="AE541" s="325"/>
      <c r="AF541" s="325"/>
      <c r="AG541" s="325"/>
      <c r="AH541" s="325"/>
      <c r="AI541" s="325"/>
    </row>
    <row r="542" spans="29:35" ht="24.75" customHeight="1">
      <c r="AC542" s="325"/>
      <c r="AD542" s="325"/>
      <c r="AE542" s="325"/>
      <c r="AF542" s="325"/>
      <c r="AG542" s="325"/>
      <c r="AH542" s="325"/>
      <c r="AI542" s="325"/>
    </row>
    <row r="543" spans="29:35" ht="24.75" customHeight="1">
      <c r="AC543" s="325"/>
      <c r="AD543" s="325"/>
      <c r="AE543" s="325"/>
      <c r="AF543" s="325"/>
      <c r="AG543" s="325"/>
      <c r="AH543" s="325"/>
      <c r="AI543" s="325"/>
    </row>
    <row r="544" spans="29:35" ht="24.75" customHeight="1">
      <c r="AC544" s="325"/>
      <c r="AD544" s="325"/>
      <c r="AE544" s="325"/>
      <c r="AF544" s="325"/>
      <c r="AG544" s="325"/>
      <c r="AH544" s="325"/>
      <c r="AI544" s="325"/>
    </row>
    <row r="545" spans="29:35" ht="24.75" customHeight="1">
      <c r="AC545" s="325"/>
      <c r="AD545" s="325"/>
      <c r="AE545" s="325"/>
      <c r="AF545" s="325"/>
      <c r="AG545" s="325"/>
      <c r="AH545" s="325"/>
      <c r="AI545" s="325"/>
    </row>
    <row r="546" spans="29:35" ht="24.75" customHeight="1">
      <c r="AC546" s="325"/>
      <c r="AD546" s="325"/>
      <c r="AE546" s="325"/>
      <c r="AF546" s="325"/>
      <c r="AG546" s="325"/>
      <c r="AH546" s="325"/>
      <c r="AI546" s="325"/>
    </row>
    <row r="547" spans="29:35" ht="24.75" customHeight="1">
      <c r="AC547" s="325"/>
      <c r="AD547" s="325"/>
      <c r="AE547" s="325"/>
      <c r="AF547" s="325"/>
      <c r="AG547" s="325"/>
      <c r="AH547" s="325"/>
      <c r="AI547" s="325"/>
    </row>
    <row r="548" spans="29:35" ht="24.75" customHeight="1">
      <c r="AC548" s="325"/>
      <c r="AD548" s="325"/>
      <c r="AE548" s="325"/>
      <c r="AF548" s="325"/>
      <c r="AG548" s="325"/>
      <c r="AH548" s="325"/>
      <c r="AI548" s="325"/>
    </row>
    <row r="549" spans="29:35" ht="24.75" customHeight="1">
      <c r="AC549" s="325"/>
      <c r="AD549" s="325"/>
      <c r="AE549" s="325"/>
      <c r="AF549" s="325"/>
      <c r="AG549" s="325"/>
      <c r="AH549" s="325"/>
      <c r="AI549" s="325"/>
    </row>
    <row r="550" spans="29:35" ht="24.75" customHeight="1">
      <c r="AC550" s="325"/>
      <c r="AD550" s="325"/>
      <c r="AE550" s="325"/>
      <c r="AF550" s="325"/>
      <c r="AG550" s="325"/>
      <c r="AH550" s="325"/>
      <c r="AI550" s="325"/>
    </row>
    <row r="551" spans="29:35" ht="24.75" customHeight="1">
      <c r="AC551" s="325"/>
      <c r="AD551" s="325"/>
      <c r="AE551" s="325"/>
      <c r="AF551" s="325"/>
      <c r="AG551" s="325"/>
      <c r="AH551" s="325"/>
      <c r="AI551" s="325"/>
    </row>
    <row r="552" spans="29:35" ht="24.75" customHeight="1">
      <c r="AC552" s="325"/>
      <c r="AD552" s="325"/>
      <c r="AE552" s="325"/>
      <c r="AF552" s="325"/>
      <c r="AG552" s="325"/>
      <c r="AH552" s="325"/>
      <c r="AI552" s="325"/>
    </row>
    <row r="553" spans="29:35" ht="24.75" customHeight="1">
      <c r="AC553" s="325"/>
      <c r="AD553" s="325"/>
      <c r="AE553" s="325"/>
      <c r="AF553" s="325"/>
      <c r="AG553" s="325"/>
      <c r="AH553" s="325"/>
      <c r="AI553" s="325"/>
    </row>
    <row r="554" spans="29:35" ht="24.75" customHeight="1">
      <c r="AC554" s="325"/>
      <c r="AD554" s="325"/>
      <c r="AE554" s="325"/>
      <c r="AF554" s="325"/>
      <c r="AG554" s="325"/>
      <c r="AH554" s="325"/>
      <c r="AI554" s="325"/>
    </row>
    <row r="555" spans="29:35" ht="24.75" customHeight="1">
      <c r="AC555" s="325"/>
      <c r="AD555" s="325"/>
      <c r="AE555" s="325"/>
      <c r="AF555" s="325"/>
      <c r="AG555" s="325"/>
      <c r="AH555" s="325"/>
      <c r="AI555" s="325"/>
    </row>
    <row r="556" spans="29:35" ht="24.75" customHeight="1">
      <c r="AC556" s="325"/>
      <c r="AD556" s="325"/>
      <c r="AE556" s="325"/>
      <c r="AF556" s="325"/>
      <c r="AG556" s="325"/>
      <c r="AH556" s="325"/>
      <c r="AI556" s="325"/>
    </row>
    <row r="557" spans="29:35" ht="24.75" customHeight="1">
      <c r="AC557" s="325"/>
      <c r="AD557" s="325"/>
      <c r="AE557" s="325"/>
      <c r="AF557" s="325"/>
      <c r="AG557" s="325"/>
      <c r="AH557" s="325"/>
      <c r="AI557" s="325"/>
    </row>
    <row r="558" spans="29:35" ht="24.75" customHeight="1">
      <c r="AC558" s="325"/>
      <c r="AD558" s="325"/>
      <c r="AE558" s="325"/>
      <c r="AF558" s="325"/>
      <c r="AG558" s="325"/>
      <c r="AH558" s="325"/>
      <c r="AI558" s="325"/>
    </row>
    <row r="559" spans="29:35" ht="24.75" customHeight="1">
      <c r="AC559" s="325"/>
      <c r="AD559" s="325"/>
      <c r="AE559" s="325"/>
      <c r="AF559" s="325"/>
      <c r="AG559" s="325"/>
      <c r="AH559" s="325"/>
      <c r="AI559" s="325"/>
    </row>
    <row r="560" spans="29:35" ht="24.75" customHeight="1">
      <c r="AC560" s="325"/>
      <c r="AD560" s="325"/>
      <c r="AE560" s="325"/>
      <c r="AF560" s="325"/>
      <c r="AG560" s="325"/>
      <c r="AH560" s="325"/>
      <c r="AI560" s="325"/>
    </row>
    <row r="561" spans="29:35" ht="24.75" customHeight="1">
      <c r="AC561" s="325"/>
      <c r="AD561" s="325"/>
      <c r="AE561" s="325"/>
      <c r="AF561" s="325"/>
      <c r="AG561" s="325"/>
      <c r="AH561" s="325"/>
      <c r="AI561" s="325"/>
    </row>
    <row r="562" spans="29:35" ht="24.75" customHeight="1">
      <c r="AC562" s="325"/>
      <c r="AD562" s="325"/>
      <c r="AE562" s="325"/>
      <c r="AF562" s="325"/>
      <c r="AG562" s="325"/>
      <c r="AH562" s="325"/>
      <c r="AI562" s="325"/>
    </row>
    <row r="563" spans="29:35" ht="24.75" customHeight="1">
      <c r="AC563" s="325"/>
      <c r="AD563" s="325"/>
      <c r="AE563" s="325"/>
      <c r="AF563" s="325"/>
      <c r="AG563" s="325"/>
      <c r="AH563" s="325"/>
      <c r="AI563" s="325"/>
    </row>
    <row r="564" spans="29:35" ht="24.75" customHeight="1">
      <c r="AC564" s="325"/>
      <c r="AD564" s="325"/>
      <c r="AE564" s="325"/>
      <c r="AF564" s="325"/>
      <c r="AG564" s="325"/>
      <c r="AH564" s="325"/>
      <c r="AI564" s="325"/>
    </row>
    <row r="565" spans="29:35" ht="24.75" customHeight="1">
      <c r="AC565" s="325"/>
      <c r="AD565" s="325"/>
      <c r="AE565" s="325"/>
      <c r="AF565" s="325"/>
      <c r="AG565" s="325"/>
      <c r="AH565" s="325"/>
      <c r="AI565" s="325"/>
    </row>
    <row r="566" spans="29:35" ht="24.75" customHeight="1">
      <c r="AC566" s="325"/>
      <c r="AD566" s="325"/>
      <c r="AE566" s="325"/>
      <c r="AF566" s="325"/>
      <c r="AG566" s="325"/>
      <c r="AH566" s="325"/>
      <c r="AI566" s="325"/>
    </row>
    <row r="567" spans="29:35" ht="24.75" customHeight="1">
      <c r="AC567" s="325"/>
      <c r="AD567" s="325"/>
      <c r="AE567" s="325"/>
      <c r="AF567" s="325"/>
      <c r="AG567" s="325"/>
      <c r="AH567" s="325"/>
      <c r="AI567" s="325"/>
    </row>
    <row r="568" spans="29:35" ht="24.75" customHeight="1">
      <c r="AC568" s="325"/>
      <c r="AD568" s="325"/>
      <c r="AE568" s="325"/>
      <c r="AF568" s="325"/>
      <c r="AG568" s="325"/>
      <c r="AH568" s="325"/>
      <c r="AI568" s="325"/>
    </row>
    <row r="569" spans="29:35" ht="24.75" customHeight="1">
      <c r="AC569" s="325"/>
      <c r="AD569" s="325"/>
      <c r="AE569" s="325"/>
      <c r="AF569" s="325"/>
      <c r="AG569" s="325"/>
      <c r="AH569" s="325"/>
      <c r="AI569" s="325"/>
    </row>
    <row r="570" spans="29:35" ht="24.75" customHeight="1">
      <c r="AC570" s="325"/>
      <c r="AD570" s="325"/>
      <c r="AE570" s="325"/>
      <c r="AF570" s="325"/>
      <c r="AG570" s="325"/>
      <c r="AH570" s="325"/>
      <c r="AI570" s="325"/>
    </row>
    <row r="571" spans="29:35" ht="24.75" customHeight="1">
      <c r="AC571" s="325"/>
      <c r="AD571" s="325"/>
      <c r="AE571" s="325"/>
      <c r="AF571" s="325"/>
      <c r="AG571" s="325"/>
      <c r="AH571" s="325"/>
      <c r="AI571" s="325"/>
    </row>
    <row r="572" spans="29:35" ht="24.75" customHeight="1">
      <c r="AC572" s="325"/>
      <c r="AD572" s="325"/>
      <c r="AE572" s="325"/>
      <c r="AF572" s="325"/>
      <c r="AG572" s="325"/>
      <c r="AH572" s="325"/>
      <c r="AI572" s="325"/>
    </row>
    <row r="573" spans="29:35" ht="24.75" customHeight="1">
      <c r="AC573" s="325"/>
      <c r="AD573" s="325"/>
      <c r="AE573" s="325"/>
      <c r="AF573" s="325"/>
      <c r="AG573" s="325"/>
      <c r="AH573" s="325"/>
      <c r="AI573" s="325"/>
    </row>
    <row r="574" spans="29:35" ht="24.75" customHeight="1">
      <c r="AC574" s="325"/>
      <c r="AD574" s="325"/>
      <c r="AE574" s="325"/>
      <c r="AF574" s="325"/>
      <c r="AG574" s="325"/>
      <c r="AH574" s="325"/>
      <c r="AI574" s="325"/>
    </row>
    <row r="575" spans="29:35" ht="24.75" customHeight="1">
      <c r="AC575" s="325"/>
      <c r="AD575" s="325"/>
      <c r="AE575" s="325"/>
      <c r="AF575" s="325"/>
      <c r="AG575" s="325"/>
      <c r="AH575" s="325"/>
      <c r="AI575" s="325"/>
    </row>
    <row r="576" spans="29:35" ht="24.75" customHeight="1">
      <c r="AC576" s="325"/>
      <c r="AD576" s="325"/>
      <c r="AE576" s="325"/>
      <c r="AF576" s="325"/>
      <c r="AG576" s="325"/>
      <c r="AH576" s="325"/>
      <c r="AI576" s="325"/>
    </row>
    <row r="577" spans="29:35" ht="24.75" customHeight="1">
      <c r="AC577" s="325"/>
      <c r="AD577" s="325"/>
      <c r="AE577" s="325"/>
      <c r="AF577" s="325"/>
      <c r="AG577" s="325"/>
      <c r="AH577" s="325"/>
      <c r="AI577" s="325"/>
    </row>
    <row r="578" spans="29:35" ht="24.75" customHeight="1">
      <c r="AC578" s="325"/>
      <c r="AD578" s="325"/>
      <c r="AE578" s="325"/>
      <c r="AF578" s="325"/>
      <c r="AG578" s="325"/>
      <c r="AH578" s="325"/>
      <c r="AI578" s="325"/>
    </row>
    <row r="579" spans="29:35" ht="24.75" customHeight="1">
      <c r="AC579" s="325"/>
      <c r="AD579" s="325"/>
      <c r="AE579" s="325"/>
      <c r="AF579" s="325"/>
      <c r="AG579" s="325"/>
      <c r="AH579" s="325"/>
      <c r="AI579" s="325"/>
    </row>
    <row r="580" spans="29:35" ht="24.75" customHeight="1">
      <c r="AC580" s="325"/>
      <c r="AD580" s="325"/>
      <c r="AE580" s="325"/>
      <c r="AF580" s="325"/>
      <c r="AG580" s="325"/>
      <c r="AH580" s="325"/>
      <c r="AI580" s="325"/>
    </row>
    <row r="581" spans="29:35" ht="24.75" customHeight="1">
      <c r="AC581" s="325"/>
      <c r="AD581" s="325"/>
      <c r="AE581" s="325"/>
      <c r="AF581" s="325"/>
      <c r="AG581" s="325"/>
      <c r="AH581" s="325"/>
      <c r="AI581" s="325"/>
    </row>
    <row r="582" spans="29:35" ht="24.75" customHeight="1">
      <c r="AC582" s="325"/>
      <c r="AD582" s="325"/>
      <c r="AE582" s="325"/>
      <c r="AF582" s="325"/>
      <c r="AG582" s="325"/>
      <c r="AH582" s="325"/>
      <c r="AI582" s="325"/>
    </row>
    <row r="583" spans="29:35" ht="24.75" customHeight="1">
      <c r="AC583" s="325"/>
      <c r="AD583" s="325"/>
      <c r="AE583" s="325"/>
      <c r="AF583" s="325"/>
      <c r="AG583" s="325"/>
      <c r="AH583" s="325"/>
      <c r="AI583" s="325"/>
    </row>
    <row r="584" spans="29:35" ht="24.75" customHeight="1">
      <c r="AC584" s="325"/>
      <c r="AD584" s="325"/>
      <c r="AE584" s="325"/>
      <c r="AF584" s="325"/>
      <c r="AG584" s="325"/>
      <c r="AH584" s="325"/>
      <c r="AI584" s="325"/>
    </row>
    <row r="585" spans="29:35" ht="24.75" customHeight="1">
      <c r="AC585" s="325"/>
      <c r="AD585" s="325"/>
      <c r="AE585" s="325"/>
      <c r="AF585" s="325"/>
      <c r="AG585" s="325"/>
      <c r="AH585" s="325"/>
      <c r="AI585" s="325"/>
    </row>
    <row r="586" spans="29:35" ht="24.75" customHeight="1">
      <c r="AC586" s="325"/>
      <c r="AD586" s="325"/>
      <c r="AE586" s="325"/>
      <c r="AF586" s="325"/>
      <c r="AG586" s="325"/>
      <c r="AH586" s="325"/>
      <c r="AI586" s="325"/>
    </row>
    <row r="587" spans="29:35" ht="24.75" customHeight="1">
      <c r="AC587" s="325"/>
      <c r="AD587" s="325"/>
      <c r="AE587" s="325"/>
      <c r="AF587" s="325"/>
      <c r="AG587" s="325"/>
      <c r="AH587" s="325"/>
      <c r="AI587" s="325"/>
    </row>
    <row r="588" spans="29:35" ht="24.75" customHeight="1">
      <c r="AC588" s="325"/>
      <c r="AD588" s="325"/>
      <c r="AE588" s="325"/>
      <c r="AF588" s="325"/>
      <c r="AG588" s="325"/>
      <c r="AH588" s="325"/>
      <c r="AI588" s="325"/>
    </row>
    <row r="589" spans="29:35" ht="24.75" customHeight="1">
      <c r="AC589" s="325"/>
      <c r="AD589" s="325"/>
      <c r="AE589" s="325"/>
      <c r="AF589" s="325"/>
      <c r="AG589" s="325"/>
      <c r="AH589" s="325"/>
      <c r="AI589" s="325"/>
    </row>
    <row r="590" spans="29:35" ht="24.75" customHeight="1">
      <c r="AC590" s="325"/>
      <c r="AD590" s="325"/>
      <c r="AE590" s="325"/>
      <c r="AF590" s="325"/>
      <c r="AG590" s="325"/>
      <c r="AH590" s="325"/>
      <c r="AI590" s="325"/>
    </row>
    <row r="591" spans="29:35" ht="24.75" customHeight="1">
      <c r="AC591" s="325"/>
      <c r="AD591" s="325"/>
      <c r="AE591" s="325"/>
      <c r="AF591" s="325"/>
      <c r="AG591" s="325"/>
      <c r="AH591" s="325"/>
      <c r="AI591" s="325"/>
    </row>
    <row r="592" spans="29:35" ht="24.75" customHeight="1">
      <c r="AC592" s="325"/>
      <c r="AD592" s="325"/>
      <c r="AE592" s="325"/>
      <c r="AF592" s="325"/>
      <c r="AG592" s="325"/>
      <c r="AH592" s="325"/>
      <c r="AI592" s="325"/>
    </row>
    <row r="593" spans="29:35" ht="24.75" customHeight="1">
      <c r="AC593" s="325"/>
      <c r="AD593" s="325"/>
      <c r="AE593" s="325"/>
      <c r="AF593" s="325"/>
      <c r="AG593" s="325"/>
      <c r="AH593" s="325"/>
      <c r="AI593" s="325"/>
    </row>
    <row r="594" spans="29:35" ht="24.75" customHeight="1">
      <c r="AC594" s="325"/>
      <c r="AD594" s="325"/>
      <c r="AE594" s="325"/>
      <c r="AF594" s="325"/>
      <c r="AG594" s="325"/>
      <c r="AH594" s="325"/>
      <c r="AI594" s="325"/>
    </row>
    <row r="595" spans="29:35" ht="24.75" customHeight="1">
      <c r="AC595" s="325"/>
      <c r="AD595" s="325"/>
      <c r="AE595" s="325"/>
      <c r="AF595" s="325"/>
      <c r="AG595" s="325"/>
      <c r="AH595" s="325"/>
      <c r="AI595" s="325"/>
    </row>
    <row r="596" spans="29:35" ht="24.75" customHeight="1">
      <c r="AC596" s="325"/>
      <c r="AD596" s="325"/>
      <c r="AE596" s="325"/>
      <c r="AF596" s="325"/>
      <c r="AG596" s="325"/>
      <c r="AH596" s="325"/>
      <c r="AI596" s="325"/>
    </row>
    <row r="597" spans="29:35" ht="24.75" customHeight="1">
      <c r="AC597" s="325"/>
      <c r="AD597" s="325"/>
      <c r="AE597" s="325"/>
      <c r="AF597" s="325"/>
      <c r="AG597" s="325"/>
      <c r="AH597" s="325"/>
      <c r="AI597" s="325"/>
    </row>
    <row r="598" spans="29:35" ht="24.75" customHeight="1">
      <c r="AC598" s="325"/>
      <c r="AD598" s="325"/>
      <c r="AE598" s="325"/>
      <c r="AF598" s="325"/>
      <c r="AG598" s="325"/>
      <c r="AH598" s="325"/>
      <c r="AI598" s="325"/>
    </row>
    <row r="599" spans="29:35" ht="24.75" customHeight="1">
      <c r="AC599" s="325"/>
      <c r="AD599" s="325"/>
      <c r="AE599" s="325"/>
      <c r="AF599" s="325"/>
      <c r="AG599" s="325"/>
      <c r="AH599" s="325"/>
      <c r="AI599" s="325"/>
    </row>
    <row r="600" spans="29:35" ht="24.75" customHeight="1">
      <c r="AC600" s="325"/>
      <c r="AD600" s="325"/>
      <c r="AE600" s="325"/>
      <c r="AF600" s="325"/>
      <c r="AG600" s="325"/>
      <c r="AH600" s="325"/>
      <c r="AI600" s="325"/>
    </row>
    <row r="601" spans="29:35" ht="24.75" customHeight="1">
      <c r="AC601" s="325"/>
      <c r="AD601" s="325"/>
      <c r="AE601" s="325"/>
      <c r="AF601" s="325"/>
      <c r="AG601" s="325"/>
      <c r="AH601" s="325"/>
      <c r="AI601" s="325"/>
    </row>
    <row r="602" spans="29:35" ht="24.75" customHeight="1">
      <c r="AC602" s="325"/>
      <c r="AD602" s="325"/>
      <c r="AE602" s="325"/>
      <c r="AF602" s="325"/>
      <c r="AG602" s="325"/>
      <c r="AH602" s="325"/>
      <c r="AI602" s="325"/>
    </row>
    <row r="603" spans="29:35" ht="24.75" customHeight="1">
      <c r="AC603" s="325"/>
      <c r="AD603" s="325"/>
      <c r="AE603" s="325"/>
      <c r="AF603" s="325"/>
      <c r="AG603" s="325"/>
      <c r="AH603" s="325"/>
      <c r="AI603" s="325"/>
    </row>
    <row r="604" spans="29:35" ht="24.75" customHeight="1">
      <c r="AC604" s="325"/>
      <c r="AD604" s="325"/>
      <c r="AE604" s="325"/>
      <c r="AF604" s="325"/>
      <c r="AG604" s="325"/>
      <c r="AH604" s="325"/>
      <c r="AI604" s="325"/>
    </row>
    <row r="605" spans="29:35" ht="24.75" customHeight="1">
      <c r="AC605" s="325"/>
      <c r="AD605" s="325"/>
      <c r="AE605" s="325"/>
      <c r="AF605" s="325"/>
      <c r="AG605" s="325"/>
      <c r="AH605" s="325"/>
      <c r="AI605" s="325"/>
    </row>
    <row r="606" spans="29:35" ht="24.75" customHeight="1">
      <c r="AC606" s="325"/>
      <c r="AD606" s="325"/>
      <c r="AE606" s="325"/>
      <c r="AF606" s="325"/>
      <c r="AG606" s="325"/>
      <c r="AH606" s="325"/>
      <c r="AI606" s="325"/>
    </row>
    <row r="607" spans="29:35" ht="24.75" customHeight="1">
      <c r="AC607" s="325"/>
      <c r="AD607" s="325"/>
      <c r="AE607" s="325"/>
      <c r="AF607" s="325"/>
      <c r="AG607" s="325"/>
      <c r="AH607" s="325"/>
      <c r="AI607" s="325"/>
    </row>
    <row r="608" spans="29:35" ht="24.75" customHeight="1">
      <c r="AC608" s="325"/>
      <c r="AD608" s="325"/>
      <c r="AE608" s="325"/>
      <c r="AF608" s="325"/>
      <c r="AG608" s="325"/>
      <c r="AH608" s="325"/>
      <c r="AI608" s="325"/>
    </row>
    <row r="609" spans="29:35" ht="24.75" customHeight="1">
      <c r="AC609" s="325"/>
      <c r="AD609" s="325"/>
      <c r="AE609" s="325"/>
      <c r="AF609" s="325"/>
      <c r="AG609" s="325"/>
      <c r="AH609" s="325"/>
      <c r="AI609" s="325"/>
    </row>
    <row r="610" spans="29:35" ht="24.75" customHeight="1">
      <c r="AC610" s="325"/>
      <c r="AD610" s="325"/>
      <c r="AE610" s="325"/>
      <c r="AF610" s="325"/>
      <c r="AG610" s="325"/>
      <c r="AH610" s="325"/>
      <c r="AI610" s="325"/>
    </row>
    <row r="611" spans="29:35" ht="24.75" customHeight="1">
      <c r="AC611" s="325"/>
      <c r="AD611" s="325"/>
      <c r="AE611" s="325"/>
      <c r="AF611" s="325"/>
      <c r="AG611" s="325"/>
      <c r="AH611" s="325"/>
      <c r="AI611" s="325"/>
    </row>
    <row r="612" spans="29:35" ht="24.75" customHeight="1">
      <c r="AC612" s="325"/>
      <c r="AD612" s="325"/>
      <c r="AE612" s="325"/>
      <c r="AF612" s="325"/>
      <c r="AG612" s="325"/>
      <c r="AH612" s="325"/>
      <c r="AI612" s="325"/>
    </row>
    <row r="613" spans="29:35" ht="24.75" customHeight="1">
      <c r="AC613" s="325"/>
      <c r="AD613" s="325"/>
      <c r="AE613" s="325"/>
      <c r="AF613" s="325"/>
      <c r="AG613" s="325"/>
      <c r="AH613" s="325"/>
      <c r="AI613" s="325"/>
    </row>
    <row r="614" spans="29:35" ht="24.75" customHeight="1">
      <c r="AC614" s="325"/>
      <c r="AD614" s="325"/>
      <c r="AE614" s="325"/>
      <c r="AF614" s="325"/>
      <c r="AG614" s="325"/>
      <c r="AH614" s="325"/>
      <c r="AI614" s="325"/>
    </row>
    <row r="615" spans="29:35" ht="24.75" customHeight="1">
      <c r="AC615" s="325"/>
      <c r="AD615" s="325"/>
      <c r="AE615" s="325"/>
      <c r="AF615" s="325"/>
      <c r="AG615" s="325"/>
      <c r="AH615" s="325"/>
      <c r="AI615" s="325"/>
    </row>
    <row r="616" spans="29:35" ht="24.75" customHeight="1">
      <c r="AC616" s="325"/>
      <c r="AD616" s="325"/>
      <c r="AE616" s="325"/>
      <c r="AF616" s="325"/>
      <c r="AG616" s="325"/>
      <c r="AH616" s="325"/>
      <c r="AI616" s="325"/>
    </row>
    <row r="617" spans="29:35" ht="24.75" customHeight="1">
      <c r="AC617" s="325"/>
      <c r="AD617" s="325"/>
      <c r="AE617" s="325"/>
      <c r="AF617" s="325"/>
      <c r="AG617" s="325"/>
      <c r="AH617" s="325"/>
      <c r="AI617" s="325"/>
    </row>
    <row r="618" spans="29:35" ht="24.75" customHeight="1">
      <c r="AC618" s="325"/>
      <c r="AD618" s="325"/>
      <c r="AE618" s="325"/>
      <c r="AF618" s="325"/>
      <c r="AG618" s="325"/>
      <c r="AH618" s="325"/>
      <c r="AI618" s="325"/>
    </row>
    <row r="619" spans="29:35" ht="24.75" customHeight="1">
      <c r="AC619" s="325"/>
      <c r="AD619" s="325"/>
      <c r="AE619" s="325"/>
      <c r="AF619" s="325"/>
      <c r="AG619" s="325"/>
      <c r="AH619" s="325"/>
      <c r="AI619" s="325"/>
    </row>
    <row r="620" spans="29:35" ht="24.75" customHeight="1">
      <c r="AC620" s="325"/>
      <c r="AD620" s="325"/>
      <c r="AE620" s="325"/>
      <c r="AF620" s="325"/>
      <c r="AG620" s="325"/>
      <c r="AH620" s="325"/>
      <c r="AI620" s="325"/>
    </row>
    <row r="621" spans="29:35" ht="24.75" customHeight="1">
      <c r="AC621" s="325"/>
      <c r="AD621" s="325"/>
      <c r="AE621" s="325"/>
      <c r="AF621" s="325"/>
      <c r="AG621" s="325"/>
      <c r="AH621" s="325"/>
      <c r="AI621" s="325"/>
    </row>
    <row r="622" spans="29:35" ht="24.75" customHeight="1">
      <c r="AC622" s="325"/>
      <c r="AD622" s="325"/>
      <c r="AE622" s="325"/>
      <c r="AF622" s="325"/>
      <c r="AG622" s="325"/>
      <c r="AH622" s="325"/>
      <c r="AI622" s="325"/>
    </row>
    <row r="623" spans="29:35" ht="24.75" customHeight="1">
      <c r="AC623" s="325"/>
      <c r="AD623" s="325"/>
      <c r="AE623" s="325"/>
      <c r="AF623" s="325"/>
      <c r="AG623" s="325"/>
      <c r="AH623" s="325"/>
      <c r="AI623" s="325"/>
    </row>
    <row r="624" spans="29:35" ht="24.75" customHeight="1">
      <c r="AC624" s="325"/>
      <c r="AD624" s="325"/>
      <c r="AE624" s="325"/>
      <c r="AF624" s="325"/>
      <c r="AG624" s="325"/>
      <c r="AH624" s="325"/>
      <c r="AI624" s="325"/>
    </row>
    <row r="625" spans="29:35" ht="24.75" customHeight="1">
      <c r="AC625" s="325"/>
      <c r="AD625" s="325"/>
      <c r="AE625" s="325"/>
      <c r="AF625" s="325"/>
      <c r="AG625" s="325"/>
      <c r="AH625" s="325"/>
      <c r="AI625" s="325"/>
    </row>
    <row r="626" spans="29:35" ht="24.75" customHeight="1">
      <c r="AC626" s="325"/>
      <c r="AD626" s="325"/>
      <c r="AE626" s="325"/>
      <c r="AF626" s="325"/>
      <c r="AG626" s="325"/>
      <c r="AH626" s="325"/>
      <c r="AI626" s="325"/>
    </row>
    <row r="627" spans="29:35" ht="24.75" customHeight="1">
      <c r="AC627" s="325"/>
      <c r="AD627" s="325"/>
      <c r="AE627" s="325"/>
      <c r="AF627" s="325"/>
      <c r="AG627" s="325"/>
      <c r="AH627" s="325"/>
      <c r="AI627" s="325"/>
    </row>
    <row r="628" spans="29:35" ht="24.75" customHeight="1">
      <c r="AC628" s="325"/>
      <c r="AD628" s="325"/>
      <c r="AE628" s="325"/>
      <c r="AF628" s="325"/>
      <c r="AG628" s="325"/>
      <c r="AH628" s="325"/>
      <c r="AI628" s="325"/>
    </row>
    <row r="629" spans="29:35" ht="24.75" customHeight="1">
      <c r="AC629" s="325"/>
      <c r="AD629" s="325"/>
      <c r="AE629" s="325"/>
      <c r="AF629" s="325"/>
      <c r="AG629" s="325"/>
      <c r="AH629" s="325"/>
      <c r="AI629" s="325"/>
    </row>
    <row r="630" spans="29:35" ht="24.75" customHeight="1">
      <c r="AC630" s="325"/>
      <c r="AD630" s="325"/>
      <c r="AE630" s="325"/>
      <c r="AF630" s="325"/>
      <c r="AG630" s="325"/>
      <c r="AH630" s="325"/>
      <c r="AI630" s="325"/>
    </row>
    <row r="631" spans="29:35" ht="24.75" customHeight="1">
      <c r="AC631" s="325"/>
      <c r="AD631" s="325"/>
      <c r="AE631" s="325"/>
      <c r="AF631" s="325"/>
      <c r="AG631" s="325"/>
      <c r="AH631" s="325"/>
      <c r="AI631" s="325"/>
    </row>
    <row r="632" spans="29:35" ht="24.75" customHeight="1">
      <c r="AC632" s="325"/>
      <c r="AD632" s="325"/>
      <c r="AE632" s="325"/>
      <c r="AF632" s="325"/>
      <c r="AG632" s="325"/>
      <c r="AH632" s="325"/>
      <c r="AI632" s="325"/>
    </row>
    <row r="633" spans="29:35" ht="24.75" customHeight="1">
      <c r="AC633" s="325"/>
      <c r="AD633" s="325"/>
      <c r="AE633" s="325"/>
      <c r="AF633" s="325"/>
      <c r="AG633" s="325"/>
      <c r="AH633" s="325"/>
      <c r="AI633" s="325"/>
    </row>
    <row r="634" spans="29:35" ht="24.75" customHeight="1">
      <c r="AC634" s="325"/>
      <c r="AD634" s="325"/>
      <c r="AE634" s="325"/>
      <c r="AF634" s="325"/>
      <c r="AG634" s="325"/>
      <c r="AH634" s="325"/>
      <c r="AI634" s="325"/>
    </row>
    <row r="635" spans="29:35" ht="24.75" customHeight="1">
      <c r="AC635" s="325"/>
      <c r="AD635" s="325"/>
      <c r="AE635" s="325"/>
      <c r="AF635" s="325"/>
      <c r="AG635" s="325"/>
      <c r="AH635" s="325"/>
      <c r="AI635" s="325"/>
    </row>
    <row r="636" spans="29:35" ht="24.75" customHeight="1">
      <c r="AC636" s="325"/>
      <c r="AD636" s="325"/>
      <c r="AE636" s="325"/>
      <c r="AF636" s="325"/>
      <c r="AG636" s="325"/>
      <c r="AH636" s="325"/>
      <c r="AI636" s="325"/>
    </row>
    <row r="637" spans="29:35" ht="24.75" customHeight="1">
      <c r="AC637" s="325"/>
      <c r="AD637" s="325"/>
      <c r="AE637" s="325"/>
      <c r="AF637" s="325"/>
      <c r="AG637" s="325"/>
      <c r="AH637" s="325"/>
      <c r="AI637" s="325"/>
    </row>
    <row r="638" spans="29:35" ht="24.75" customHeight="1">
      <c r="AC638" s="325"/>
      <c r="AD638" s="325"/>
      <c r="AE638" s="325"/>
      <c r="AF638" s="325"/>
      <c r="AG638" s="325"/>
      <c r="AH638" s="325"/>
      <c r="AI638" s="325"/>
    </row>
    <row r="639" spans="29:35" ht="24.75" customHeight="1">
      <c r="AC639" s="325"/>
      <c r="AD639" s="325"/>
      <c r="AE639" s="325"/>
      <c r="AF639" s="325"/>
      <c r="AG639" s="325"/>
      <c r="AH639" s="325"/>
      <c r="AI639" s="325"/>
    </row>
    <row r="640" spans="29:35" ht="24.75" customHeight="1">
      <c r="AC640" s="325"/>
      <c r="AD640" s="325"/>
      <c r="AE640" s="325"/>
      <c r="AF640" s="325"/>
      <c r="AG640" s="325"/>
      <c r="AH640" s="325"/>
      <c r="AI640" s="325"/>
    </row>
    <row r="641" spans="29:35" ht="24.75" customHeight="1">
      <c r="AC641" s="325"/>
      <c r="AD641" s="325"/>
      <c r="AE641" s="325"/>
      <c r="AF641" s="325"/>
      <c r="AG641" s="325"/>
      <c r="AH641" s="325"/>
      <c r="AI641" s="325"/>
    </row>
    <row r="642" spans="29:35" ht="24.75" customHeight="1">
      <c r="AC642" s="325"/>
      <c r="AD642" s="325"/>
      <c r="AE642" s="325"/>
      <c r="AF642" s="325"/>
      <c r="AG642" s="325"/>
      <c r="AH642" s="325"/>
      <c r="AI642" s="325"/>
    </row>
    <row r="643" spans="29:35" ht="24.75" customHeight="1">
      <c r="AC643" s="325"/>
      <c r="AD643" s="325"/>
      <c r="AE643" s="325"/>
      <c r="AF643" s="325"/>
      <c r="AG643" s="325"/>
      <c r="AH643" s="325"/>
      <c r="AI643" s="325"/>
    </row>
    <row r="644" spans="29:35" ht="24.75" customHeight="1">
      <c r="AC644" s="325"/>
      <c r="AD644" s="325"/>
      <c r="AE644" s="325"/>
      <c r="AF644" s="325"/>
      <c r="AG644" s="325"/>
      <c r="AH644" s="325"/>
      <c r="AI644" s="325"/>
    </row>
    <row r="645" spans="29:35" ht="24.75" customHeight="1">
      <c r="AC645" s="325"/>
      <c r="AD645" s="325"/>
      <c r="AE645" s="325"/>
      <c r="AF645" s="325"/>
      <c r="AG645" s="325"/>
      <c r="AH645" s="325"/>
      <c r="AI645" s="325"/>
    </row>
    <row r="646" spans="29:35" ht="24.75" customHeight="1">
      <c r="AC646" s="325"/>
      <c r="AD646" s="325"/>
      <c r="AE646" s="325"/>
      <c r="AF646" s="325"/>
      <c r="AG646" s="325"/>
      <c r="AH646" s="325"/>
      <c r="AI646" s="325"/>
    </row>
    <row r="647" spans="29:35" ht="24.75" customHeight="1">
      <c r="AC647" s="325"/>
      <c r="AD647" s="325"/>
      <c r="AE647" s="325"/>
      <c r="AF647" s="325"/>
      <c r="AG647" s="325"/>
      <c r="AH647" s="325"/>
      <c r="AI647" s="325"/>
    </row>
    <row r="648" spans="29:35" ht="24.75" customHeight="1">
      <c r="AC648" s="325"/>
      <c r="AD648" s="325"/>
      <c r="AE648" s="325"/>
      <c r="AF648" s="325"/>
      <c r="AG648" s="325"/>
      <c r="AH648" s="325"/>
      <c r="AI648" s="325"/>
    </row>
    <row r="649" spans="29:35" ht="24.75" customHeight="1">
      <c r="AC649" s="325"/>
      <c r="AD649" s="325"/>
      <c r="AE649" s="325"/>
      <c r="AF649" s="325"/>
      <c r="AG649" s="325"/>
      <c r="AH649" s="325"/>
      <c r="AI649" s="325"/>
    </row>
    <row r="650" spans="29:35" ht="24.75" customHeight="1">
      <c r="AC650" s="325"/>
      <c r="AD650" s="325"/>
      <c r="AE650" s="325"/>
      <c r="AF650" s="325"/>
      <c r="AG650" s="325"/>
      <c r="AH650" s="325"/>
      <c r="AI650" s="325"/>
    </row>
    <row r="651" spans="29:35" ht="24.75" customHeight="1">
      <c r="AC651" s="325"/>
      <c r="AD651" s="325"/>
      <c r="AE651" s="325"/>
      <c r="AF651" s="325"/>
      <c r="AG651" s="325"/>
      <c r="AH651" s="325"/>
      <c r="AI651" s="325"/>
    </row>
    <row r="652" spans="29:35" ht="24.75" customHeight="1">
      <c r="AC652" s="325"/>
      <c r="AD652" s="325"/>
      <c r="AE652" s="325"/>
      <c r="AF652" s="325"/>
      <c r="AG652" s="325"/>
      <c r="AH652" s="325"/>
      <c r="AI652" s="325"/>
    </row>
    <row r="653" spans="29:35" ht="24.75" customHeight="1">
      <c r="AC653" s="325"/>
      <c r="AD653" s="325"/>
      <c r="AE653" s="325"/>
      <c r="AF653" s="325"/>
      <c r="AG653" s="325"/>
      <c r="AH653" s="325"/>
      <c r="AI653" s="325"/>
    </row>
    <row r="654" spans="29:35" ht="24.75" customHeight="1">
      <c r="AC654" s="325"/>
      <c r="AD654" s="325"/>
      <c r="AE654" s="325"/>
      <c r="AF654" s="325"/>
      <c r="AG654" s="325"/>
      <c r="AH654" s="325"/>
      <c r="AI654" s="325"/>
    </row>
    <row r="655" spans="29:35" ht="24.75" customHeight="1">
      <c r="AC655" s="325"/>
      <c r="AD655" s="325"/>
      <c r="AE655" s="325"/>
      <c r="AF655" s="325"/>
      <c r="AG655" s="325"/>
      <c r="AH655" s="325"/>
      <c r="AI655" s="325"/>
    </row>
    <row r="656" spans="29:35" ht="24.75" customHeight="1">
      <c r="AC656" s="325"/>
      <c r="AD656" s="325"/>
      <c r="AE656" s="325"/>
      <c r="AF656" s="325"/>
      <c r="AG656" s="325"/>
      <c r="AH656" s="325"/>
      <c r="AI656" s="325"/>
    </row>
    <row r="657" spans="29:35" ht="24.75" customHeight="1">
      <c r="AC657" s="325"/>
      <c r="AD657" s="325"/>
      <c r="AE657" s="325"/>
      <c r="AF657" s="325"/>
      <c r="AG657" s="325"/>
      <c r="AH657" s="325"/>
      <c r="AI657" s="325"/>
    </row>
    <row r="658" spans="29:35" ht="24.75" customHeight="1">
      <c r="AC658" s="325"/>
      <c r="AD658" s="325"/>
      <c r="AE658" s="325"/>
      <c r="AF658" s="325"/>
      <c r="AG658" s="325"/>
      <c r="AH658" s="325"/>
      <c r="AI658" s="325"/>
    </row>
    <row r="659" spans="29:35" ht="24.75" customHeight="1">
      <c r="AC659" s="325"/>
      <c r="AD659" s="325"/>
      <c r="AE659" s="325"/>
      <c r="AF659" s="325"/>
      <c r="AG659" s="325"/>
      <c r="AH659" s="325"/>
      <c r="AI659" s="325"/>
    </row>
    <row r="660" spans="29:35" ht="24.75" customHeight="1">
      <c r="AC660" s="325"/>
      <c r="AD660" s="325"/>
      <c r="AE660" s="325"/>
      <c r="AF660" s="325"/>
      <c r="AG660" s="325"/>
      <c r="AH660" s="325"/>
      <c r="AI660" s="325"/>
    </row>
    <row r="661" spans="29:35" ht="24.75" customHeight="1">
      <c r="AC661" s="325"/>
      <c r="AD661" s="325"/>
      <c r="AE661" s="325"/>
      <c r="AF661" s="325"/>
      <c r="AG661" s="325"/>
      <c r="AH661" s="325"/>
      <c r="AI661" s="325"/>
    </row>
    <row r="662" spans="29:35" ht="24.75" customHeight="1">
      <c r="AC662" s="325"/>
      <c r="AD662" s="325"/>
      <c r="AE662" s="325"/>
      <c r="AF662" s="325"/>
      <c r="AG662" s="325"/>
      <c r="AH662" s="325"/>
      <c r="AI662" s="325"/>
    </row>
    <row r="663" spans="29:35" ht="24.75" customHeight="1">
      <c r="AC663" s="325"/>
      <c r="AD663" s="325"/>
      <c r="AE663" s="325"/>
      <c r="AF663" s="325"/>
      <c r="AG663" s="325"/>
      <c r="AH663" s="325"/>
      <c r="AI663" s="325"/>
    </row>
    <row r="664" spans="29:35" ht="24.75" customHeight="1">
      <c r="AC664" s="325"/>
      <c r="AD664" s="325"/>
      <c r="AE664" s="325"/>
      <c r="AF664" s="325"/>
      <c r="AG664" s="325"/>
      <c r="AH664" s="325"/>
      <c r="AI664" s="325"/>
    </row>
    <row r="665" spans="29:35" ht="24.75" customHeight="1">
      <c r="AC665" s="325"/>
      <c r="AD665" s="325"/>
      <c r="AE665" s="325"/>
      <c r="AF665" s="325"/>
      <c r="AG665" s="325"/>
      <c r="AH665" s="325"/>
      <c r="AI665" s="325"/>
    </row>
    <row r="666" spans="29:35" ht="24.75" customHeight="1">
      <c r="AC666" s="325"/>
      <c r="AD666" s="325"/>
      <c r="AE666" s="325"/>
      <c r="AF666" s="325"/>
      <c r="AG666" s="325"/>
      <c r="AH666" s="325"/>
      <c r="AI666" s="325"/>
    </row>
    <row r="667" spans="29:35" ht="24.75" customHeight="1">
      <c r="AC667" s="325"/>
      <c r="AD667" s="325"/>
      <c r="AE667" s="325"/>
      <c r="AF667" s="325"/>
      <c r="AG667" s="325"/>
      <c r="AH667" s="325"/>
      <c r="AI667" s="325"/>
    </row>
    <row r="668" spans="29:35" ht="24.75" customHeight="1">
      <c r="AC668" s="325"/>
      <c r="AD668" s="325"/>
      <c r="AE668" s="325"/>
      <c r="AF668" s="325"/>
      <c r="AG668" s="325"/>
      <c r="AH668" s="325"/>
      <c r="AI668" s="325"/>
    </row>
    <row r="669" spans="29:35" ht="24.75" customHeight="1">
      <c r="AC669" s="325"/>
      <c r="AD669" s="325"/>
      <c r="AE669" s="325"/>
      <c r="AF669" s="325"/>
      <c r="AG669" s="325"/>
      <c r="AH669" s="325"/>
      <c r="AI669" s="325"/>
    </row>
    <row r="670" spans="29:35" ht="24.75" customHeight="1">
      <c r="AC670" s="325"/>
      <c r="AD670" s="325"/>
      <c r="AE670" s="325"/>
      <c r="AF670" s="325"/>
      <c r="AG670" s="325"/>
      <c r="AH670" s="325"/>
      <c r="AI670" s="325"/>
    </row>
    <row r="671" spans="29:35" ht="24.75" customHeight="1">
      <c r="AC671" s="325"/>
      <c r="AD671" s="325"/>
      <c r="AE671" s="325"/>
      <c r="AF671" s="325"/>
      <c r="AG671" s="325"/>
      <c r="AH671" s="325"/>
      <c r="AI671" s="325"/>
    </row>
    <row r="672" spans="29:35" ht="24.75" customHeight="1">
      <c r="AC672" s="325"/>
      <c r="AD672" s="325"/>
      <c r="AE672" s="325"/>
      <c r="AF672" s="325"/>
      <c r="AG672" s="325"/>
      <c r="AH672" s="325"/>
      <c r="AI672" s="325"/>
    </row>
    <row r="673" spans="29:35" ht="24.75" customHeight="1">
      <c r="AC673" s="325"/>
      <c r="AD673" s="325"/>
      <c r="AE673" s="325"/>
      <c r="AF673" s="325"/>
      <c r="AG673" s="325"/>
      <c r="AH673" s="325"/>
      <c r="AI673" s="325"/>
    </row>
    <row r="674" spans="29:35" ht="24.75" customHeight="1">
      <c r="AC674" s="325"/>
      <c r="AD674" s="325"/>
      <c r="AE674" s="325"/>
      <c r="AF674" s="325"/>
      <c r="AG674" s="325"/>
      <c r="AH674" s="325"/>
      <c r="AI674" s="325"/>
    </row>
    <row r="675" spans="29:35" ht="24.75" customHeight="1">
      <c r="AC675" s="325"/>
      <c r="AD675" s="325"/>
      <c r="AE675" s="325"/>
      <c r="AF675" s="325"/>
      <c r="AG675" s="325"/>
      <c r="AH675" s="325"/>
      <c r="AI675" s="325"/>
    </row>
    <row r="676" spans="29:35" ht="24.75" customHeight="1">
      <c r="AC676" s="325"/>
      <c r="AD676" s="325"/>
      <c r="AE676" s="325"/>
      <c r="AF676" s="325"/>
      <c r="AG676" s="325"/>
      <c r="AH676" s="325"/>
      <c r="AI676" s="325"/>
    </row>
    <row r="677" spans="29:35" ht="24.75" customHeight="1">
      <c r="AC677" s="325"/>
      <c r="AD677" s="325"/>
      <c r="AE677" s="325"/>
      <c r="AF677" s="325"/>
      <c r="AG677" s="325"/>
      <c r="AH677" s="325"/>
      <c r="AI677" s="325"/>
    </row>
    <row r="678" spans="29:35" ht="24.75" customHeight="1">
      <c r="AC678" s="325"/>
      <c r="AD678" s="325"/>
      <c r="AE678" s="325"/>
      <c r="AF678" s="325"/>
      <c r="AG678" s="325"/>
      <c r="AH678" s="325"/>
      <c r="AI678" s="325"/>
    </row>
    <row r="679" spans="29:35" ht="24.75" customHeight="1">
      <c r="AC679" s="325"/>
      <c r="AD679" s="325"/>
      <c r="AE679" s="325"/>
      <c r="AF679" s="325"/>
      <c r="AG679" s="325"/>
      <c r="AH679" s="325"/>
      <c r="AI679" s="325"/>
    </row>
    <row r="680" spans="29:35" ht="24.75" customHeight="1">
      <c r="AC680" s="325"/>
      <c r="AD680" s="325"/>
      <c r="AE680" s="325"/>
      <c r="AF680" s="325"/>
      <c r="AG680" s="325"/>
      <c r="AH680" s="325"/>
      <c r="AI680" s="325"/>
    </row>
    <row r="681" spans="29:35" ht="24.75" customHeight="1">
      <c r="AC681" s="325"/>
      <c r="AD681" s="325"/>
      <c r="AE681" s="325"/>
      <c r="AF681" s="325"/>
      <c r="AG681" s="325"/>
      <c r="AH681" s="325"/>
      <c r="AI681" s="325"/>
    </row>
    <row r="682" spans="29:35" ht="24.75" customHeight="1">
      <c r="AC682" s="325"/>
      <c r="AD682" s="325"/>
      <c r="AE682" s="325"/>
      <c r="AF682" s="325"/>
      <c r="AG682" s="325"/>
      <c r="AH682" s="325"/>
      <c r="AI682" s="325"/>
    </row>
    <row r="683" spans="29:35" ht="24.75" customHeight="1">
      <c r="AC683" s="325"/>
      <c r="AD683" s="325"/>
      <c r="AE683" s="325"/>
      <c r="AF683" s="325"/>
      <c r="AG683" s="325"/>
      <c r="AH683" s="325"/>
      <c r="AI683" s="325"/>
    </row>
    <row r="684" spans="29:35" ht="24.75" customHeight="1">
      <c r="AC684" s="325"/>
      <c r="AD684" s="325"/>
      <c r="AE684" s="325"/>
      <c r="AF684" s="325"/>
      <c r="AG684" s="325"/>
      <c r="AH684" s="325"/>
      <c r="AI684" s="325"/>
    </row>
    <row r="685" spans="29:35" ht="24.75" customHeight="1">
      <c r="AC685" s="325"/>
      <c r="AD685" s="325"/>
      <c r="AE685" s="325"/>
      <c r="AF685" s="325"/>
      <c r="AG685" s="325"/>
      <c r="AH685" s="325"/>
      <c r="AI685" s="325"/>
    </row>
    <row r="686" spans="29:35" ht="24.75" customHeight="1">
      <c r="AC686" s="325"/>
      <c r="AD686" s="325"/>
      <c r="AE686" s="325"/>
      <c r="AF686" s="325"/>
      <c r="AG686" s="325"/>
      <c r="AH686" s="325"/>
      <c r="AI686" s="325"/>
    </row>
    <row r="687" spans="29:35" ht="24.75" customHeight="1">
      <c r="AC687" s="325"/>
      <c r="AD687" s="325"/>
      <c r="AE687" s="325"/>
      <c r="AF687" s="325"/>
      <c r="AG687" s="325"/>
      <c r="AH687" s="325"/>
      <c r="AI687" s="325"/>
    </row>
    <row r="688" spans="29:35" ht="24.75" customHeight="1">
      <c r="AC688" s="325"/>
      <c r="AD688" s="325"/>
      <c r="AE688" s="325"/>
      <c r="AF688" s="325"/>
      <c r="AG688" s="325"/>
      <c r="AH688" s="325"/>
      <c r="AI688" s="325"/>
    </row>
    <row r="689" spans="29:35" ht="24.75" customHeight="1">
      <c r="AC689" s="325"/>
      <c r="AD689" s="325"/>
      <c r="AE689" s="325"/>
      <c r="AF689" s="325"/>
      <c r="AG689" s="325"/>
      <c r="AH689" s="325"/>
      <c r="AI689" s="325"/>
    </row>
    <row r="690" spans="29:35" ht="24.75" customHeight="1">
      <c r="AC690" s="325"/>
      <c r="AD690" s="325"/>
      <c r="AE690" s="325"/>
      <c r="AF690" s="325"/>
      <c r="AG690" s="325"/>
      <c r="AH690" s="325"/>
      <c r="AI690" s="325"/>
    </row>
    <row r="691" spans="29:35" ht="24.75" customHeight="1">
      <c r="AC691" s="325"/>
      <c r="AD691" s="325"/>
      <c r="AE691" s="325"/>
      <c r="AF691" s="325"/>
      <c r="AG691" s="325"/>
      <c r="AH691" s="325"/>
      <c r="AI691" s="325"/>
    </row>
    <row r="692" spans="29:35" ht="24.75" customHeight="1">
      <c r="AC692" s="325"/>
      <c r="AD692" s="325"/>
      <c r="AE692" s="325"/>
      <c r="AF692" s="325"/>
      <c r="AG692" s="325"/>
      <c r="AH692" s="325"/>
      <c r="AI692" s="325"/>
    </row>
    <row r="693" spans="29:35" ht="24.75" customHeight="1">
      <c r="AC693" s="325"/>
      <c r="AD693" s="325"/>
      <c r="AE693" s="325"/>
      <c r="AF693" s="325"/>
      <c r="AG693" s="325"/>
      <c r="AH693" s="325"/>
      <c r="AI693" s="325"/>
    </row>
    <row r="694" spans="29:35" ht="24.75" customHeight="1">
      <c r="AC694" s="325"/>
      <c r="AD694" s="325"/>
      <c r="AE694" s="325"/>
      <c r="AF694" s="325"/>
      <c r="AG694" s="325"/>
      <c r="AH694" s="325"/>
      <c r="AI694" s="325"/>
    </row>
    <row r="695" spans="29:35" ht="24.75" customHeight="1">
      <c r="AC695" s="325"/>
      <c r="AD695" s="325"/>
      <c r="AE695" s="325"/>
      <c r="AF695" s="325"/>
      <c r="AG695" s="325"/>
      <c r="AH695" s="325"/>
      <c r="AI695" s="325"/>
    </row>
    <row r="696" spans="29:35" ht="24.75" customHeight="1">
      <c r="AC696" s="325"/>
      <c r="AD696" s="325"/>
      <c r="AE696" s="325"/>
      <c r="AF696" s="325"/>
      <c r="AG696" s="325"/>
      <c r="AH696" s="325"/>
      <c r="AI696" s="325"/>
    </row>
    <row r="697" spans="29:35" ht="24.75" customHeight="1">
      <c r="AC697" s="325"/>
      <c r="AD697" s="325"/>
      <c r="AE697" s="325"/>
      <c r="AF697" s="325"/>
      <c r="AG697" s="325"/>
      <c r="AH697" s="325"/>
      <c r="AI697" s="325"/>
    </row>
    <row r="698" spans="29:35" ht="24.75" customHeight="1">
      <c r="AC698" s="325"/>
      <c r="AD698" s="325"/>
      <c r="AE698" s="325"/>
      <c r="AF698" s="325"/>
      <c r="AG698" s="325"/>
      <c r="AH698" s="325"/>
      <c r="AI698" s="325"/>
    </row>
    <row r="699" spans="29:35" ht="24.75" customHeight="1">
      <c r="AC699" s="325"/>
      <c r="AD699" s="325"/>
      <c r="AE699" s="325"/>
      <c r="AF699" s="325"/>
      <c r="AG699" s="325"/>
      <c r="AH699" s="325"/>
      <c r="AI699" s="325"/>
    </row>
    <row r="700" spans="29:35" ht="24.75" customHeight="1">
      <c r="AC700" s="325"/>
      <c r="AD700" s="325"/>
      <c r="AE700" s="325"/>
      <c r="AF700" s="325"/>
      <c r="AG700" s="325"/>
      <c r="AH700" s="325"/>
      <c r="AI700" s="325"/>
    </row>
    <row r="701" spans="29:35" ht="24.75" customHeight="1">
      <c r="AC701" s="325"/>
      <c r="AD701" s="325"/>
      <c r="AE701" s="325"/>
      <c r="AF701" s="325"/>
      <c r="AG701" s="325"/>
      <c r="AH701" s="325"/>
      <c r="AI701" s="325"/>
    </row>
    <row r="702" spans="29:35" ht="24.75" customHeight="1">
      <c r="AC702" s="325"/>
      <c r="AD702" s="325"/>
      <c r="AE702" s="325"/>
      <c r="AF702" s="325"/>
      <c r="AG702" s="325"/>
      <c r="AH702" s="325"/>
      <c r="AI702" s="325"/>
    </row>
    <row r="703" spans="29:35" ht="24.75" customHeight="1">
      <c r="AC703" s="325"/>
      <c r="AD703" s="325"/>
      <c r="AE703" s="325"/>
      <c r="AF703" s="325"/>
      <c r="AG703" s="325"/>
      <c r="AH703" s="325"/>
      <c r="AI703" s="325"/>
    </row>
    <row r="704" spans="29:35" ht="24.75" customHeight="1">
      <c r="AC704" s="325"/>
      <c r="AD704" s="325"/>
      <c r="AE704" s="325"/>
      <c r="AF704" s="325"/>
      <c r="AG704" s="325"/>
      <c r="AH704" s="325"/>
      <c r="AI704" s="325"/>
    </row>
    <row r="705" spans="29:35" ht="24.75" customHeight="1">
      <c r="AC705" s="325"/>
      <c r="AD705" s="325"/>
      <c r="AE705" s="325"/>
      <c r="AF705" s="325"/>
      <c r="AG705" s="325"/>
      <c r="AH705" s="325"/>
      <c r="AI705" s="325"/>
    </row>
    <row r="706" spans="29:35" ht="24.75" customHeight="1">
      <c r="AC706" s="325"/>
      <c r="AD706" s="325"/>
      <c r="AE706" s="325"/>
      <c r="AF706" s="325"/>
      <c r="AG706" s="325"/>
      <c r="AH706" s="325"/>
      <c r="AI706" s="325"/>
    </row>
    <row r="707" spans="29:35" ht="24.75" customHeight="1">
      <c r="AC707" s="325"/>
      <c r="AD707" s="325"/>
      <c r="AE707" s="325"/>
      <c r="AF707" s="325"/>
      <c r="AG707" s="325"/>
      <c r="AH707" s="325"/>
      <c r="AI707" s="325"/>
    </row>
    <row r="708" spans="29:35" ht="24.75" customHeight="1">
      <c r="AC708" s="325"/>
      <c r="AD708" s="325"/>
      <c r="AE708" s="325"/>
      <c r="AF708" s="325"/>
      <c r="AG708" s="325"/>
      <c r="AH708" s="325"/>
      <c r="AI708" s="325"/>
    </row>
    <row r="709" spans="29:35" ht="24.75" customHeight="1">
      <c r="AC709" s="325"/>
      <c r="AD709" s="325"/>
      <c r="AE709" s="325"/>
      <c r="AF709" s="325"/>
      <c r="AG709" s="325"/>
      <c r="AH709" s="325"/>
      <c r="AI709" s="325"/>
    </row>
    <row r="710" spans="29:35" ht="24.75" customHeight="1">
      <c r="AC710" s="325"/>
      <c r="AD710" s="325"/>
      <c r="AE710" s="325"/>
      <c r="AF710" s="325"/>
      <c r="AG710" s="325"/>
      <c r="AH710" s="325"/>
      <c r="AI710" s="325"/>
    </row>
    <row r="711" spans="29:35" ht="24.75" customHeight="1">
      <c r="AC711" s="325"/>
      <c r="AD711" s="325"/>
      <c r="AE711" s="325"/>
      <c r="AF711" s="325"/>
      <c r="AG711" s="325"/>
      <c r="AH711" s="325"/>
      <c r="AI711" s="325"/>
    </row>
    <row r="712" spans="29:35" ht="24.75" customHeight="1">
      <c r="AC712" s="325"/>
      <c r="AD712" s="325"/>
      <c r="AE712" s="325"/>
      <c r="AF712" s="325"/>
      <c r="AG712" s="325"/>
      <c r="AH712" s="325"/>
      <c r="AI712" s="325"/>
    </row>
    <row r="713" spans="29:35" ht="24.75" customHeight="1">
      <c r="AC713" s="325"/>
      <c r="AD713" s="325"/>
      <c r="AE713" s="325"/>
      <c r="AF713" s="325"/>
      <c r="AG713" s="325"/>
      <c r="AH713" s="325"/>
      <c r="AI713" s="325"/>
    </row>
    <row r="714" spans="29:35" ht="24.75" customHeight="1">
      <c r="AC714" s="325"/>
      <c r="AD714" s="325"/>
      <c r="AE714" s="325"/>
      <c r="AF714" s="325"/>
      <c r="AG714" s="325"/>
      <c r="AH714" s="325"/>
      <c r="AI714" s="325"/>
    </row>
    <row r="715" spans="29:35" ht="24.75" customHeight="1">
      <c r="AC715" s="325"/>
      <c r="AD715" s="325"/>
      <c r="AE715" s="325"/>
      <c r="AF715" s="325"/>
      <c r="AG715" s="325"/>
      <c r="AH715" s="325"/>
      <c r="AI715" s="325"/>
    </row>
    <row r="716" spans="29:35" ht="24.75" customHeight="1">
      <c r="AC716" s="325"/>
      <c r="AD716" s="325"/>
      <c r="AE716" s="325"/>
      <c r="AF716" s="325"/>
      <c r="AG716" s="325"/>
      <c r="AH716" s="325"/>
      <c r="AI716" s="325"/>
    </row>
    <row r="717" spans="29:35" ht="24.75" customHeight="1">
      <c r="AC717" s="325"/>
      <c r="AD717" s="325"/>
      <c r="AE717" s="325"/>
      <c r="AF717" s="325"/>
      <c r="AG717" s="325"/>
      <c r="AH717" s="325"/>
      <c r="AI717" s="325"/>
    </row>
    <row r="718" spans="29:35" ht="24.75" customHeight="1">
      <c r="AC718" s="325"/>
      <c r="AD718" s="325"/>
      <c r="AE718" s="325"/>
      <c r="AF718" s="325"/>
      <c r="AG718" s="325"/>
      <c r="AH718" s="325"/>
      <c r="AI718" s="325"/>
    </row>
    <row r="719" spans="29:35" ht="24.75" customHeight="1">
      <c r="AC719" s="325"/>
      <c r="AD719" s="325"/>
      <c r="AE719" s="325"/>
      <c r="AF719" s="325"/>
      <c r="AG719" s="325"/>
      <c r="AH719" s="325"/>
      <c r="AI719" s="325"/>
    </row>
    <row r="720" spans="29:35" ht="24.75" customHeight="1">
      <c r="AC720" s="325"/>
      <c r="AD720" s="325"/>
      <c r="AE720" s="325"/>
      <c r="AF720" s="325"/>
      <c r="AG720" s="325"/>
      <c r="AH720" s="325"/>
      <c r="AI720" s="325"/>
    </row>
    <row r="721" spans="29:35" ht="24.75" customHeight="1">
      <c r="AC721" s="325"/>
      <c r="AD721" s="325"/>
      <c r="AE721" s="325"/>
      <c r="AF721" s="325"/>
      <c r="AG721" s="325"/>
      <c r="AH721" s="325"/>
      <c r="AI721" s="325"/>
    </row>
    <row r="722" spans="29:35" ht="24.75" customHeight="1">
      <c r="AC722" s="325"/>
      <c r="AD722" s="325"/>
      <c r="AE722" s="325"/>
      <c r="AF722" s="325"/>
      <c r="AG722" s="325"/>
      <c r="AH722" s="325"/>
      <c r="AI722" s="325"/>
    </row>
    <row r="723" spans="29:35" ht="24.75" customHeight="1">
      <c r="AC723" s="325"/>
      <c r="AD723" s="325"/>
      <c r="AE723" s="325"/>
      <c r="AF723" s="325"/>
      <c r="AG723" s="325"/>
      <c r="AH723" s="325"/>
      <c r="AI723" s="325"/>
    </row>
    <row r="724" spans="29:35" ht="24.75" customHeight="1">
      <c r="AC724" s="325"/>
      <c r="AD724" s="325"/>
      <c r="AE724" s="325"/>
      <c r="AF724" s="325"/>
      <c r="AG724" s="325"/>
      <c r="AH724" s="325"/>
      <c r="AI724" s="325"/>
    </row>
    <row r="725" spans="29:35" ht="24.75" customHeight="1">
      <c r="AC725" s="325"/>
      <c r="AD725" s="325"/>
      <c r="AE725" s="325"/>
      <c r="AF725" s="325"/>
      <c r="AG725" s="325"/>
      <c r="AH725" s="325"/>
      <c r="AI725" s="325"/>
    </row>
    <row r="726" spans="29:35" ht="24.75" customHeight="1">
      <c r="AC726" s="325"/>
      <c r="AD726" s="325"/>
      <c r="AE726" s="325"/>
      <c r="AF726" s="325"/>
      <c r="AG726" s="325"/>
      <c r="AH726" s="325"/>
      <c r="AI726" s="325"/>
    </row>
    <row r="727" spans="29:35" ht="24.75" customHeight="1">
      <c r="AC727" s="325"/>
      <c r="AD727" s="325"/>
      <c r="AE727" s="325"/>
      <c r="AF727" s="325"/>
      <c r="AG727" s="325"/>
      <c r="AH727" s="325"/>
      <c r="AI727" s="325"/>
    </row>
    <row r="728" spans="29:35" ht="24.75" customHeight="1">
      <c r="AC728" s="325"/>
      <c r="AD728" s="325"/>
      <c r="AE728" s="325"/>
      <c r="AF728" s="325"/>
      <c r="AG728" s="325"/>
      <c r="AH728" s="325"/>
      <c r="AI728" s="325"/>
    </row>
    <row r="729" spans="29:35" ht="24.75" customHeight="1">
      <c r="AC729" s="325"/>
      <c r="AD729" s="325"/>
      <c r="AE729" s="325"/>
      <c r="AF729" s="325"/>
      <c r="AG729" s="325"/>
      <c r="AH729" s="325"/>
      <c r="AI729" s="325"/>
    </row>
    <row r="730" spans="29:35" ht="24.75" customHeight="1">
      <c r="AC730" s="325"/>
      <c r="AD730" s="325"/>
      <c r="AE730" s="325"/>
      <c r="AF730" s="325"/>
      <c r="AG730" s="325"/>
      <c r="AH730" s="325"/>
      <c r="AI730" s="325"/>
    </row>
    <row r="731" spans="29:35" ht="24.75" customHeight="1">
      <c r="AC731" s="325"/>
      <c r="AD731" s="325"/>
      <c r="AE731" s="325"/>
      <c r="AF731" s="325"/>
      <c r="AG731" s="325"/>
      <c r="AH731" s="325"/>
      <c r="AI731" s="325"/>
    </row>
    <row r="732" spans="29:35" ht="24.75" customHeight="1">
      <c r="AC732" s="325"/>
      <c r="AD732" s="325"/>
      <c r="AE732" s="325"/>
      <c r="AF732" s="325"/>
      <c r="AG732" s="325"/>
      <c r="AH732" s="325"/>
      <c r="AI732" s="325"/>
    </row>
    <row r="733" spans="29:35" ht="24.75" customHeight="1">
      <c r="AC733" s="325"/>
      <c r="AD733" s="325"/>
      <c r="AE733" s="325"/>
      <c r="AF733" s="325"/>
      <c r="AG733" s="325"/>
      <c r="AH733" s="325"/>
      <c r="AI733" s="325"/>
    </row>
    <row r="734" spans="29:35" ht="24.75" customHeight="1">
      <c r="AC734" s="325"/>
      <c r="AD734" s="325"/>
      <c r="AE734" s="325"/>
      <c r="AF734" s="325"/>
      <c r="AG734" s="325"/>
      <c r="AH734" s="325"/>
      <c r="AI734" s="325"/>
    </row>
    <row r="735" spans="29:35" ht="24.75" customHeight="1">
      <c r="AC735" s="325"/>
      <c r="AD735" s="325"/>
      <c r="AE735" s="325"/>
      <c r="AF735" s="325"/>
      <c r="AG735" s="325"/>
      <c r="AH735" s="325"/>
      <c r="AI735" s="325"/>
    </row>
    <row r="736" spans="29:35" ht="24.75" customHeight="1">
      <c r="AC736" s="325"/>
      <c r="AD736" s="325"/>
      <c r="AE736" s="325"/>
      <c r="AF736" s="325"/>
      <c r="AG736" s="325"/>
      <c r="AH736" s="325"/>
      <c r="AI736" s="325"/>
    </row>
    <row r="737" spans="29:35" ht="24.75" customHeight="1">
      <c r="AC737" s="325"/>
      <c r="AD737" s="325"/>
      <c r="AE737" s="325"/>
      <c r="AF737" s="325"/>
      <c r="AG737" s="325"/>
      <c r="AH737" s="325"/>
      <c r="AI737" s="325"/>
    </row>
    <row r="738" spans="29:35" ht="24.75" customHeight="1">
      <c r="AC738" s="325"/>
      <c r="AD738" s="325"/>
      <c r="AE738" s="325"/>
      <c r="AF738" s="325"/>
      <c r="AG738" s="325"/>
      <c r="AH738" s="325"/>
      <c r="AI738" s="325"/>
    </row>
    <row r="739" spans="29:35" ht="24.75" customHeight="1">
      <c r="AC739" s="325"/>
      <c r="AD739" s="325"/>
      <c r="AE739" s="325"/>
      <c r="AF739" s="325"/>
      <c r="AG739" s="325"/>
      <c r="AH739" s="325"/>
      <c r="AI739" s="325"/>
    </row>
    <row r="740" spans="29:35" ht="24.75" customHeight="1">
      <c r="AC740" s="325"/>
      <c r="AD740" s="325"/>
      <c r="AE740" s="325"/>
      <c r="AF740" s="325"/>
      <c r="AG740" s="325"/>
      <c r="AH740" s="325"/>
      <c r="AI740" s="325"/>
    </row>
    <row r="741" spans="29:35" ht="24.75" customHeight="1">
      <c r="AC741" s="325"/>
      <c r="AD741" s="325"/>
      <c r="AE741" s="325"/>
      <c r="AF741" s="325"/>
      <c r="AG741" s="325"/>
      <c r="AH741" s="325"/>
      <c r="AI741" s="325"/>
    </row>
    <row r="742" spans="29:35" ht="24.75" customHeight="1">
      <c r="AC742" s="325"/>
      <c r="AD742" s="325"/>
      <c r="AE742" s="325"/>
      <c r="AF742" s="325"/>
      <c r="AG742" s="325"/>
      <c r="AH742" s="325"/>
      <c r="AI742" s="325"/>
    </row>
    <row r="743" spans="29:35" ht="24.75" customHeight="1">
      <c r="AC743" s="325"/>
      <c r="AD743" s="325"/>
      <c r="AE743" s="325"/>
      <c r="AF743" s="325"/>
      <c r="AG743" s="325"/>
      <c r="AH743" s="325"/>
      <c r="AI743" s="325"/>
    </row>
    <row r="744" spans="29:35" ht="24.75" customHeight="1">
      <c r="AC744" s="325"/>
      <c r="AD744" s="325"/>
      <c r="AE744" s="325"/>
      <c r="AF744" s="325"/>
      <c r="AG744" s="325"/>
      <c r="AH744" s="325"/>
      <c r="AI744" s="325"/>
    </row>
    <row r="745" spans="29:35" ht="24.75" customHeight="1">
      <c r="AC745" s="325"/>
      <c r="AD745" s="325"/>
      <c r="AE745" s="325"/>
      <c r="AF745" s="325"/>
      <c r="AG745" s="325"/>
      <c r="AH745" s="325"/>
      <c r="AI745" s="325"/>
    </row>
    <row r="746" spans="29:35" ht="24.75" customHeight="1">
      <c r="AC746" s="325"/>
      <c r="AD746" s="325"/>
      <c r="AE746" s="325"/>
      <c r="AF746" s="325"/>
      <c r="AG746" s="325"/>
      <c r="AH746" s="325"/>
      <c r="AI746" s="325"/>
    </row>
    <row r="747" spans="29:35" ht="24.75" customHeight="1">
      <c r="AC747" s="325"/>
      <c r="AD747" s="325"/>
      <c r="AE747" s="325"/>
      <c r="AF747" s="325"/>
      <c r="AG747" s="325"/>
      <c r="AH747" s="325"/>
      <c r="AI747" s="325"/>
    </row>
    <row r="748" spans="29:35" ht="24.75" customHeight="1">
      <c r="AC748" s="325"/>
      <c r="AD748" s="325"/>
      <c r="AE748" s="325"/>
      <c r="AF748" s="325"/>
      <c r="AG748" s="325"/>
      <c r="AH748" s="325"/>
      <c r="AI748" s="325"/>
    </row>
    <row r="749" spans="29:35" ht="24.75" customHeight="1">
      <c r="AC749" s="325"/>
      <c r="AD749" s="325"/>
      <c r="AE749" s="325"/>
      <c r="AF749" s="325"/>
      <c r="AG749" s="325"/>
      <c r="AH749" s="325"/>
      <c r="AI749" s="325"/>
    </row>
    <row r="750" spans="29:35" ht="24.75" customHeight="1">
      <c r="AC750" s="325"/>
      <c r="AD750" s="325"/>
      <c r="AE750" s="325"/>
      <c r="AF750" s="325"/>
      <c r="AG750" s="325"/>
      <c r="AH750" s="325"/>
      <c r="AI750" s="325"/>
    </row>
    <row r="751" spans="29:35" ht="24.75" customHeight="1">
      <c r="AC751" s="325"/>
      <c r="AD751" s="325"/>
      <c r="AE751" s="325"/>
      <c r="AF751" s="325"/>
      <c r="AG751" s="325"/>
      <c r="AH751" s="325"/>
      <c r="AI751" s="325"/>
    </row>
    <row r="752" spans="29:35" ht="24.75" customHeight="1">
      <c r="AC752" s="325"/>
      <c r="AD752" s="325"/>
      <c r="AE752" s="325"/>
      <c r="AF752" s="325"/>
      <c r="AG752" s="325"/>
      <c r="AH752" s="325"/>
      <c r="AI752" s="325"/>
    </row>
    <row r="753" spans="29:35" ht="24.75" customHeight="1">
      <c r="AC753" s="325"/>
      <c r="AD753" s="325"/>
      <c r="AE753" s="325"/>
      <c r="AF753" s="325"/>
      <c r="AG753" s="325"/>
      <c r="AH753" s="325"/>
      <c r="AI753" s="325"/>
    </row>
    <row r="754" spans="29:35" ht="24.75" customHeight="1">
      <c r="AC754" s="325"/>
      <c r="AD754" s="325"/>
      <c r="AE754" s="325"/>
      <c r="AF754" s="325"/>
      <c r="AG754" s="325"/>
      <c r="AH754" s="325"/>
      <c r="AI754" s="325"/>
    </row>
    <row r="755" spans="29:35" ht="24.75" customHeight="1">
      <c r="AC755" s="325"/>
      <c r="AD755" s="325"/>
      <c r="AE755" s="325"/>
      <c r="AF755" s="325"/>
      <c r="AG755" s="325"/>
      <c r="AH755" s="325"/>
      <c r="AI755" s="325"/>
    </row>
    <row r="756" spans="29:35" ht="24.75" customHeight="1">
      <c r="AC756" s="325"/>
      <c r="AD756" s="325"/>
      <c r="AE756" s="325"/>
      <c r="AF756" s="325"/>
      <c r="AG756" s="325"/>
      <c r="AH756" s="325"/>
      <c r="AI756" s="325"/>
    </row>
    <row r="757" spans="29:35" ht="24.75" customHeight="1">
      <c r="AC757" s="325"/>
      <c r="AD757" s="325"/>
      <c r="AE757" s="325"/>
      <c r="AF757" s="325"/>
      <c r="AG757" s="325"/>
      <c r="AH757" s="325"/>
      <c r="AI757" s="325"/>
    </row>
    <row r="758" spans="29:35" ht="24.75" customHeight="1">
      <c r="AC758" s="325"/>
      <c r="AD758" s="325"/>
      <c r="AE758" s="325"/>
      <c r="AF758" s="325"/>
      <c r="AG758" s="325"/>
      <c r="AH758" s="325"/>
      <c r="AI758" s="325"/>
    </row>
    <row r="759" spans="29:35" ht="24.75" customHeight="1">
      <c r="AC759" s="325"/>
      <c r="AD759" s="325"/>
      <c r="AE759" s="325"/>
      <c r="AF759" s="325"/>
      <c r="AG759" s="325"/>
      <c r="AH759" s="325"/>
      <c r="AI759" s="325"/>
    </row>
    <row r="760" spans="29:35" ht="24.75" customHeight="1">
      <c r="AC760" s="325"/>
      <c r="AD760" s="325"/>
      <c r="AE760" s="325"/>
      <c r="AF760" s="325"/>
      <c r="AG760" s="325"/>
      <c r="AH760" s="325"/>
      <c r="AI760" s="325"/>
    </row>
    <row r="761" spans="29:35" ht="24.75" customHeight="1">
      <c r="AC761" s="325"/>
      <c r="AD761" s="325"/>
      <c r="AE761" s="325"/>
      <c r="AF761" s="325"/>
      <c r="AG761" s="325"/>
      <c r="AH761" s="325"/>
      <c r="AI761" s="325"/>
    </row>
    <row r="762" spans="29:35" ht="24.75" customHeight="1">
      <c r="AC762" s="325"/>
      <c r="AD762" s="325"/>
      <c r="AE762" s="325"/>
      <c r="AF762" s="325"/>
      <c r="AG762" s="325"/>
      <c r="AH762" s="325"/>
      <c r="AI762" s="325"/>
    </row>
    <row r="763" spans="29:35" ht="24.75" customHeight="1">
      <c r="AC763" s="325"/>
      <c r="AD763" s="325"/>
      <c r="AE763" s="325"/>
      <c r="AF763" s="325"/>
      <c r="AG763" s="325"/>
      <c r="AH763" s="325"/>
      <c r="AI763" s="325"/>
    </row>
    <row r="764" spans="29:35" ht="24.75" customHeight="1">
      <c r="AC764" s="325"/>
      <c r="AD764" s="325"/>
      <c r="AE764" s="325"/>
      <c r="AF764" s="325"/>
      <c r="AG764" s="325"/>
      <c r="AH764" s="325"/>
      <c r="AI764" s="325"/>
    </row>
    <row r="765" spans="29:35" ht="24.75" customHeight="1">
      <c r="AC765" s="325"/>
      <c r="AD765" s="325"/>
      <c r="AE765" s="325"/>
      <c r="AF765" s="325"/>
      <c r="AG765" s="325"/>
      <c r="AH765" s="325"/>
      <c r="AI765" s="325"/>
    </row>
    <row r="766" spans="29:35" ht="24.75" customHeight="1">
      <c r="AC766" s="325"/>
      <c r="AD766" s="325"/>
      <c r="AE766" s="325"/>
      <c r="AF766" s="325"/>
      <c r="AG766" s="325"/>
      <c r="AH766" s="325"/>
      <c r="AI766" s="325"/>
    </row>
    <row r="767" spans="29:35" ht="24.75" customHeight="1">
      <c r="AC767" s="325"/>
      <c r="AD767" s="325"/>
      <c r="AE767" s="325"/>
      <c r="AF767" s="325"/>
      <c r="AG767" s="325"/>
      <c r="AH767" s="325"/>
      <c r="AI767" s="325"/>
    </row>
    <row r="768" spans="29:35" ht="24.75" customHeight="1">
      <c r="AC768" s="325"/>
      <c r="AD768" s="325"/>
      <c r="AE768" s="325"/>
      <c r="AF768" s="325"/>
      <c r="AG768" s="325"/>
      <c r="AH768" s="325"/>
      <c r="AI768" s="325"/>
    </row>
    <row r="769" spans="29:35" ht="24.75" customHeight="1">
      <c r="AC769" s="325"/>
      <c r="AD769" s="325"/>
      <c r="AE769" s="325"/>
      <c r="AF769" s="325"/>
      <c r="AG769" s="325"/>
      <c r="AH769" s="325"/>
      <c r="AI769" s="325"/>
    </row>
    <row r="770" spans="29:35" ht="24.75" customHeight="1">
      <c r="AC770" s="325"/>
      <c r="AD770" s="325"/>
      <c r="AE770" s="325"/>
      <c r="AF770" s="325"/>
      <c r="AG770" s="325"/>
      <c r="AH770" s="325"/>
      <c r="AI770" s="325"/>
    </row>
    <row r="771" spans="29:35" ht="24.75" customHeight="1">
      <c r="AC771" s="325"/>
      <c r="AD771" s="325"/>
      <c r="AE771" s="325"/>
      <c r="AF771" s="325"/>
      <c r="AG771" s="325"/>
      <c r="AH771" s="325"/>
      <c r="AI771" s="325"/>
    </row>
    <row r="772" spans="29:35" ht="24.75" customHeight="1">
      <c r="AC772" s="325"/>
      <c r="AD772" s="325"/>
      <c r="AE772" s="325"/>
      <c r="AF772" s="325"/>
      <c r="AG772" s="325"/>
      <c r="AH772" s="325"/>
      <c r="AI772" s="325"/>
    </row>
    <row r="773" spans="29:35" ht="24.75" customHeight="1">
      <c r="AC773" s="325"/>
      <c r="AD773" s="325"/>
      <c r="AE773" s="325"/>
      <c r="AF773" s="325"/>
      <c r="AG773" s="325"/>
      <c r="AH773" s="325"/>
      <c r="AI773" s="325"/>
    </row>
    <row r="774" spans="29:35" ht="24.75" customHeight="1">
      <c r="AC774" s="325"/>
      <c r="AD774" s="325"/>
      <c r="AE774" s="325"/>
      <c r="AF774" s="325"/>
      <c r="AG774" s="325"/>
      <c r="AH774" s="325"/>
      <c r="AI774" s="325"/>
    </row>
    <row r="775" spans="29:35" ht="24.75" customHeight="1">
      <c r="AC775" s="325"/>
      <c r="AD775" s="325"/>
      <c r="AE775" s="325"/>
      <c r="AF775" s="325"/>
      <c r="AG775" s="325"/>
      <c r="AH775" s="325"/>
      <c r="AI775" s="325"/>
    </row>
    <row r="776" spans="29:35" ht="24.75" customHeight="1">
      <c r="AC776" s="325"/>
      <c r="AD776" s="325"/>
      <c r="AE776" s="325"/>
      <c r="AF776" s="325"/>
      <c r="AG776" s="325"/>
      <c r="AH776" s="325"/>
      <c r="AI776" s="325"/>
    </row>
    <row r="777" spans="29:35" ht="24.75" customHeight="1">
      <c r="AC777" s="325"/>
      <c r="AD777" s="325"/>
      <c r="AE777" s="325"/>
      <c r="AF777" s="325"/>
      <c r="AG777" s="325"/>
      <c r="AH777" s="325"/>
      <c r="AI777" s="325"/>
    </row>
    <row r="778" spans="29:35" ht="24.75" customHeight="1">
      <c r="AC778" s="325"/>
      <c r="AD778" s="325"/>
      <c r="AE778" s="325"/>
      <c r="AF778" s="325"/>
      <c r="AG778" s="325"/>
      <c r="AH778" s="325"/>
      <c r="AI778" s="325"/>
    </row>
    <row r="779" spans="29:35" ht="24.75" customHeight="1">
      <c r="AC779" s="325"/>
      <c r="AD779" s="325"/>
      <c r="AE779" s="325"/>
      <c r="AF779" s="325"/>
      <c r="AG779" s="325"/>
      <c r="AH779" s="325"/>
      <c r="AI779" s="325"/>
    </row>
    <row r="780" spans="29:35" ht="24.75" customHeight="1">
      <c r="AC780" s="325"/>
      <c r="AD780" s="325"/>
      <c r="AE780" s="325"/>
      <c r="AF780" s="325"/>
      <c r="AG780" s="325"/>
      <c r="AH780" s="325"/>
      <c r="AI780" s="325"/>
    </row>
    <row r="781" spans="29:35" ht="24.75" customHeight="1">
      <c r="AC781" s="325"/>
      <c r="AD781" s="325"/>
      <c r="AE781" s="325"/>
      <c r="AF781" s="325"/>
      <c r="AG781" s="325"/>
      <c r="AH781" s="325"/>
      <c r="AI781" s="325"/>
    </row>
    <row r="782" spans="29:35" ht="24.75" customHeight="1">
      <c r="AC782" s="325"/>
      <c r="AD782" s="325"/>
      <c r="AE782" s="325"/>
      <c r="AF782" s="325"/>
      <c r="AG782" s="325"/>
      <c r="AH782" s="325"/>
      <c r="AI782" s="325"/>
    </row>
    <row r="783" spans="29:35" ht="24.75" customHeight="1">
      <c r="AC783" s="325"/>
      <c r="AD783" s="325"/>
      <c r="AE783" s="325"/>
      <c r="AF783" s="325"/>
      <c r="AG783" s="325"/>
      <c r="AH783" s="325"/>
      <c r="AI783" s="325"/>
    </row>
    <row r="784" spans="29:35" ht="24.75" customHeight="1">
      <c r="AC784" s="325"/>
      <c r="AD784" s="325"/>
      <c r="AE784" s="325"/>
      <c r="AF784" s="325"/>
      <c r="AG784" s="325"/>
      <c r="AH784" s="325"/>
      <c r="AI784" s="325"/>
    </row>
    <row r="785" spans="29:35" ht="24.75" customHeight="1">
      <c r="AC785" s="325"/>
      <c r="AD785" s="325"/>
      <c r="AE785" s="325"/>
      <c r="AF785" s="325"/>
      <c r="AG785" s="325"/>
      <c r="AH785" s="325"/>
      <c r="AI785" s="325"/>
    </row>
    <row r="786" spans="29:35" ht="24.75" customHeight="1">
      <c r="AC786" s="325"/>
      <c r="AD786" s="325"/>
      <c r="AE786" s="325"/>
      <c r="AF786" s="325"/>
      <c r="AG786" s="325"/>
      <c r="AH786" s="325"/>
      <c r="AI786" s="325"/>
    </row>
    <row r="787" spans="29:35" ht="24.75" customHeight="1">
      <c r="AC787" s="325"/>
      <c r="AD787" s="325"/>
      <c r="AE787" s="325"/>
      <c r="AF787" s="325"/>
      <c r="AG787" s="325"/>
      <c r="AH787" s="325"/>
      <c r="AI787" s="325"/>
    </row>
    <row r="788" spans="29:35" ht="24.75" customHeight="1">
      <c r="AC788" s="325"/>
      <c r="AD788" s="325"/>
      <c r="AE788" s="325"/>
      <c r="AF788" s="325"/>
      <c r="AG788" s="325"/>
      <c r="AH788" s="325"/>
      <c r="AI788" s="325"/>
    </row>
    <row r="789" spans="29:35" ht="24.75" customHeight="1">
      <c r="AC789" s="325"/>
      <c r="AD789" s="325"/>
      <c r="AE789" s="325"/>
      <c r="AF789" s="325"/>
      <c r="AG789" s="325"/>
      <c r="AH789" s="325"/>
      <c r="AI789" s="325"/>
    </row>
    <row r="790" spans="29:35" ht="24.75" customHeight="1">
      <c r="AC790" s="325"/>
      <c r="AD790" s="325"/>
      <c r="AE790" s="325"/>
      <c r="AF790" s="325"/>
      <c r="AG790" s="325"/>
      <c r="AH790" s="325"/>
      <c r="AI790" s="325"/>
    </row>
    <row r="791" spans="29:35" ht="24.75" customHeight="1">
      <c r="AC791" s="325"/>
      <c r="AD791" s="325"/>
      <c r="AE791" s="325"/>
      <c r="AF791" s="325"/>
      <c r="AG791" s="325"/>
      <c r="AH791" s="325"/>
      <c r="AI791" s="325"/>
    </row>
    <row r="792" spans="29:35" ht="24.75" customHeight="1">
      <c r="AC792" s="325"/>
      <c r="AD792" s="325"/>
      <c r="AE792" s="325"/>
      <c r="AF792" s="325"/>
      <c r="AG792" s="325"/>
      <c r="AH792" s="325"/>
      <c r="AI792" s="325"/>
    </row>
    <row r="793" spans="29:35" ht="24.75" customHeight="1">
      <c r="AC793" s="325"/>
      <c r="AD793" s="325"/>
      <c r="AE793" s="325"/>
      <c r="AF793" s="325"/>
      <c r="AG793" s="325"/>
      <c r="AH793" s="325"/>
      <c r="AI793" s="325"/>
    </row>
    <row r="794" spans="29:35" ht="24.75" customHeight="1">
      <c r="AC794" s="325"/>
      <c r="AD794" s="325"/>
      <c r="AE794" s="325"/>
      <c r="AF794" s="325"/>
      <c r="AG794" s="325"/>
      <c r="AH794" s="325"/>
      <c r="AI794" s="325"/>
    </row>
    <row r="795" spans="29:35" ht="24.75" customHeight="1">
      <c r="AC795" s="325"/>
      <c r="AD795" s="325"/>
      <c r="AE795" s="325"/>
      <c r="AF795" s="325"/>
      <c r="AG795" s="325"/>
      <c r="AH795" s="325"/>
      <c r="AI795" s="325"/>
    </row>
    <row r="796" spans="29:35" ht="24.75" customHeight="1">
      <c r="AC796" s="325"/>
      <c r="AD796" s="325"/>
      <c r="AE796" s="325"/>
      <c r="AF796" s="325"/>
      <c r="AG796" s="325"/>
      <c r="AH796" s="325"/>
      <c r="AI796" s="325"/>
    </row>
    <row r="797" spans="29:35" ht="24.75" customHeight="1">
      <c r="AC797" s="325"/>
      <c r="AD797" s="325"/>
      <c r="AE797" s="325"/>
      <c r="AF797" s="325"/>
      <c r="AG797" s="325"/>
      <c r="AH797" s="325"/>
      <c r="AI797" s="325"/>
    </row>
    <row r="798" spans="29:35" ht="24.75" customHeight="1">
      <c r="AC798" s="325"/>
      <c r="AD798" s="325"/>
      <c r="AE798" s="325"/>
      <c r="AF798" s="325"/>
      <c r="AG798" s="325"/>
      <c r="AH798" s="325"/>
      <c r="AI798" s="325"/>
    </row>
    <row r="799" spans="29:35" ht="24.75" customHeight="1">
      <c r="AC799" s="325"/>
      <c r="AD799" s="325"/>
      <c r="AE799" s="325"/>
      <c r="AF799" s="325"/>
      <c r="AG799" s="325"/>
      <c r="AH799" s="325"/>
      <c r="AI799" s="325"/>
    </row>
    <row r="800" spans="29:35" ht="24.75" customHeight="1">
      <c r="AC800" s="325"/>
      <c r="AD800" s="325"/>
      <c r="AE800" s="325"/>
      <c r="AF800" s="325"/>
      <c r="AG800" s="325"/>
      <c r="AH800" s="325"/>
      <c r="AI800" s="325"/>
    </row>
    <row r="801" spans="29:35" ht="24.75" customHeight="1">
      <c r="AC801" s="325"/>
      <c r="AD801" s="325"/>
      <c r="AE801" s="325"/>
      <c r="AF801" s="325"/>
      <c r="AG801" s="325"/>
      <c r="AH801" s="325"/>
      <c r="AI801" s="325"/>
    </row>
    <row r="802" spans="29:35" ht="24.75" customHeight="1">
      <c r="AC802" s="325"/>
      <c r="AD802" s="325"/>
      <c r="AE802" s="325"/>
      <c r="AF802" s="325"/>
      <c r="AG802" s="325"/>
      <c r="AH802" s="325"/>
      <c r="AI802" s="325"/>
    </row>
    <row r="803" spans="29:35" ht="24.75" customHeight="1">
      <c r="AC803" s="325"/>
      <c r="AD803" s="325"/>
      <c r="AE803" s="325"/>
      <c r="AF803" s="325"/>
      <c r="AG803" s="325"/>
      <c r="AH803" s="325"/>
      <c r="AI803" s="325"/>
    </row>
    <row r="804" spans="29:35" ht="24.75" customHeight="1">
      <c r="AC804" s="325"/>
      <c r="AD804" s="325"/>
      <c r="AE804" s="325"/>
      <c r="AF804" s="325"/>
      <c r="AG804" s="325"/>
      <c r="AH804" s="325"/>
      <c r="AI804" s="325"/>
    </row>
    <row r="805" spans="29:35" ht="24.75" customHeight="1">
      <c r="AC805" s="325"/>
      <c r="AD805" s="325"/>
      <c r="AE805" s="325"/>
      <c r="AF805" s="325"/>
      <c r="AG805" s="325"/>
      <c r="AH805" s="325"/>
      <c r="AI805" s="325"/>
    </row>
    <row r="806" spans="29:35" ht="24.75" customHeight="1">
      <c r="AC806" s="325"/>
      <c r="AD806" s="325"/>
      <c r="AE806" s="325"/>
      <c r="AF806" s="325"/>
      <c r="AG806" s="325"/>
      <c r="AH806" s="325"/>
      <c r="AI806" s="325"/>
    </row>
    <row r="807" spans="29:35" ht="24.75" customHeight="1">
      <c r="AC807" s="325"/>
      <c r="AD807" s="325"/>
      <c r="AE807" s="325"/>
      <c r="AF807" s="325"/>
      <c r="AG807" s="325"/>
      <c r="AH807" s="325"/>
      <c r="AI807" s="325"/>
    </row>
    <row r="808" spans="29:35" ht="24.75" customHeight="1">
      <c r="AC808" s="325"/>
      <c r="AD808" s="325"/>
      <c r="AE808" s="325"/>
      <c r="AF808" s="325"/>
      <c r="AG808" s="325"/>
      <c r="AH808" s="325"/>
      <c r="AI808" s="325"/>
    </row>
    <row r="809" spans="29:35" ht="24.75" customHeight="1">
      <c r="AC809" s="325"/>
      <c r="AD809" s="325"/>
      <c r="AE809" s="325"/>
      <c r="AF809" s="325"/>
      <c r="AG809" s="325"/>
      <c r="AH809" s="325"/>
      <c r="AI809" s="325"/>
    </row>
    <row r="810" spans="29:35" ht="24.75" customHeight="1">
      <c r="AC810" s="325"/>
      <c r="AD810" s="325"/>
      <c r="AE810" s="325"/>
      <c r="AF810" s="325"/>
      <c r="AG810" s="325"/>
      <c r="AH810" s="325"/>
      <c r="AI810" s="325"/>
    </row>
    <row r="811" spans="29:35" ht="24.75" customHeight="1">
      <c r="AC811" s="325"/>
      <c r="AD811" s="325"/>
      <c r="AE811" s="325"/>
      <c r="AF811" s="325"/>
      <c r="AG811" s="325"/>
      <c r="AH811" s="325"/>
      <c r="AI811" s="325"/>
    </row>
    <row r="812" spans="29:35" ht="24.75" customHeight="1">
      <c r="AC812" s="325"/>
      <c r="AD812" s="325"/>
      <c r="AE812" s="325"/>
      <c r="AF812" s="325"/>
      <c r="AG812" s="325"/>
      <c r="AH812" s="325"/>
      <c r="AI812" s="325"/>
    </row>
    <row r="813" spans="29:35" ht="24.75" customHeight="1">
      <c r="AC813" s="325"/>
      <c r="AD813" s="325"/>
      <c r="AE813" s="325"/>
      <c r="AF813" s="325"/>
      <c r="AG813" s="325"/>
      <c r="AH813" s="325"/>
      <c r="AI813" s="325"/>
    </row>
    <row r="814" spans="29:35" ht="24.75" customHeight="1">
      <c r="AC814" s="325"/>
      <c r="AD814" s="325"/>
      <c r="AE814" s="325"/>
      <c r="AF814" s="325"/>
      <c r="AG814" s="325"/>
      <c r="AH814" s="325"/>
      <c r="AI814" s="325"/>
    </row>
    <row r="815" spans="29:35" ht="24.75" customHeight="1">
      <c r="AC815" s="325"/>
      <c r="AD815" s="325"/>
      <c r="AE815" s="325"/>
      <c r="AF815" s="325"/>
      <c r="AG815" s="325"/>
      <c r="AH815" s="325"/>
      <c r="AI815" s="325"/>
    </row>
    <row r="816" spans="29:35" ht="24.75" customHeight="1">
      <c r="AC816" s="325"/>
      <c r="AD816" s="325"/>
      <c r="AE816" s="325"/>
      <c r="AF816" s="325"/>
      <c r="AG816" s="325"/>
      <c r="AH816" s="325"/>
      <c r="AI816" s="325"/>
    </row>
    <row r="817" spans="29:35" ht="24.75" customHeight="1">
      <c r="AC817" s="325"/>
      <c r="AD817" s="325"/>
      <c r="AE817" s="325"/>
      <c r="AF817" s="325"/>
      <c r="AG817" s="325"/>
      <c r="AH817" s="325"/>
      <c r="AI817" s="325"/>
    </row>
    <row r="818" spans="29:35" ht="24.75" customHeight="1">
      <c r="AC818" s="325"/>
      <c r="AD818" s="325"/>
      <c r="AE818" s="325"/>
      <c r="AF818" s="325"/>
      <c r="AG818" s="325"/>
      <c r="AH818" s="325"/>
      <c r="AI818" s="325"/>
    </row>
    <row r="819" spans="29:35" ht="24.75" customHeight="1">
      <c r="AC819" s="325"/>
      <c r="AD819" s="325"/>
      <c r="AE819" s="325"/>
      <c r="AF819" s="325"/>
      <c r="AG819" s="325"/>
      <c r="AH819" s="325"/>
      <c r="AI819" s="325"/>
    </row>
    <row r="820" spans="29:35" ht="24.75" customHeight="1">
      <c r="AC820" s="325"/>
      <c r="AD820" s="325"/>
      <c r="AE820" s="325"/>
      <c r="AF820" s="325"/>
      <c r="AG820" s="325"/>
      <c r="AH820" s="325"/>
      <c r="AI820" s="325"/>
    </row>
    <row r="821" spans="29:35" ht="24.75" customHeight="1">
      <c r="AC821" s="325"/>
      <c r="AD821" s="325"/>
      <c r="AE821" s="325"/>
      <c r="AF821" s="325"/>
      <c r="AG821" s="325"/>
      <c r="AH821" s="325"/>
      <c r="AI821" s="325"/>
    </row>
    <row r="822" spans="29:35" ht="24.75" customHeight="1">
      <c r="AC822" s="325"/>
      <c r="AD822" s="325"/>
      <c r="AE822" s="325"/>
      <c r="AF822" s="325"/>
      <c r="AG822" s="325"/>
      <c r="AH822" s="325"/>
      <c r="AI822" s="325"/>
    </row>
    <row r="823" spans="29:35" ht="24.75" customHeight="1">
      <c r="AC823" s="325"/>
      <c r="AD823" s="325"/>
      <c r="AE823" s="325"/>
      <c r="AF823" s="325"/>
      <c r="AG823" s="325"/>
      <c r="AH823" s="325"/>
      <c r="AI823" s="325"/>
    </row>
    <row r="824" spans="29:35" ht="24.75" customHeight="1">
      <c r="AC824" s="325"/>
      <c r="AD824" s="325"/>
      <c r="AE824" s="325"/>
      <c r="AF824" s="325"/>
      <c r="AG824" s="325"/>
      <c r="AH824" s="325"/>
      <c r="AI824" s="325"/>
    </row>
    <row r="825" spans="29:35" ht="24.75" customHeight="1">
      <c r="AC825" s="325"/>
      <c r="AD825" s="325"/>
      <c r="AE825" s="325"/>
      <c r="AF825" s="325"/>
      <c r="AG825" s="325"/>
      <c r="AH825" s="325"/>
      <c r="AI825" s="325"/>
    </row>
    <row r="826" spans="29:35" ht="24.75" customHeight="1">
      <c r="AC826" s="325"/>
      <c r="AD826" s="325"/>
      <c r="AE826" s="325"/>
      <c r="AF826" s="325"/>
      <c r="AG826" s="325"/>
      <c r="AH826" s="325"/>
      <c r="AI826" s="325"/>
    </row>
    <row r="827" spans="29:35" ht="24.75" customHeight="1">
      <c r="AC827" s="325"/>
      <c r="AD827" s="325"/>
      <c r="AE827" s="325"/>
      <c r="AF827" s="325"/>
      <c r="AG827" s="325"/>
      <c r="AH827" s="325"/>
      <c r="AI827" s="325"/>
    </row>
    <row r="828" spans="29:35" ht="24.75" customHeight="1">
      <c r="AC828" s="325"/>
      <c r="AD828" s="325"/>
      <c r="AE828" s="325"/>
      <c r="AF828" s="325"/>
      <c r="AG828" s="325"/>
      <c r="AH828" s="325"/>
      <c r="AI828" s="325"/>
    </row>
    <row r="829" spans="29:35" ht="24.75" customHeight="1">
      <c r="AC829" s="325"/>
      <c r="AD829" s="325"/>
      <c r="AE829" s="325"/>
      <c r="AF829" s="325"/>
      <c r="AG829" s="325"/>
      <c r="AH829" s="325"/>
      <c r="AI829" s="325"/>
    </row>
    <row r="830" spans="29:35" ht="24.75" customHeight="1">
      <c r="AC830" s="325"/>
      <c r="AD830" s="325"/>
      <c r="AE830" s="325"/>
      <c r="AF830" s="325"/>
      <c r="AG830" s="325"/>
      <c r="AH830" s="325"/>
      <c r="AI830" s="325"/>
    </row>
    <row r="831" spans="29:35" ht="24.75" customHeight="1">
      <c r="AC831" s="325"/>
      <c r="AD831" s="325"/>
      <c r="AE831" s="325"/>
      <c r="AF831" s="325"/>
      <c r="AG831" s="325"/>
      <c r="AH831" s="325"/>
      <c r="AI831" s="325"/>
    </row>
    <row r="832" spans="29:35" ht="24.75" customHeight="1">
      <c r="AC832" s="325"/>
      <c r="AD832" s="325"/>
      <c r="AE832" s="325"/>
      <c r="AF832" s="325"/>
      <c r="AG832" s="325"/>
      <c r="AH832" s="325"/>
      <c r="AI832" s="325"/>
    </row>
    <row r="833" spans="29:35" ht="24.75" customHeight="1">
      <c r="AC833" s="325"/>
      <c r="AD833" s="325"/>
      <c r="AE833" s="325"/>
      <c r="AF833" s="325"/>
      <c r="AG833" s="325"/>
      <c r="AH833" s="325"/>
      <c r="AI833" s="325"/>
    </row>
    <row r="834" spans="29:35" ht="24.75" customHeight="1">
      <c r="AC834" s="325"/>
      <c r="AD834" s="325"/>
      <c r="AE834" s="325"/>
      <c r="AF834" s="325"/>
      <c r="AG834" s="325"/>
      <c r="AH834" s="325"/>
      <c r="AI834" s="325"/>
    </row>
    <row r="835" spans="29:35" ht="24.75" customHeight="1">
      <c r="AC835" s="325"/>
      <c r="AD835" s="325"/>
      <c r="AE835" s="325"/>
      <c r="AF835" s="325"/>
      <c r="AG835" s="325"/>
      <c r="AH835" s="325"/>
      <c r="AI835" s="325"/>
    </row>
    <row r="836" spans="29:35" ht="24.75" customHeight="1">
      <c r="AC836" s="325"/>
      <c r="AD836" s="325"/>
      <c r="AE836" s="325"/>
      <c r="AF836" s="325"/>
      <c r="AG836" s="325"/>
      <c r="AH836" s="325"/>
      <c r="AI836" s="325"/>
    </row>
    <row r="837" spans="29:35" ht="24.75" customHeight="1">
      <c r="AC837" s="325"/>
      <c r="AD837" s="325"/>
      <c r="AE837" s="325"/>
      <c r="AF837" s="325"/>
      <c r="AG837" s="325"/>
      <c r="AH837" s="325"/>
      <c r="AI837" s="325"/>
    </row>
    <row r="838" spans="29:35" ht="24.75" customHeight="1">
      <c r="AC838" s="325"/>
      <c r="AD838" s="325"/>
      <c r="AE838" s="325"/>
      <c r="AF838" s="325"/>
      <c r="AG838" s="325"/>
      <c r="AH838" s="325"/>
      <c r="AI838" s="325"/>
    </row>
    <row r="839" spans="29:35" ht="24.75" customHeight="1">
      <c r="AC839" s="325"/>
      <c r="AD839" s="325"/>
      <c r="AE839" s="325"/>
      <c r="AF839" s="325"/>
      <c r="AG839" s="325"/>
      <c r="AH839" s="325"/>
      <c r="AI839" s="325"/>
    </row>
    <row r="840" spans="29:35" ht="24.75" customHeight="1">
      <c r="AC840" s="325"/>
      <c r="AD840" s="325"/>
      <c r="AE840" s="325"/>
      <c r="AF840" s="325"/>
      <c r="AG840" s="325"/>
      <c r="AH840" s="325"/>
      <c r="AI840" s="325"/>
    </row>
    <row r="841" spans="29:35" ht="24.75" customHeight="1">
      <c r="AC841" s="325"/>
      <c r="AD841" s="325"/>
      <c r="AE841" s="325"/>
      <c r="AF841" s="325"/>
      <c r="AG841" s="325"/>
      <c r="AH841" s="325"/>
      <c r="AI841" s="325"/>
    </row>
    <row r="842" spans="29:35" ht="24.75" customHeight="1">
      <c r="AC842" s="325"/>
      <c r="AD842" s="325"/>
      <c r="AE842" s="325"/>
      <c r="AF842" s="325"/>
      <c r="AG842" s="325"/>
      <c r="AH842" s="325"/>
      <c r="AI842" s="325"/>
    </row>
    <row r="843" spans="29:35" ht="24.75" customHeight="1">
      <c r="AC843" s="325"/>
      <c r="AD843" s="325"/>
      <c r="AE843" s="325"/>
      <c r="AF843" s="325"/>
      <c r="AG843" s="325"/>
      <c r="AH843" s="325"/>
      <c r="AI843" s="325"/>
    </row>
    <row r="844" spans="29:35" ht="24.75" customHeight="1">
      <c r="AC844" s="325"/>
      <c r="AD844" s="325"/>
      <c r="AE844" s="325"/>
      <c r="AF844" s="325"/>
      <c r="AG844" s="325"/>
      <c r="AH844" s="325"/>
      <c r="AI844" s="325"/>
    </row>
    <row r="845" spans="29:35" ht="24.75" customHeight="1">
      <c r="AC845" s="325"/>
      <c r="AD845" s="325"/>
      <c r="AE845" s="325"/>
      <c r="AF845" s="325"/>
      <c r="AG845" s="325"/>
      <c r="AH845" s="325"/>
      <c r="AI845" s="325"/>
    </row>
    <row r="846" spans="29:35" ht="24.75" customHeight="1">
      <c r="AC846" s="325"/>
      <c r="AD846" s="325"/>
      <c r="AE846" s="325"/>
      <c r="AF846" s="325"/>
      <c r="AG846" s="325"/>
      <c r="AH846" s="325"/>
      <c r="AI846" s="325"/>
    </row>
    <row r="847" spans="29:35" ht="24.75" customHeight="1">
      <c r="AC847" s="325"/>
      <c r="AD847" s="325"/>
      <c r="AE847" s="325"/>
      <c r="AF847" s="325"/>
      <c r="AG847" s="325"/>
      <c r="AH847" s="325"/>
      <c r="AI847" s="325"/>
    </row>
    <row r="848" spans="29:35" ht="24.75" customHeight="1">
      <c r="AC848" s="325"/>
      <c r="AD848" s="325"/>
      <c r="AE848" s="325"/>
      <c r="AF848" s="325"/>
      <c r="AG848" s="325"/>
      <c r="AH848" s="325"/>
      <c r="AI848" s="325"/>
    </row>
    <row r="849" spans="29:35" ht="24.75" customHeight="1">
      <c r="AC849" s="325"/>
      <c r="AD849" s="325"/>
      <c r="AE849" s="325"/>
      <c r="AF849" s="325"/>
      <c r="AG849" s="325"/>
      <c r="AH849" s="325"/>
      <c r="AI849" s="325"/>
    </row>
    <row r="850" spans="29:35" ht="24.75" customHeight="1">
      <c r="AC850" s="325"/>
      <c r="AD850" s="325"/>
      <c r="AE850" s="325"/>
      <c r="AF850" s="325"/>
      <c r="AG850" s="325"/>
      <c r="AH850" s="325"/>
      <c r="AI850" s="325"/>
    </row>
    <row r="851" spans="29:35" ht="24.75" customHeight="1">
      <c r="AC851" s="325"/>
      <c r="AD851" s="325"/>
      <c r="AE851" s="325"/>
      <c r="AF851" s="325"/>
      <c r="AG851" s="325"/>
      <c r="AH851" s="325"/>
      <c r="AI851" s="325"/>
    </row>
    <row r="852" spans="29:35" ht="24.75" customHeight="1">
      <c r="AC852" s="325"/>
      <c r="AD852" s="325"/>
      <c r="AE852" s="325"/>
      <c r="AF852" s="325"/>
      <c r="AG852" s="325"/>
      <c r="AH852" s="325"/>
      <c r="AI852" s="325"/>
    </row>
    <row r="853" spans="29:35" ht="24.75" customHeight="1">
      <c r="AC853" s="325"/>
      <c r="AD853" s="325"/>
      <c r="AE853" s="325"/>
      <c r="AF853" s="325"/>
      <c r="AG853" s="325"/>
      <c r="AH853" s="325"/>
      <c r="AI853" s="325"/>
    </row>
    <row r="854" spans="29:35" ht="24.75" customHeight="1">
      <c r="AC854" s="325"/>
      <c r="AD854" s="325"/>
      <c r="AE854" s="325"/>
      <c r="AF854" s="325"/>
      <c r="AG854" s="325"/>
      <c r="AH854" s="325"/>
      <c r="AI854" s="325"/>
    </row>
    <row r="855" spans="29:35" ht="24.75" customHeight="1">
      <c r="AC855" s="325"/>
      <c r="AD855" s="325"/>
      <c r="AE855" s="325"/>
      <c r="AF855" s="325"/>
      <c r="AG855" s="325"/>
      <c r="AH855" s="325"/>
      <c r="AI855" s="325"/>
    </row>
    <row r="856" spans="29:35" ht="24.75" customHeight="1">
      <c r="AC856" s="325"/>
      <c r="AD856" s="325"/>
      <c r="AE856" s="325"/>
      <c r="AF856" s="325"/>
      <c r="AG856" s="325"/>
      <c r="AH856" s="325"/>
      <c r="AI856" s="325"/>
    </row>
    <row r="857" spans="29:35" ht="24.75" customHeight="1">
      <c r="AC857" s="325"/>
      <c r="AD857" s="325"/>
      <c r="AE857" s="325"/>
      <c r="AF857" s="325"/>
      <c r="AG857" s="325"/>
      <c r="AH857" s="325"/>
      <c r="AI857" s="325"/>
    </row>
    <row r="858" spans="29:35" ht="24.75" customHeight="1">
      <c r="AC858" s="325"/>
      <c r="AD858" s="325"/>
      <c r="AE858" s="325"/>
      <c r="AF858" s="325"/>
      <c r="AG858" s="325"/>
      <c r="AH858" s="325"/>
      <c r="AI858" s="325"/>
    </row>
    <row r="859" spans="29:35" ht="24.75" customHeight="1">
      <c r="AC859" s="325"/>
      <c r="AD859" s="325"/>
      <c r="AE859" s="325"/>
      <c r="AF859" s="325"/>
      <c r="AG859" s="325"/>
      <c r="AH859" s="325"/>
      <c r="AI859" s="325"/>
    </row>
    <row r="860" spans="29:35" ht="24.75" customHeight="1">
      <c r="AC860" s="325"/>
      <c r="AD860" s="325"/>
      <c r="AE860" s="325"/>
      <c r="AF860" s="325"/>
      <c r="AG860" s="325"/>
      <c r="AH860" s="325"/>
      <c r="AI860" s="325"/>
    </row>
    <row r="861" spans="29:35" ht="24.75" customHeight="1">
      <c r="AC861" s="325"/>
      <c r="AD861" s="325"/>
      <c r="AE861" s="325"/>
      <c r="AF861" s="325"/>
      <c r="AG861" s="325"/>
      <c r="AH861" s="325"/>
      <c r="AI861" s="325"/>
    </row>
    <row r="862" spans="29:35" ht="24.75" customHeight="1">
      <c r="AC862" s="325"/>
      <c r="AD862" s="325"/>
      <c r="AE862" s="325"/>
      <c r="AF862" s="325"/>
      <c r="AG862" s="325"/>
      <c r="AH862" s="325"/>
      <c r="AI862" s="325"/>
    </row>
    <row r="863" spans="29:35" ht="24.75" customHeight="1">
      <c r="AC863" s="325"/>
      <c r="AD863" s="325"/>
      <c r="AE863" s="325"/>
      <c r="AF863" s="325"/>
      <c r="AG863" s="325"/>
      <c r="AH863" s="325"/>
      <c r="AI863" s="325"/>
    </row>
    <row r="864" spans="29:35" ht="24.75" customHeight="1">
      <c r="AC864" s="325"/>
      <c r="AD864" s="325"/>
      <c r="AE864" s="325"/>
      <c r="AF864" s="325"/>
      <c r="AG864" s="325"/>
      <c r="AH864" s="325"/>
      <c r="AI864" s="325"/>
    </row>
    <row r="865" spans="29:35" ht="24.75" customHeight="1">
      <c r="AC865" s="325"/>
      <c r="AD865" s="325"/>
      <c r="AE865" s="325"/>
      <c r="AF865" s="325"/>
      <c r="AG865" s="325"/>
      <c r="AH865" s="325"/>
      <c r="AI865" s="325"/>
    </row>
    <row r="866" spans="29:35" ht="24.75" customHeight="1">
      <c r="AC866" s="325"/>
      <c r="AD866" s="325"/>
      <c r="AE866" s="325"/>
      <c r="AF866" s="325"/>
      <c r="AG866" s="325"/>
      <c r="AH866" s="325"/>
      <c r="AI866" s="325"/>
    </row>
    <row r="867" spans="29:35" ht="24.75" customHeight="1">
      <c r="AC867" s="325"/>
      <c r="AD867" s="325"/>
      <c r="AE867" s="325"/>
      <c r="AF867" s="325"/>
      <c r="AG867" s="325"/>
      <c r="AH867" s="325"/>
      <c r="AI867" s="325"/>
    </row>
    <row r="868" spans="29:35" ht="24.75" customHeight="1">
      <c r="AC868" s="325"/>
      <c r="AD868" s="325"/>
      <c r="AE868" s="325"/>
      <c r="AF868" s="325"/>
      <c r="AG868" s="325"/>
      <c r="AH868" s="325"/>
      <c r="AI868" s="325"/>
    </row>
    <row r="869" spans="29:35" ht="24.75" customHeight="1">
      <c r="AC869" s="325"/>
      <c r="AD869" s="325"/>
      <c r="AE869" s="325"/>
      <c r="AF869" s="325"/>
      <c r="AG869" s="325"/>
      <c r="AH869" s="325"/>
      <c r="AI869" s="325"/>
    </row>
    <row r="870" spans="29:35" ht="24.75" customHeight="1">
      <c r="AC870" s="325"/>
      <c r="AD870" s="325"/>
      <c r="AE870" s="325"/>
      <c r="AF870" s="325"/>
      <c r="AG870" s="325"/>
      <c r="AH870" s="325"/>
      <c r="AI870" s="325"/>
    </row>
    <row r="871" spans="29:35" ht="24.75" customHeight="1">
      <c r="AC871" s="325"/>
      <c r="AD871" s="325"/>
      <c r="AE871" s="325"/>
      <c r="AF871" s="325"/>
      <c r="AG871" s="325"/>
      <c r="AH871" s="325"/>
      <c r="AI871" s="325"/>
    </row>
    <row r="872" spans="29:35" ht="24.75" customHeight="1">
      <c r="AC872" s="325"/>
      <c r="AD872" s="325"/>
      <c r="AE872" s="325"/>
      <c r="AF872" s="325"/>
      <c r="AG872" s="325"/>
      <c r="AH872" s="325"/>
      <c r="AI872" s="325"/>
    </row>
    <row r="873" spans="29:35" ht="24.75" customHeight="1">
      <c r="AC873" s="325"/>
      <c r="AD873" s="325"/>
      <c r="AE873" s="325"/>
      <c r="AF873" s="325"/>
      <c r="AG873" s="325"/>
      <c r="AH873" s="325"/>
      <c r="AI873" s="325"/>
    </row>
    <row r="874" spans="29:35" ht="24.75" customHeight="1">
      <c r="AC874" s="325"/>
      <c r="AD874" s="325"/>
      <c r="AE874" s="325"/>
      <c r="AF874" s="325"/>
      <c r="AG874" s="325"/>
      <c r="AH874" s="325"/>
      <c r="AI874" s="325"/>
    </row>
    <row r="875" spans="29:35" ht="24.75" customHeight="1">
      <c r="AC875" s="325"/>
      <c r="AD875" s="325"/>
      <c r="AE875" s="325"/>
      <c r="AF875" s="325"/>
      <c r="AG875" s="325"/>
      <c r="AH875" s="325"/>
      <c r="AI875" s="325"/>
    </row>
    <row r="876" spans="29:35" ht="24.75" customHeight="1">
      <c r="AC876" s="325"/>
      <c r="AD876" s="325"/>
      <c r="AE876" s="325"/>
      <c r="AF876" s="325"/>
      <c r="AG876" s="325"/>
      <c r="AH876" s="325"/>
      <c r="AI876" s="325"/>
    </row>
    <row r="877" spans="29:35" ht="24.75" customHeight="1">
      <c r="AC877" s="325"/>
      <c r="AD877" s="325"/>
      <c r="AE877" s="325"/>
      <c r="AF877" s="325"/>
      <c r="AG877" s="325"/>
      <c r="AH877" s="325"/>
      <c r="AI877" s="325"/>
    </row>
    <row r="878" spans="29:35" ht="24.75" customHeight="1">
      <c r="AC878" s="325"/>
      <c r="AD878" s="325"/>
      <c r="AE878" s="325"/>
      <c r="AF878" s="325"/>
      <c r="AG878" s="325"/>
      <c r="AH878" s="325"/>
      <c r="AI878" s="325"/>
    </row>
    <row r="879" spans="29:35" ht="24.75" customHeight="1">
      <c r="AC879" s="325"/>
      <c r="AD879" s="325"/>
      <c r="AE879" s="325"/>
      <c r="AF879" s="325"/>
      <c r="AG879" s="325"/>
      <c r="AH879" s="325"/>
      <c r="AI879" s="325"/>
    </row>
    <row r="880" spans="29:35" ht="24.75" customHeight="1">
      <c r="AC880" s="325"/>
      <c r="AD880" s="325"/>
      <c r="AE880" s="325"/>
      <c r="AF880" s="325"/>
      <c r="AG880" s="325"/>
      <c r="AH880" s="325"/>
      <c r="AI880" s="325"/>
    </row>
    <row r="881" spans="29:35" ht="24.75" customHeight="1">
      <c r="AC881" s="325"/>
      <c r="AD881" s="325"/>
      <c r="AE881" s="325"/>
      <c r="AF881" s="325"/>
      <c r="AG881" s="325"/>
      <c r="AH881" s="325"/>
      <c r="AI881" s="325"/>
    </row>
    <row r="882" spans="29:35" ht="24.75" customHeight="1">
      <c r="AC882" s="325"/>
      <c r="AD882" s="325"/>
      <c r="AE882" s="325"/>
      <c r="AF882" s="325"/>
      <c r="AG882" s="325"/>
      <c r="AH882" s="325"/>
      <c r="AI882" s="325"/>
    </row>
    <row r="883" spans="29:35" ht="24.75" customHeight="1">
      <c r="AC883" s="325"/>
      <c r="AD883" s="325"/>
      <c r="AE883" s="325"/>
      <c r="AF883" s="325"/>
      <c r="AG883" s="325"/>
      <c r="AH883" s="325"/>
      <c r="AI883" s="325"/>
    </row>
    <row r="884" spans="29:35" ht="24.75" customHeight="1">
      <c r="AC884" s="325"/>
      <c r="AD884" s="325"/>
      <c r="AE884" s="325"/>
      <c r="AF884" s="325"/>
      <c r="AG884" s="325"/>
      <c r="AH884" s="325"/>
      <c r="AI884" s="325"/>
    </row>
    <row r="885" spans="29:35" ht="24.75" customHeight="1">
      <c r="AC885" s="325"/>
      <c r="AD885" s="325"/>
      <c r="AE885" s="325"/>
      <c r="AF885" s="325"/>
      <c r="AG885" s="325"/>
      <c r="AH885" s="325"/>
      <c r="AI885" s="325"/>
    </row>
    <row r="886" spans="29:35" ht="24.75" customHeight="1">
      <c r="AC886" s="325"/>
      <c r="AD886" s="325"/>
      <c r="AE886" s="325"/>
      <c r="AF886" s="325"/>
      <c r="AG886" s="325"/>
      <c r="AH886" s="325"/>
      <c r="AI886" s="325"/>
    </row>
    <row r="887" spans="29:35" ht="24.75" customHeight="1">
      <c r="AC887" s="325"/>
      <c r="AD887" s="325"/>
      <c r="AE887" s="325"/>
      <c r="AF887" s="325"/>
      <c r="AG887" s="325"/>
      <c r="AH887" s="325"/>
      <c r="AI887" s="325"/>
    </row>
    <row r="888" spans="29:35" ht="24.75" customHeight="1">
      <c r="AC888" s="325"/>
      <c r="AD888" s="325"/>
      <c r="AE888" s="325"/>
      <c r="AF888" s="325"/>
      <c r="AG888" s="325"/>
      <c r="AH888" s="325"/>
      <c r="AI888" s="325"/>
    </row>
    <row r="889" spans="29:35" ht="24.75" customHeight="1">
      <c r="AC889" s="325"/>
      <c r="AD889" s="325"/>
      <c r="AE889" s="325"/>
      <c r="AF889" s="325"/>
      <c r="AG889" s="325"/>
      <c r="AH889" s="325"/>
      <c r="AI889" s="325"/>
    </row>
    <row r="890" spans="29:35" ht="24.75" customHeight="1">
      <c r="AC890" s="325"/>
      <c r="AD890" s="325"/>
      <c r="AE890" s="325"/>
      <c r="AF890" s="325"/>
      <c r="AG890" s="325"/>
      <c r="AH890" s="325"/>
      <c r="AI890" s="325"/>
    </row>
    <row r="891" spans="29:35" ht="24.75" customHeight="1">
      <c r="AC891" s="325"/>
      <c r="AD891" s="325"/>
      <c r="AE891" s="325"/>
      <c r="AF891" s="325"/>
      <c r="AG891" s="325"/>
      <c r="AH891" s="325"/>
      <c r="AI891" s="325"/>
    </row>
    <row r="892" spans="29:35" ht="24.75" customHeight="1">
      <c r="AC892" s="325"/>
      <c r="AD892" s="325"/>
      <c r="AE892" s="325"/>
      <c r="AF892" s="325"/>
      <c r="AG892" s="325"/>
      <c r="AH892" s="325"/>
      <c r="AI892" s="325"/>
    </row>
    <row r="893" spans="29:35" ht="24.75" customHeight="1">
      <c r="AC893" s="325"/>
      <c r="AD893" s="325"/>
      <c r="AE893" s="325"/>
      <c r="AF893" s="325"/>
      <c r="AG893" s="325"/>
      <c r="AH893" s="325"/>
      <c r="AI893" s="325"/>
    </row>
    <row r="894" spans="29:35" ht="24.75" customHeight="1">
      <c r="AC894" s="325"/>
      <c r="AD894" s="325"/>
      <c r="AE894" s="325"/>
      <c r="AF894" s="325"/>
      <c r="AG894" s="325"/>
      <c r="AH894" s="325"/>
      <c r="AI894" s="325"/>
    </row>
    <row r="895" spans="29:35" ht="24.75" customHeight="1">
      <c r="AC895" s="325"/>
      <c r="AD895" s="325"/>
      <c r="AE895" s="325"/>
      <c r="AF895" s="325"/>
      <c r="AG895" s="325"/>
      <c r="AH895" s="325"/>
      <c r="AI895" s="325"/>
    </row>
    <row r="896" spans="29:35" ht="24.75" customHeight="1">
      <c r="AC896" s="325"/>
      <c r="AD896" s="325"/>
      <c r="AE896" s="325"/>
      <c r="AF896" s="325"/>
      <c r="AG896" s="325"/>
      <c r="AH896" s="325"/>
      <c r="AI896" s="325"/>
    </row>
    <row r="897" spans="29:35" ht="24.75" customHeight="1">
      <c r="AC897" s="325"/>
      <c r="AD897" s="325"/>
      <c r="AE897" s="325"/>
      <c r="AF897" s="325"/>
      <c r="AG897" s="325"/>
      <c r="AH897" s="325"/>
      <c r="AI897" s="325"/>
    </row>
    <row r="898" spans="29:35" ht="24.75" customHeight="1">
      <c r="AC898" s="325"/>
      <c r="AD898" s="325"/>
      <c r="AE898" s="325"/>
      <c r="AF898" s="325"/>
      <c r="AG898" s="325"/>
      <c r="AH898" s="325"/>
      <c r="AI898" s="325"/>
    </row>
    <row r="899" spans="29:35" ht="24.75" customHeight="1">
      <c r="AC899" s="325"/>
      <c r="AD899" s="325"/>
      <c r="AE899" s="325"/>
      <c r="AF899" s="325"/>
      <c r="AG899" s="325"/>
      <c r="AH899" s="325"/>
      <c r="AI899" s="325"/>
    </row>
    <row r="900" spans="29:35" ht="24.75" customHeight="1">
      <c r="AC900" s="325"/>
      <c r="AD900" s="325"/>
      <c r="AE900" s="325"/>
      <c r="AF900" s="325"/>
      <c r="AG900" s="325"/>
      <c r="AH900" s="325"/>
      <c r="AI900" s="325"/>
    </row>
    <row r="901" spans="29:35" ht="24.75" customHeight="1">
      <c r="AC901" s="325"/>
      <c r="AD901" s="325"/>
      <c r="AE901" s="325"/>
      <c r="AF901" s="325"/>
      <c r="AG901" s="325"/>
      <c r="AH901" s="325"/>
      <c r="AI901" s="325"/>
    </row>
    <row r="902" spans="29:35" ht="24.75" customHeight="1">
      <c r="AC902" s="325"/>
      <c r="AD902" s="325"/>
      <c r="AE902" s="325"/>
      <c r="AF902" s="325"/>
      <c r="AG902" s="325"/>
      <c r="AH902" s="325"/>
      <c r="AI902" s="325"/>
    </row>
    <row r="903" spans="29:35" ht="24.75" customHeight="1">
      <c r="AC903" s="325"/>
      <c r="AD903" s="325"/>
      <c r="AE903" s="325"/>
      <c r="AF903" s="325"/>
      <c r="AG903" s="325"/>
      <c r="AH903" s="325"/>
      <c r="AI903" s="325"/>
    </row>
    <row r="904" spans="29:35" ht="24.75" customHeight="1">
      <c r="AC904" s="325"/>
      <c r="AD904" s="325"/>
      <c r="AE904" s="325"/>
      <c r="AF904" s="325"/>
      <c r="AG904" s="325"/>
      <c r="AH904" s="325"/>
      <c r="AI904" s="325"/>
    </row>
    <row r="905" spans="29:35" ht="24.75" customHeight="1">
      <c r="AC905" s="325"/>
      <c r="AD905" s="325"/>
      <c r="AE905" s="325"/>
      <c r="AF905" s="325"/>
      <c r="AG905" s="325"/>
      <c r="AH905" s="325"/>
      <c r="AI905" s="325"/>
    </row>
    <row r="906" spans="29:35" ht="24.75" customHeight="1">
      <c r="AC906" s="325"/>
      <c r="AD906" s="325"/>
      <c r="AE906" s="325"/>
      <c r="AF906" s="325"/>
      <c r="AG906" s="325"/>
      <c r="AH906" s="325"/>
      <c r="AI906" s="325"/>
    </row>
    <row r="907" spans="29:35" ht="24.75" customHeight="1">
      <c r="AC907" s="325"/>
      <c r="AD907" s="325"/>
      <c r="AE907" s="325"/>
      <c r="AF907" s="325"/>
      <c r="AG907" s="325"/>
      <c r="AH907" s="325"/>
      <c r="AI907" s="325"/>
    </row>
    <row r="908" spans="29:35" ht="24.75" customHeight="1">
      <c r="AC908" s="325"/>
      <c r="AD908" s="325"/>
      <c r="AE908" s="325"/>
      <c r="AF908" s="325"/>
      <c r="AG908" s="325"/>
      <c r="AH908" s="325"/>
      <c r="AI908" s="325"/>
    </row>
    <row r="909" spans="29:35" ht="24.75" customHeight="1">
      <c r="AC909" s="325"/>
      <c r="AD909" s="325"/>
      <c r="AE909" s="325"/>
      <c r="AF909" s="325"/>
      <c r="AG909" s="325"/>
      <c r="AH909" s="325"/>
      <c r="AI909" s="325"/>
    </row>
    <row r="910" spans="29:35" ht="24.75" customHeight="1">
      <c r="AC910" s="325"/>
      <c r="AD910" s="325"/>
      <c r="AE910" s="325"/>
      <c r="AF910" s="325"/>
      <c r="AG910" s="325"/>
      <c r="AH910" s="325"/>
      <c r="AI910" s="325"/>
    </row>
    <row r="911" spans="29:35" ht="24.75" customHeight="1">
      <c r="AC911" s="325"/>
      <c r="AD911" s="325"/>
      <c r="AE911" s="325"/>
      <c r="AF911" s="325"/>
      <c r="AG911" s="325"/>
      <c r="AH911" s="325"/>
      <c r="AI911" s="325"/>
    </row>
    <row r="912" spans="29:35" ht="24.75" customHeight="1">
      <c r="AC912" s="325"/>
      <c r="AD912" s="325"/>
      <c r="AE912" s="325"/>
      <c r="AF912" s="325"/>
      <c r="AG912" s="325"/>
      <c r="AH912" s="325"/>
      <c r="AI912" s="325"/>
    </row>
    <row r="913" spans="29:35" ht="24.75" customHeight="1">
      <c r="AC913" s="325"/>
      <c r="AD913" s="325"/>
      <c r="AE913" s="325"/>
      <c r="AF913" s="325"/>
      <c r="AG913" s="325"/>
      <c r="AH913" s="325"/>
      <c r="AI913" s="325"/>
    </row>
    <row r="914" spans="29:35" ht="24.75" customHeight="1">
      <c r="AC914" s="325"/>
      <c r="AD914" s="325"/>
      <c r="AE914" s="325"/>
      <c r="AF914" s="325"/>
      <c r="AG914" s="325"/>
      <c r="AH914" s="325"/>
      <c r="AI914" s="325"/>
    </row>
    <row r="915" spans="29:35" ht="24.75" customHeight="1">
      <c r="AC915" s="325"/>
      <c r="AD915" s="325"/>
      <c r="AE915" s="325"/>
      <c r="AF915" s="325"/>
      <c r="AG915" s="325"/>
      <c r="AH915" s="325"/>
      <c r="AI915" s="325"/>
    </row>
    <row r="916" spans="29:35" ht="24.75" customHeight="1">
      <c r="AC916" s="325"/>
      <c r="AD916" s="325"/>
      <c r="AE916" s="325"/>
      <c r="AF916" s="325"/>
      <c r="AG916" s="325"/>
      <c r="AH916" s="325"/>
      <c r="AI916" s="325"/>
    </row>
    <row r="917" spans="29:35" ht="24.75" customHeight="1">
      <c r="AC917" s="325"/>
      <c r="AD917" s="325"/>
      <c r="AE917" s="325"/>
      <c r="AF917" s="325"/>
      <c r="AG917" s="325"/>
      <c r="AH917" s="325"/>
      <c r="AI917" s="325"/>
    </row>
    <row r="918" spans="29:35" ht="24.75" customHeight="1">
      <c r="AC918" s="325"/>
      <c r="AD918" s="325"/>
      <c r="AE918" s="325"/>
      <c r="AF918" s="325"/>
      <c r="AG918" s="325"/>
      <c r="AH918" s="325"/>
      <c r="AI918" s="325"/>
    </row>
    <row r="919" spans="29:35" ht="24.75" customHeight="1">
      <c r="AC919" s="325"/>
      <c r="AD919" s="325"/>
      <c r="AE919" s="325"/>
      <c r="AF919" s="325"/>
      <c r="AG919" s="325"/>
      <c r="AH919" s="325"/>
      <c r="AI919" s="325"/>
    </row>
    <row r="920" spans="29:35" ht="24.75" customHeight="1">
      <c r="AC920" s="325"/>
      <c r="AD920" s="325"/>
      <c r="AE920" s="325"/>
      <c r="AF920" s="325"/>
      <c r="AG920" s="325"/>
      <c r="AH920" s="325"/>
      <c r="AI920" s="325"/>
    </row>
    <row r="921" spans="29:35" ht="24.75" customHeight="1">
      <c r="AC921" s="325"/>
      <c r="AD921" s="325"/>
      <c r="AE921" s="325"/>
      <c r="AF921" s="325"/>
      <c r="AG921" s="325"/>
      <c r="AH921" s="325"/>
      <c r="AI921" s="325"/>
    </row>
    <row r="922" spans="29:35" ht="24.75" customHeight="1">
      <c r="AC922" s="325"/>
      <c r="AD922" s="325"/>
      <c r="AE922" s="325"/>
      <c r="AF922" s="325"/>
      <c r="AG922" s="325"/>
      <c r="AH922" s="325"/>
      <c r="AI922" s="325"/>
    </row>
    <row r="923" spans="29:35" ht="24.75" customHeight="1">
      <c r="AC923" s="325"/>
      <c r="AD923" s="325"/>
      <c r="AE923" s="325"/>
      <c r="AF923" s="325"/>
      <c r="AG923" s="325"/>
      <c r="AH923" s="325"/>
      <c r="AI923" s="325"/>
    </row>
    <row r="924" spans="29:35" ht="24.75" customHeight="1">
      <c r="AC924" s="325"/>
      <c r="AD924" s="325"/>
      <c r="AE924" s="325"/>
      <c r="AF924" s="325"/>
      <c r="AG924" s="325"/>
      <c r="AH924" s="325"/>
      <c r="AI924" s="325"/>
    </row>
    <row r="925" spans="29:35" ht="24.75" customHeight="1">
      <c r="AC925" s="325"/>
      <c r="AD925" s="325"/>
      <c r="AE925" s="325"/>
      <c r="AF925" s="325"/>
      <c r="AG925" s="325"/>
      <c r="AH925" s="325"/>
      <c r="AI925" s="325"/>
    </row>
    <row r="926" spans="29:35" ht="24.75" customHeight="1">
      <c r="AC926" s="325"/>
      <c r="AD926" s="325"/>
      <c r="AE926" s="325"/>
      <c r="AF926" s="325"/>
      <c r="AG926" s="325"/>
      <c r="AH926" s="325"/>
      <c r="AI926" s="325"/>
    </row>
    <row r="927" spans="29:35" ht="24.75" customHeight="1">
      <c r="AC927" s="325"/>
      <c r="AD927" s="325"/>
      <c r="AE927" s="325"/>
      <c r="AF927" s="325"/>
      <c r="AG927" s="325"/>
      <c r="AH927" s="325"/>
      <c r="AI927" s="325"/>
    </row>
    <row r="928" spans="29:35" ht="24.75" customHeight="1">
      <c r="AC928" s="325"/>
      <c r="AD928" s="325"/>
      <c r="AE928" s="325"/>
      <c r="AF928" s="325"/>
      <c r="AG928" s="325"/>
      <c r="AH928" s="325"/>
      <c r="AI928" s="325"/>
    </row>
    <row r="929" spans="29:35" ht="24.75" customHeight="1">
      <c r="AC929" s="325"/>
      <c r="AD929" s="325"/>
      <c r="AE929" s="325"/>
      <c r="AF929" s="325"/>
      <c r="AG929" s="325"/>
      <c r="AH929" s="325"/>
      <c r="AI929" s="325"/>
    </row>
    <row r="930" spans="29:35" ht="24.75" customHeight="1">
      <c r="AC930" s="325"/>
      <c r="AD930" s="325"/>
      <c r="AE930" s="325"/>
      <c r="AF930" s="325"/>
      <c r="AG930" s="325"/>
      <c r="AH930" s="325"/>
      <c r="AI930" s="325"/>
    </row>
    <row r="931" spans="29:35" ht="24.75" customHeight="1">
      <c r="AC931" s="325"/>
      <c r="AD931" s="325"/>
      <c r="AE931" s="325"/>
      <c r="AF931" s="325"/>
      <c r="AG931" s="325"/>
      <c r="AH931" s="325"/>
      <c r="AI931" s="325"/>
    </row>
    <row r="932" spans="29:35" ht="24.75" customHeight="1">
      <c r="AC932" s="325"/>
      <c r="AD932" s="325"/>
      <c r="AE932" s="325"/>
      <c r="AF932" s="325"/>
      <c r="AG932" s="325"/>
      <c r="AH932" s="325"/>
      <c r="AI932" s="325"/>
    </row>
    <row r="933" spans="29:35" ht="24.75" customHeight="1">
      <c r="AC933" s="325"/>
      <c r="AD933" s="325"/>
      <c r="AE933" s="325"/>
      <c r="AF933" s="325"/>
      <c r="AG933" s="325"/>
      <c r="AH933" s="325"/>
      <c r="AI933" s="325"/>
    </row>
    <row r="934" spans="29:35" ht="24.75" customHeight="1">
      <c r="AC934" s="325"/>
      <c r="AD934" s="325"/>
      <c r="AE934" s="325"/>
      <c r="AF934" s="325"/>
      <c r="AG934" s="325"/>
      <c r="AH934" s="325"/>
      <c r="AI934" s="325"/>
    </row>
    <row r="935" spans="29:35" ht="24.75" customHeight="1">
      <c r="AC935" s="325"/>
      <c r="AD935" s="325"/>
      <c r="AE935" s="325"/>
      <c r="AF935" s="325"/>
      <c r="AG935" s="325"/>
      <c r="AH935" s="325"/>
      <c r="AI935" s="325"/>
    </row>
    <row r="936" spans="29:35" ht="24.75" customHeight="1">
      <c r="AC936" s="325"/>
      <c r="AD936" s="325"/>
      <c r="AE936" s="325"/>
      <c r="AF936" s="325"/>
      <c r="AG936" s="325"/>
      <c r="AH936" s="325"/>
      <c r="AI936" s="325"/>
    </row>
    <row r="937" spans="29:35" ht="24.75" customHeight="1">
      <c r="AC937" s="325"/>
      <c r="AD937" s="325"/>
      <c r="AE937" s="325"/>
      <c r="AF937" s="325"/>
      <c r="AG937" s="325"/>
      <c r="AH937" s="325"/>
      <c r="AI937" s="325"/>
    </row>
    <row r="938" spans="29:35" ht="24.75" customHeight="1">
      <c r="AC938" s="325"/>
      <c r="AD938" s="325"/>
      <c r="AE938" s="325"/>
      <c r="AF938" s="325"/>
      <c r="AG938" s="325"/>
      <c r="AH938" s="325"/>
      <c r="AI938" s="325"/>
    </row>
    <row r="939" spans="29:35" ht="24.75" customHeight="1">
      <c r="AC939" s="325"/>
      <c r="AD939" s="325"/>
      <c r="AE939" s="325"/>
      <c r="AF939" s="325"/>
      <c r="AG939" s="325"/>
      <c r="AH939" s="325"/>
      <c r="AI939" s="325"/>
    </row>
    <row r="940" spans="29:35" ht="24.75" customHeight="1">
      <c r="AC940" s="325"/>
      <c r="AD940" s="325"/>
      <c r="AE940" s="325"/>
      <c r="AF940" s="325"/>
      <c r="AG940" s="325"/>
      <c r="AH940" s="325"/>
      <c r="AI940" s="325"/>
    </row>
    <row r="941" spans="29:35" ht="24.75" customHeight="1">
      <c r="AC941" s="325"/>
      <c r="AD941" s="325"/>
      <c r="AE941" s="325"/>
      <c r="AF941" s="325"/>
      <c r="AG941" s="325"/>
      <c r="AH941" s="325"/>
      <c r="AI941" s="325"/>
    </row>
    <row r="942" spans="29:35" ht="24.75" customHeight="1">
      <c r="AC942" s="325"/>
      <c r="AD942" s="325"/>
      <c r="AE942" s="325"/>
      <c r="AF942" s="325"/>
      <c r="AG942" s="325"/>
      <c r="AH942" s="325"/>
      <c r="AI942" s="325"/>
    </row>
    <row r="943" spans="29:35" ht="24.75" customHeight="1">
      <c r="AC943" s="325"/>
      <c r="AD943" s="325"/>
      <c r="AE943" s="325"/>
      <c r="AF943" s="325"/>
      <c r="AG943" s="325"/>
      <c r="AH943" s="325"/>
      <c r="AI943" s="325"/>
    </row>
    <row r="944" spans="29:35" ht="24.75" customHeight="1">
      <c r="AC944" s="325"/>
      <c r="AD944" s="325"/>
      <c r="AE944" s="325"/>
      <c r="AF944" s="325"/>
      <c r="AG944" s="325"/>
      <c r="AH944" s="325"/>
      <c r="AI944" s="325"/>
    </row>
    <row r="945" spans="29:35" ht="24.75" customHeight="1">
      <c r="AC945" s="325"/>
      <c r="AD945" s="325"/>
      <c r="AE945" s="325"/>
      <c r="AF945" s="325"/>
      <c r="AG945" s="325"/>
      <c r="AH945" s="325"/>
      <c r="AI945" s="325"/>
    </row>
    <row r="946" spans="29:35" ht="24.75" customHeight="1">
      <c r="AC946" s="325"/>
      <c r="AD946" s="325"/>
      <c r="AE946" s="325"/>
      <c r="AF946" s="325"/>
      <c r="AG946" s="325"/>
      <c r="AH946" s="325"/>
      <c r="AI946" s="325"/>
    </row>
    <row r="947" spans="29:35" ht="24.75" customHeight="1">
      <c r="AC947" s="325"/>
      <c r="AD947" s="325"/>
      <c r="AE947" s="325"/>
      <c r="AF947" s="325"/>
      <c r="AG947" s="325"/>
      <c r="AH947" s="325"/>
      <c r="AI947" s="325"/>
    </row>
    <row r="948" spans="29:35" ht="24.75" customHeight="1">
      <c r="AC948" s="325"/>
      <c r="AD948" s="325"/>
      <c r="AE948" s="325"/>
      <c r="AF948" s="325"/>
      <c r="AG948" s="325"/>
      <c r="AH948" s="325"/>
      <c r="AI948" s="325"/>
    </row>
    <row r="949" spans="29:35" ht="24.75" customHeight="1">
      <c r="AC949" s="325"/>
      <c r="AD949" s="325"/>
      <c r="AE949" s="325"/>
      <c r="AF949" s="325"/>
      <c r="AG949" s="325"/>
      <c r="AH949" s="325"/>
      <c r="AI949" s="325"/>
    </row>
    <row r="950" spans="29:35" ht="24.75" customHeight="1">
      <c r="AC950" s="325"/>
      <c r="AD950" s="325"/>
      <c r="AE950" s="325"/>
      <c r="AF950" s="325"/>
      <c r="AG950" s="325"/>
      <c r="AH950" s="325"/>
      <c r="AI950" s="325"/>
    </row>
    <row r="951" spans="29:35" ht="24.75" customHeight="1">
      <c r="AC951" s="325"/>
      <c r="AD951" s="325"/>
      <c r="AE951" s="325"/>
      <c r="AF951" s="325"/>
      <c r="AG951" s="325"/>
      <c r="AH951" s="325"/>
      <c r="AI951" s="325"/>
    </row>
    <row r="952" spans="29:35" ht="24.75" customHeight="1">
      <c r="AC952" s="325"/>
      <c r="AD952" s="325"/>
      <c r="AE952" s="325"/>
      <c r="AF952" s="325"/>
      <c r="AG952" s="325"/>
      <c r="AH952" s="325"/>
      <c r="AI952" s="325"/>
    </row>
    <row r="953" spans="29:35" ht="24.75" customHeight="1">
      <c r="AC953" s="325"/>
      <c r="AD953" s="325"/>
      <c r="AE953" s="325"/>
      <c r="AF953" s="325"/>
      <c r="AG953" s="325"/>
      <c r="AH953" s="325"/>
      <c r="AI953" s="325"/>
    </row>
    <row r="954" spans="29:35" ht="24.75" customHeight="1">
      <c r="AC954" s="325"/>
      <c r="AD954" s="325"/>
      <c r="AE954" s="325"/>
      <c r="AF954" s="325"/>
      <c r="AG954" s="325"/>
      <c r="AH954" s="325"/>
      <c r="AI954" s="325"/>
    </row>
    <row r="955" spans="29:35" ht="24.75" customHeight="1">
      <c r="AC955" s="325"/>
      <c r="AD955" s="325"/>
      <c r="AE955" s="325"/>
      <c r="AF955" s="325"/>
      <c r="AG955" s="325"/>
      <c r="AH955" s="325"/>
      <c r="AI955" s="325"/>
    </row>
    <row r="956" spans="29:35" ht="24.75" customHeight="1">
      <c r="AC956" s="325"/>
      <c r="AD956" s="325"/>
      <c r="AE956" s="325"/>
      <c r="AF956" s="325"/>
      <c r="AG956" s="325"/>
      <c r="AH956" s="325"/>
      <c r="AI956" s="325"/>
    </row>
    <row r="957" spans="29:35" ht="24.75" customHeight="1">
      <c r="AC957" s="325"/>
      <c r="AD957" s="325"/>
      <c r="AE957" s="325"/>
      <c r="AF957" s="325"/>
      <c r="AG957" s="325"/>
      <c r="AH957" s="325"/>
      <c r="AI957" s="325"/>
    </row>
    <row r="958" spans="29:35" ht="24.75" customHeight="1">
      <c r="AC958" s="325"/>
      <c r="AD958" s="325"/>
      <c r="AE958" s="325"/>
      <c r="AF958" s="325"/>
      <c r="AG958" s="325"/>
      <c r="AH958" s="325"/>
      <c r="AI958" s="325"/>
    </row>
    <row r="959" spans="29:35" ht="24.75" customHeight="1">
      <c r="AC959" s="325"/>
      <c r="AD959" s="325"/>
      <c r="AE959" s="325"/>
      <c r="AF959" s="325"/>
      <c r="AG959" s="325"/>
      <c r="AH959" s="325"/>
      <c r="AI959" s="325"/>
    </row>
    <row r="960" spans="29:35" ht="24.75" customHeight="1">
      <c r="AC960" s="325"/>
      <c r="AD960" s="325"/>
      <c r="AE960" s="325"/>
      <c r="AF960" s="325"/>
      <c r="AG960" s="325"/>
      <c r="AH960" s="325"/>
      <c r="AI960" s="325"/>
    </row>
    <row r="961" spans="29:35" ht="24.75" customHeight="1">
      <c r="AC961" s="325"/>
      <c r="AD961" s="325"/>
      <c r="AE961" s="325"/>
      <c r="AF961" s="325"/>
      <c r="AG961" s="325"/>
      <c r="AH961" s="325"/>
      <c r="AI961" s="325"/>
    </row>
    <row r="962" spans="29:35" ht="24.75" customHeight="1">
      <c r="AC962" s="325"/>
      <c r="AD962" s="325"/>
      <c r="AE962" s="325"/>
      <c r="AF962" s="325"/>
      <c r="AG962" s="325"/>
      <c r="AH962" s="325"/>
      <c r="AI962" s="325"/>
    </row>
    <row r="963" spans="29:35" ht="24.75" customHeight="1">
      <c r="AC963" s="325"/>
      <c r="AD963" s="325"/>
      <c r="AE963" s="325"/>
      <c r="AF963" s="325"/>
      <c r="AG963" s="325"/>
      <c r="AH963" s="325"/>
      <c r="AI963" s="325"/>
    </row>
    <row r="964" spans="29:35" ht="24.75" customHeight="1">
      <c r="AC964" s="325"/>
      <c r="AD964" s="325"/>
      <c r="AE964" s="325"/>
      <c r="AF964" s="325"/>
      <c r="AG964" s="325"/>
      <c r="AH964" s="325"/>
      <c r="AI964" s="325"/>
    </row>
    <row r="965" spans="29:35" ht="24.75" customHeight="1">
      <c r="AC965" s="325"/>
      <c r="AD965" s="325"/>
      <c r="AE965" s="325"/>
      <c r="AF965" s="325"/>
      <c r="AG965" s="325"/>
      <c r="AH965" s="325"/>
      <c r="AI965" s="325"/>
    </row>
    <row r="966" spans="29:35" ht="24.75" customHeight="1">
      <c r="AC966" s="325"/>
      <c r="AD966" s="325"/>
      <c r="AE966" s="325"/>
      <c r="AF966" s="325"/>
      <c r="AG966" s="325"/>
      <c r="AH966" s="325"/>
      <c r="AI966" s="325"/>
    </row>
    <row r="967" spans="29:35" ht="24.75" customHeight="1">
      <c r="AC967" s="325"/>
      <c r="AD967" s="325"/>
      <c r="AE967" s="325"/>
      <c r="AF967" s="325"/>
      <c r="AG967" s="325"/>
      <c r="AH967" s="325"/>
      <c r="AI967" s="325"/>
    </row>
    <row r="968" spans="29:35" ht="24.75" customHeight="1">
      <c r="AC968" s="325"/>
      <c r="AD968" s="325"/>
      <c r="AE968" s="325"/>
      <c r="AF968" s="325"/>
      <c r="AG968" s="325"/>
      <c r="AH968" s="325"/>
      <c r="AI968" s="325"/>
    </row>
    <row r="969" spans="29:35" ht="24.75" customHeight="1">
      <c r="AC969" s="325"/>
      <c r="AD969" s="325"/>
      <c r="AE969" s="325"/>
      <c r="AF969" s="325"/>
      <c r="AG969" s="325"/>
      <c r="AH969" s="325"/>
      <c r="AI969" s="325"/>
    </row>
    <row r="970" spans="29:35" ht="24.75" customHeight="1">
      <c r="AC970" s="325"/>
      <c r="AD970" s="325"/>
      <c r="AE970" s="325"/>
      <c r="AF970" s="325"/>
      <c r="AG970" s="325"/>
      <c r="AH970" s="325"/>
      <c r="AI970" s="325"/>
    </row>
    <row r="971" spans="29:35" ht="24.75" customHeight="1">
      <c r="AC971" s="325"/>
      <c r="AD971" s="325"/>
      <c r="AE971" s="325"/>
      <c r="AF971" s="325"/>
      <c r="AG971" s="325"/>
      <c r="AH971" s="325"/>
      <c r="AI971" s="325"/>
    </row>
    <row r="972" spans="29:35" ht="24.75" customHeight="1">
      <c r="AC972" s="325"/>
      <c r="AD972" s="325"/>
      <c r="AE972" s="325"/>
      <c r="AF972" s="325"/>
      <c r="AG972" s="325"/>
      <c r="AH972" s="325"/>
      <c r="AI972" s="325"/>
    </row>
    <row r="973" spans="29:35" ht="24.75" customHeight="1">
      <c r="AC973" s="325"/>
      <c r="AD973" s="325"/>
      <c r="AE973" s="325"/>
      <c r="AF973" s="325"/>
      <c r="AG973" s="325"/>
      <c r="AH973" s="325"/>
      <c r="AI973" s="325"/>
    </row>
    <row r="974" spans="29:35" ht="24.75" customHeight="1">
      <c r="AC974" s="325"/>
      <c r="AD974" s="325"/>
      <c r="AE974" s="325"/>
      <c r="AF974" s="325"/>
      <c r="AG974" s="325"/>
      <c r="AH974" s="325"/>
      <c r="AI974" s="325"/>
    </row>
    <row r="975" spans="29:35" ht="24.75" customHeight="1">
      <c r="AC975" s="325"/>
      <c r="AD975" s="325"/>
      <c r="AE975" s="325"/>
      <c r="AF975" s="325"/>
      <c r="AG975" s="325"/>
      <c r="AH975" s="325"/>
      <c r="AI975" s="325"/>
    </row>
    <row r="976" spans="29:35" ht="24.75" customHeight="1">
      <c r="AC976" s="325"/>
      <c r="AD976" s="325"/>
      <c r="AE976" s="325"/>
      <c r="AF976" s="325"/>
      <c r="AG976" s="325"/>
      <c r="AH976" s="325"/>
      <c r="AI976" s="325"/>
    </row>
    <row r="977" spans="29:35" ht="24.75" customHeight="1">
      <c r="AC977" s="325"/>
      <c r="AD977" s="325"/>
      <c r="AE977" s="325"/>
      <c r="AF977" s="325"/>
      <c r="AG977" s="325"/>
      <c r="AH977" s="325"/>
      <c r="AI977" s="325"/>
    </row>
    <row r="978" spans="29:35" ht="24.75" customHeight="1">
      <c r="AC978" s="325"/>
      <c r="AD978" s="325"/>
      <c r="AE978" s="325"/>
      <c r="AF978" s="325"/>
      <c r="AG978" s="325"/>
      <c r="AH978" s="325"/>
      <c r="AI978" s="325"/>
    </row>
    <row r="979" spans="29:35" ht="24.75" customHeight="1">
      <c r="AC979" s="325"/>
      <c r="AD979" s="325"/>
      <c r="AE979" s="325"/>
      <c r="AF979" s="325"/>
      <c r="AG979" s="325"/>
      <c r="AH979" s="325"/>
      <c r="AI979" s="325"/>
    </row>
    <row r="980" spans="29:35" ht="24.75" customHeight="1">
      <c r="AC980" s="325"/>
      <c r="AD980" s="325"/>
      <c r="AE980" s="325"/>
      <c r="AF980" s="325"/>
      <c r="AG980" s="325"/>
      <c r="AH980" s="325"/>
      <c r="AI980" s="325"/>
    </row>
    <row r="981" spans="29:35" ht="24.75" customHeight="1">
      <c r="AC981" s="325"/>
      <c r="AD981" s="325"/>
      <c r="AE981" s="325"/>
      <c r="AF981" s="325"/>
      <c r="AG981" s="325"/>
      <c r="AH981" s="325"/>
      <c r="AI981" s="325"/>
    </row>
    <row r="982" spans="29:35" ht="24.75" customHeight="1">
      <c r="AC982" s="325"/>
      <c r="AD982" s="325"/>
      <c r="AE982" s="325"/>
      <c r="AF982" s="325"/>
      <c r="AG982" s="325"/>
      <c r="AH982" s="325"/>
      <c r="AI982" s="325"/>
    </row>
    <row r="983" spans="29:35" ht="24.75" customHeight="1">
      <c r="AC983" s="325"/>
      <c r="AD983" s="325"/>
      <c r="AE983" s="325"/>
      <c r="AF983" s="325"/>
      <c r="AG983" s="325"/>
      <c r="AH983" s="325"/>
      <c r="AI983" s="325"/>
    </row>
    <row r="984" spans="29:35" ht="24.75" customHeight="1">
      <c r="AC984" s="325"/>
      <c r="AD984" s="325"/>
      <c r="AE984" s="325"/>
      <c r="AF984" s="325"/>
      <c r="AG984" s="325"/>
      <c r="AH984" s="325"/>
      <c r="AI984" s="325"/>
    </row>
    <row r="985" spans="29:35" ht="24.75" customHeight="1">
      <c r="AC985" s="325"/>
      <c r="AD985" s="325"/>
      <c r="AE985" s="325"/>
      <c r="AF985" s="325"/>
      <c r="AG985" s="325"/>
      <c r="AH985" s="325"/>
      <c r="AI985" s="325"/>
    </row>
    <row r="986" spans="29:35" ht="24.75" customHeight="1">
      <c r="AC986" s="325"/>
      <c r="AD986" s="325"/>
      <c r="AE986" s="325"/>
      <c r="AF986" s="325"/>
      <c r="AG986" s="325"/>
      <c r="AH986" s="325"/>
      <c r="AI986" s="325"/>
    </row>
    <row r="987" spans="29:35" ht="24.75" customHeight="1">
      <c r="AC987" s="325"/>
      <c r="AD987" s="325"/>
      <c r="AE987" s="325"/>
      <c r="AF987" s="325"/>
      <c r="AG987" s="325"/>
      <c r="AH987" s="325"/>
      <c r="AI987" s="325"/>
    </row>
    <row r="988" spans="29:35" ht="24.75" customHeight="1">
      <c r="AC988" s="325"/>
      <c r="AD988" s="325"/>
      <c r="AE988" s="325"/>
      <c r="AF988" s="325"/>
      <c r="AG988" s="325"/>
      <c r="AH988" s="325"/>
      <c r="AI988" s="325"/>
    </row>
    <row r="989" spans="29:35" ht="24.75" customHeight="1">
      <c r="AC989" s="325"/>
      <c r="AD989" s="325"/>
      <c r="AE989" s="325"/>
      <c r="AF989" s="325"/>
      <c r="AG989" s="325"/>
      <c r="AH989" s="325"/>
      <c r="AI989" s="325"/>
    </row>
    <row r="990" spans="29:35" ht="24.75" customHeight="1">
      <c r="AC990" s="325"/>
      <c r="AD990" s="325"/>
      <c r="AE990" s="325"/>
      <c r="AF990" s="325"/>
      <c r="AG990" s="325"/>
      <c r="AH990" s="325"/>
      <c r="AI990" s="325"/>
    </row>
    <row r="991" spans="29:35" ht="24.75" customHeight="1">
      <c r="AC991" s="325"/>
      <c r="AD991" s="325"/>
      <c r="AE991" s="325"/>
      <c r="AF991" s="325"/>
      <c r="AG991" s="325"/>
      <c r="AH991" s="325"/>
      <c r="AI991" s="325"/>
    </row>
    <row r="992" spans="29:35" ht="24.75" customHeight="1">
      <c r="AC992" s="325"/>
      <c r="AD992" s="325"/>
      <c r="AE992" s="325"/>
      <c r="AF992" s="325"/>
      <c r="AG992" s="325"/>
      <c r="AH992" s="325"/>
      <c r="AI992" s="325"/>
    </row>
    <row r="993" spans="29:35" ht="24.75" customHeight="1">
      <c r="AC993" s="325"/>
      <c r="AD993" s="325"/>
      <c r="AE993" s="325"/>
      <c r="AF993" s="325"/>
      <c r="AG993" s="325"/>
      <c r="AH993" s="325"/>
      <c r="AI993" s="325"/>
    </row>
    <row r="994" spans="29:35" ht="24.75" customHeight="1">
      <c r="AC994" s="325"/>
      <c r="AD994" s="325"/>
      <c r="AE994" s="325"/>
      <c r="AF994" s="325"/>
      <c r="AG994" s="325"/>
      <c r="AH994" s="325"/>
      <c r="AI994" s="325"/>
    </row>
    <row r="995" spans="29:35" ht="24.75" customHeight="1">
      <c r="AC995" s="325"/>
      <c r="AD995" s="325"/>
      <c r="AE995" s="325"/>
      <c r="AF995" s="325"/>
      <c r="AG995" s="325"/>
      <c r="AH995" s="325"/>
      <c r="AI995" s="325"/>
    </row>
    <row r="996" spans="29:35" ht="24.75" customHeight="1">
      <c r="AC996" s="325"/>
      <c r="AD996" s="325"/>
      <c r="AE996" s="325"/>
      <c r="AF996" s="325"/>
      <c r="AG996" s="325"/>
      <c r="AH996" s="325"/>
      <c r="AI996" s="325"/>
    </row>
    <row r="997" spans="29:35" ht="24.75" customHeight="1">
      <c r="AC997" s="325"/>
      <c r="AD997" s="325"/>
      <c r="AE997" s="325"/>
      <c r="AF997" s="325"/>
      <c r="AG997" s="325"/>
      <c r="AH997" s="325"/>
      <c r="AI997" s="325"/>
    </row>
    <row r="998" spans="29:35" ht="24.75" customHeight="1">
      <c r="AC998" s="325"/>
      <c r="AD998" s="325"/>
      <c r="AE998" s="325"/>
      <c r="AF998" s="325"/>
      <c r="AG998" s="325"/>
      <c r="AH998" s="325"/>
      <c r="AI998" s="325"/>
    </row>
    <row r="999" spans="29:35" ht="24.75" customHeight="1">
      <c r="AC999" s="325"/>
      <c r="AD999" s="325"/>
      <c r="AE999" s="325"/>
      <c r="AF999" s="325"/>
      <c r="AG999" s="325"/>
      <c r="AH999" s="325"/>
      <c r="AI999" s="325"/>
    </row>
    <row r="1000" spans="29:35" ht="24.75" customHeight="1">
      <c r="AC1000" s="325"/>
      <c r="AD1000" s="325"/>
      <c r="AE1000" s="325"/>
      <c r="AF1000" s="325"/>
      <c r="AG1000" s="325"/>
      <c r="AH1000" s="325"/>
      <c r="AI1000" s="325"/>
    </row>
    <row r="1001" spans="29:35" ht="24.75" customHeight="1">
      <c r="AC1001" s="325"/>
      <c r="AD1001" s="325"/>
      <c r="AE1001" s="325"/>
      <c r="AF1001" s="325"/>
      <c r="AG1001" s="325"/>
      <c r="AH1001" s="325"/>
      <c r="AI1001" s="325"/>
    </row>
    <row r="1002" spans="29:35" ht="24.75" customHeight="1">
      <c r="AC1002" s="325"/>
      <c r="AD1002" s="325"/>
      <c r="AE1002" s="325"/>
      <c r="AF1002" s="325"/>
      <c r="AG1002" s="325"/>
      <c r="AH1002" s="325"/>
      <c r="AI1002" s="325"/>
    </row>
    <row r="1003" spans="29:35" ht="24.75" customHeight="1">
      <c r="AC1003" s="325"/>
      <c r="AD1003" s="325"/>
      <c r="AE1003" s="325"/>
      <c r="AF1003" s="325"/>
      <c r="AG1003" s="325"/>
      <c r="AH1003" s="325"/>
      <c r="AI1003" s="325"/>
    </row>
    <row r="1004" spans="29:35" ht="24.75" customHeight="1">
      <c r="AC1004" s="325"/>
      <c r="AD1004" s="325"/>
      <c r="AE1004" s="325"/>
      <c r="AF1004" s="325"/>
      <c r="AG1004" s="325"/>
      <c r="AH1004" s="325"/>
      <c r="AI1004" s="325"/>
    </row>
    <row r="1005" spans="29:35" ht="24.75" customHeight="1">
      <c r="AC1005" s="325"/>
      <c r="AD1005" s="325"/>
      <c r="AE1005" s="325"/>
      <c r="AF1005" s="325"/>
      <c r="AG1005" s="325"/>
      <c r="AH1005" s="325"/>
      <c r="AI1005" s="325"/>
    </row>
    <row r="1006" spans="29:35" ht="24.75" customHeight="1">
      <c r="AC1006" s="325"/>
      <c r="AD1006" s="325"/>
      <c r="AE1006" s="325"/>
      <c r="AF1006" s="325"/>
      <c r="AG1006" s="325"/>
      <c r="AH1006" s="325"/>
      <c r="AI1006" s="325"/>
    </row>
    <row r="1007" spans="29:35" ht="24.75" customHeight="1">
      <c r="AC1007" s="325"/>
      <c r="AD1007" s="325"/>
      <c r="AE1007" s="325"/>
      <c r="AF1007" s="325"/>
      <c r="AG1007" s="325"/>
      <c r="AH1007" s="325"/>
      <c r="AI1007" s="325"/>
    </row>
    <row r="1008" spans="29:35" ht="24.75" customHeight="1">
      <c r="AC1008" s="325"/>
      <c r="AD1008" s="325"/>
      <c r="AE1008" s="325"/>
      <c r="AF1008" s="325"/>
      <c r="AG1008" s="325"/>
      <c r="AH1008" s="325"/>
      <c r="AI1008" s="325"/>
    </row>
    <row r="1009" spans="29:35" ht="24.75" customHeight="1">
      <c r="AC1009" s="325"/>
      <c r="AD1009" s="325"/>
      <c r="AE1009" s="325"/>
      <c r="AF1009" s="325"/>
      <c r="AG1009" s="325"/>
      <c r="AH1009" s="325"/>
      <c r="AI1009" s="325"/>
    </row>
    <row r="1010" spans="29:35" ht="24.75" customHeight="1">
      <c r="AC1010" s="325"/>
      <c r="AD1010" s="325"/>
      <c r="AE1010" s="325"/>
      <c r="AF1010" s="325"/>
      <c r="AG1010" s="325"/>
      <c r="AH1010" s="325"/>
      <c r="AI1010" s="325"/>
    </row>
    <row r="1011" spans="29:35" ht="24.75" customHeight="1">
      <c r="AC1011" s="325"/>
      <c r="AD1011" s="325"/>
      <c r="AE1011" s="325"/>
      <c r="AF1011" s="325"/>
      <c r="AG1011" s="325"/>
      <c r="AH1011" s="325"/>
      <c r="AI1011" s="325"/>
    </row>
    <row r="1012" spans="29:35" ht="24.75" customHeight="1">
      <c r="AC1012" s="325"/>
      <c r="AD1012" s="325"/>
      <c r="AE1012" s="325"/>
      <c r="AF1012" s="325"/>
      <c r="AG1012" s="325"/>
      <c r="AH1012" s="325"/>
      <c r="AI1012" s="325"/>
    </row>
    <row r="1013" spans="29:35" ht="24.75" customHeight="1">
      <c r="AC1013" s="325"/>
      <c r="AD1013" s="325"/>
      <c r="AE1013" s="325"/>
      <c r="AF1013" s="325"/>
      <c r="AG1013" s="325"/>
      <c r="AH1013" s="325"/>
      <c r="AI1013" s="325"/>
    </row>
    <row r="1014" spans="29:35" ht="24.75" customHeight="1">
      <c r="AC1014" s="325"/>
      <c r="AD1014" s="325"/>
      <c r="AE1014" s="325"/>
      <c r="AF1014" s="325"/>
      <c r="AG1014" s="325"/>
      <c r="AH1014" s="325"/>
      <c r="AI1014" s="325"/>
    </row>
    <row r="1015" spans="29:35" ht="24.75" customHeight="1">
      <c r="AC1015" s="325"/>
      <c r="AD1015" s="325"/>
      <c r="AE1015" s="325"/>
      <c r="AF1015" s="325"/>
      <c r="AG1015" s="325"/>
      <c r="AH1015" s="325"/>
      <c r="AI1015" s="325"/>
    </row>
    <row r="1016" spans="29:35" ht="24.75" customHeight="1">
      <c r="AC1016" s="325"/>
      <c r="AD1016" s="325"/>
      <c r="AE1016" s="325"/>
      <c r="AF1016" s="325"/>
      <c r="AG1016" s="325"/>
      <c r="AH1016" s="325"/>
      <c r="AI1016" s="325"/>
    </row>
    <row r="1017" spans="29:35" ht="24.75" customHeight="1">
      <c r="AC1017" s="325"/>
      <c r="AD1017" s="325"/>
      <c r="AE1017" s="325"/>
      <c r="AF1017" s="325"/>
      <c r="AG1017" s="325"/>
      <c r="AH1017" s="325"/>
      <c r="AI1017" s="325"/>
    </row>
    <row r="1018" spans="29:35" ht="24.75" customHeight="1">
      <c r="AC1018" s="325"/>
      <c r="AD1018" s="325"/>
      <c r="AE1018" s="325"/>
      <c r="AF1018" s="325"/>
      <c r="AG1018" s="325"/>
      <c r="AH1018" s="325"/>
      <c r="AI1018" s="325"/>
    </row>
    <row r="1019" spans="29:35" ht="24.75" customHeight="1">
      <c r="AC1019" s="325"/>
      <c r="AD1019" s="325"/>
      <c r="AE1019" s="325"/>
      <c r="AF1019" s="325"/>
      <c r="AG1019" s="325"/>
      <c r="AH1019" s="325"/>
      <c r="AI1019" s="325"/>
    </row>
    <row r="1020" spans="29:35" ht="24.75" customHeight="1">
      <c r="AC1020" s="325"/>
      <c r="AD1020" s="325"/>
      <c r="AE1020" s="325"/>
      <c r="AF1020" s="325"/>
      <c r="AG1020" s="325"/>
      <c r="AH1020" s="325"/>
      <c r="AI1020" s="325"/>
    </row>
    <row r="1021" spans="29:35" ht="24.75" customHeight="1">
      <c r="AC1021" s="325"/>
      <c r="AD1021" s="325"/>
      <c r="AE1021" s="325"/>
      <c r="AF1021" s="325"/>
      <c r="AG1021" s="325"/>
      <c r="AH1021" s="325"/>
      <c r="AI1021" s="325"/>
    </row>
    <row r="1022" spans="29:35" ht="24.75" customHeight="1">
      <c r="AC1022" s="325"/>
      <c r="AD1022" s="325"/>
      <c r="AE1022" s="325"/>
      <c r="AF1022" s="325"/>
      <c r="AG1022" s="325"/>
      <c r="AH1022" s="325"/>
      <c r="AI1022" s="325"/>
    </row>
    <row r="1023" spans="29:35" ht="24.75" customHeight="1">
      <c r="AC1023" s="325"/>
      <c r="AD1023" s="325"/>
      <c r="AE1023" s="325"/>
      <c r="AF1023" s="325"/>
      <c r="AG1023" s="325"/>
      <c r="AH1023" s="325"/>
      <c r="AI1023" s="325"/>
    </row>
    <row r="1024" spans="29:35" ht="24.75" customHeight="1">
      <c r="AC1024" s="325"/>
      <c r="AD1024" s="325"/>
      <c r="AE1024" s="325"/>
      <c r="AF1024" s="325"/>
      <c r="AG1024" s="325"/>
      <c r="AH1024" s="325"/>
      <c r="AI1024" s="325"/>
    </row>
    <row r="1025" spans="29:35" ht="24.75" customHeight="1">
      <c r="AC1025" s="325"/>
      <c r="AD1025" s="325"/>
      <c r="AE1025" s="325"/>
      <c r="AF1025" s="325"/>
      <c r="AG1025" s="325"/>
      <c r="AH1025" s="325"/>
      <c r="AI1025" s="325"/>
    </row>
    <row r="1026" spans="29:35" ht="24.75" customHeight="1">
      <c r="AC1026" s="325"/>
      <c r="AD1026" s="325"/>
      <c r="AE1026" s="325"/>
      <c r="AF1026" s="325"/>
      <c r="AG1026" s="325"/>
      <c r="AH1026" s="325"/>
      <c r="AI1026" s="325"/>
    </row>
    <row r="1027" spans="29:35" ht="24.75" customHeight="1">
      <c r="AC1027" s="325"/>
      <c r="AD1027" s="325"/>
      <c r="AE1027" s="325"/>
      <c r="AF1027" s="325"/>
      <c r="AG1027" s="325"/>
      <c r="AH1027" s="325"/>
      <c r="AI1027" s="325"/>
    </row>
    <row r="1028" spans="29:35" ht="24.75" customHeight="1">
      <c r="AC1028" s="325"/>
      <c r="AD1028" s="325"/>
      <c r="AE1028" s="325"/>
      <c r="AF1028" s="325"/>
      <c r="AG1028" s="325"/>
      <c r="AH1028" s="325"/>
      <c r="AI1028" s="325"/>
    </row>
    <row r="1029" spans="29:35" ht="24.75" customHeight="1">
      <c r="AC1029" s="325"/>
      <c r="AD1029" s="325"/>
      <c r="AE1029" s="325"/>
      <c r="AF1029" s="325"/>
      <c r="AG1029" s="325"/>
      <c r="AH1029" s="325"/>
      <c r="AI1029" s="325"/>
    </row>
    <row r="1030" spans="29:35" ht="24.75" customHeight="1">
      <c r="AC1030" s="325"/>
      <c r="AD1030" s="325"/>
      <c r="AE1030" s="325"/>
      <c r="AF1030" s="325"/>
      <c r="AG1030" s="325"/>
      <c r="AH1030" s="325"/>
      <c r="AI1030" s="325"/>
    </row>
    <row r="1031" spans="29:35" ht="24.75" customHeight="1">
      <c r="AC1031" s="325"/>
      <c r="AD1031" s="325"/>
      <c r="AE1031" s="325"/>
      <c r="AF1031" s="325"/>
      <c r="AG1031" s="325"/>
      <c r="AH1031" s="325"/>
      <c r="AI1031" s="325"/>
    </row>
    <row r="1032" spans="29:35" ht="24.75" customHeight="1">
      <c r="AC1032" s="325"/>
      <c r="AD1032" s="325"/>
      <c r="AE1032" s="325"/>
      <c r="AF1032" s="325"/>
      <c r="AG1032" s="325"/>
      <c r="AH1032" s="325"/>
      <c r="AI1032" s="325"/>
    </row>
    <row r="1033" spans="29:35" ht="24.75" customHeight="1">
      <c r="AC1033" s="325"/>
      <c r="AD1033" s="325"/>
      <c r="AE1033" s="325"/>
      <c r="AF1033" s="325"/>
      <c r="AG1033" s="325"/>
      <c r="AH1033" s="325"/>
      <c r="AI1033" s="325"/>
    </row>
    <row r="1034" spans="29:35" ht="24.75" customHeight="1">
      <c r="AC1034" s="325"/>
      <c r="AD1034" s="325"/>
      <c r="AE1034" s="325"/>
      <c r="AF1034" s="325"/>
      <c r="AG1034" s="325"/>
      <c r="AH1034" s="325"/>
      <c r="AI1034" s="325"/>
    </row>
    <row r="1035" spans="29:35" ht="24.75" customHeight="1">
      <c r="AC1035" s="325"/>
      <c r="AD1035" s="325"/>
      <c r="AE1035" s="325"/>
      <c r="AF1035" s="325"/>
      <c r="AG1035" s="325"/>
      <c r="AH1035" s="325"/>
      <c r="AI1035" s="325"/>
    </row>
    <row r="1036" spans="29:35" ht="24.75" customHeight="1">
      <c r="AC1036" s="325"/>
      <c r="AD1036" s="325"/>
      <c r="AE1036" s="325"/>
      <c r="AF1036" s="325"/>
      <c r="AG1036" s="325"/>
      <c r="AH1036" s="325"/>
      <c r="AI1036" s="325"/>
    </row>
    <row r="1037" spans="29:35" ht="24.75" customHeight="1">
      <c r="AC1037" s="325"/>
      <c r="AD1037" s="325"/>
      <c r="AE1037" s="325"/>
      <c r="AF1037" s="325"/>
      <c r="AG1037" s="325"/>
      <c r="AH1037" s="325"/>
      <c r="AI1037" s="325"/>
    </row>
    <row r="1038" spans="29:35" ht="24.75" customHeight="1">
      <c r="AC1038" s="325"/>
      <c r="AD1038" s="325"/>
      <c r="AE1038" s="325"/>
      <c r="AF1038" s="325"/>
      <c r="AG1038" s="325"/>
      <c r="AH1038" s="325"/>
      <c r="AI1038" s="325"/>
    </row>
    <row r="1039" spans="29:35" ht="24.75" customHeight="1">
      <c r="AC1039" s="325"/>
      <c r="AD1039" s="325"/>
      <c r="AE1039" s="325"/>
      <c r="AF1039" s="325"/>
      <c r="AG1039" s="325"/>
      <c r="AH1039" s="325"/>
      <c r="AI1039" s="325"/>
    </row>
    <row r="1040" spans="29:35" ht="24.75" customHeight="1">
      <c r="AC1040" s="325"/>
      <c r="AD1040" s="325"/>
      <c r="AE1040" s="325"/>
      <c r="AF1040" s="325"/>
      <c r="AG1040" s="325"/>
      <c r="AH1040" s="325"/>
      <c r="AI1040" s="325"/>
    </row>
    <row r="1041" spans="29:35" ht="24.75" customHeight="1">
      <c r="AC1041" s="325"/>
      <c r="AD1041" s="325"/>
      <c r="AE1041" s="325"/>
      <c r="AF1041" s="325"/>
      <c r="AG1041" s="325"/>
      <c r="AH1041" s="325"/>
      <c r="AI1041" s="325"/>
    </row>
    <row r="1042" spans="29:35" ht="24.75" customHeight="1">
      <c r="AC1042" s="325"/>
      <c r="AD1042" s="325"/>
      <c r="AE1042" s="325"/>
      <c r="AF1042" s="325"/>
      <c r="AG1042" s="325"/>
      <c r="AH1042" s="325"/>
      <c r="AI1042" s="325"/>
    </row>
    <row r="1043" spans="29:35" ht="24.75" customHeight="1">
      <c r="AC1043" s="325"/>
      <c r="AD1043" s="325"/>
      <c r="AE1043" s="325"/>
      <c r="AF1043" s="325"/>
      <c r="AG1043" s="325"/>
      <c r="AH1043" s="325"/>
      <c r="AI1043" s="325"/>
    </row>
    <row r="1044" spans="29:35" ht="24.75" customHeight="1">
      <c r="AC1044" s="325"/>
      <c r="AD1044" s="325"/>
      <c r="AE1044" s="325"/>
      <c r="AF1044" s="325"/>
      <c r="AG1044" s="325"/>
      <c r="AH1044" s="325"/>
      <c r="AI1044" s="325"/>
    </row>
    <row r="1045" spans="29:35" ht="24.75" customHeight="1">
      <c r="AC1045" s="325"/>
      <c r="AD1045" s="325"/>
      <c r="AE1045" s="325"/>
      <c r="AF1045" s="325"/>
      <c r="AG1045" s="325"/>
      <c r="AH1045" s="325"/>
      <c r="AI1045" s="325"/>
    </row>
    <row r="1046" spans="29:35" ht="24.75" customHeight="1">
      <c r="AC1046" s="325"/>
      <c r="AD1046" s="325"/>
      <c r="AE1046" s="325"/>
      <c r="AF1046" s="325"/>
      <c r="AG1046" s="325"/>
      <c r="AH1046" s="325"/>
      <c r="AI1046" s="325"/>
    </row>
    <row r="1047" spans="29:35" ht="24.75" customHeight="1">
      <c r="AC1047" s="325"/>
      <c r="AD1047" s="325"/>
      <c r="AE1047" s="325"/>
      <c r="AF1047" s="325"/>
      <c r="AG1047" s="325"/>
      <c r="AH1047" s="325"/>
      <c r="AI1047" s="325"/>
    </row>
    <row r="1048" spans="29:35" ht="24.75" customHeight="1">
      <c r="AC1048" s="325"/>
      <c r="AD1048" s="325"/>
      <c r="AE1048" s="325"/>
      <c r="AF1048" s="325"/>
      <c r="AG1048" s="325"/>
      <c r="AH1048" s="325"/>
      <c r="AI1048" s="325"/>
    </row>
    <row r="1049" spans="29:35" ht="24.75" customHeight="1">
      <c r="AC1049" s="325"/>
      <c r="AD1049" s="325"/>
      <c r="AE1049" s="325"/>
      <c r="AF1049" s="325"/>
      <c r="AG1049" s="325"/>
      <c r="AH1049" s="325"/>
      <c r="AI1049" s="325"/>
    </row>
    <row r="1050" spans="29:35" ht="24.75" customHeight="1">
      <c r="AC1050" s="325"/>
      <c r="AD1050" s="325"/>
      <c r="AE1050" s="325"/>
      <c r="AF1050" s="325"/>
      <c r="AG1050" s="325"/>
      <c r="AH1050" s="325"/>
      <c r="AI1050" s="325"/>
    </row>
    <row r="1051" spans="29:35" ht="24.75" customHeight="1">
      <c r="AC1051" s="325"/>
      <c r="AD1051" s="325"/>
      <c r="AE1051" s="325"/>
      <c r="AF1051" s="325"/>
      <c r="AG1051" s="325"/>
      <c r="AH1051" s="325"/>
      <c r="AI1051" s="325"/>
    </row>
    <row r="1052" spans="29:35" ht="24.75" customHeight="1">
      <c r="AC1052" s="325"/>
      <c r="AD1052" s="325"/>
      <c r="AE1052" s="325"/>
      <c r="AF1052" s="325"/>
      <c r="AG1052" s="325"/>
      <c r="AH1052" s="325"/>
      <c r="AI1052" s="325"/>
    </row>
    <row r="1053" spans="29:35" ht="24.75" customHeight="1">
      <c r="AC1053" s="325"/>
      <c r="AD1053" s="325"/>
      <c r="AE1053" s="325"/>
      <c r="AF1053" s="325"/>
      <c r="AG1053" s="325"/>
      <c r="AH1053" s="325"/>
      <c r="AI1053" s="325"/>
    </row>
    <row r="1054" spans="29:35" ht="24.75" customHeight="1">
      <c r="AC1054" s="325"/>
      <c r="AD1054" s="325"/>
      <c r="AE1054" s="325"/>
      <c r="AF1054" s="325"/>
      <c r="AG1054" s="325"/>
      <c r="AH1054" s="325"/>
      <c r="AI1054" s="325"/>
    </row>
    <row r="1055" spans="29:35" ht="24.75" customHeight="1">
      <c r="AC1055" s="325"/>
      <c r="AD1055" s="325"/>
      <c r="AE1055" s="325"/>
      <c r="AF1055" s="325"/>
      <c r="AG1055" s="325"/>
      <c r="AH1055" s="325"/>
      <c r="AI1055" s="325"/>
    </row>
    <row r="1056" spans="29:35" ht="24.75" customHeight="1">
      <c r="AC1056" s="325"/>
      <c r="AD1056" s="325"/>
      <c r="AE1056" s="325"/>
      <c r="AF1056" s="325"/>
      <c r="AG1056" s="325"/>
      <c r="AH1056" s="325"/>
      <c r="AI1056" s="325"/>
    </row>
    <row r="1057" spans="29:35" ht="24.75" customHeight="1">
      <c r="AC1057" s="325"/>
      <c r="AD1057" s="325"/>
      <c r="AE1057" s="325"/>
      <c r="AF1057" s="325"/>
      <c r="AG1057" s="325"/>
      <c r="AH1057" s="325"/>
      <c r="AI1057" s="325"/>
    </row>
    <row r="1058" spans="29:35" ht="24.75" customHeight="1">
      <c r="AC1058" s="325"/>
      <c r="AD1058" s="325"/>
      <c r="AE1058" s="325"/>
      <c r="AF1058" s="325"/>
      <c r="AG1058" s="325"/>
      <c r="AH1058" s="325"/>
      <c r="AI1058" s="325"/>
    </row>
    <row r="1059" spans="29:35" ht="24.75" customHeight="1">
      <c r="AC1059" s="325"/>
      <c r="AD1059" s="325"/>
      <c r="AE1059" s="325"/>
      <c r="AF1059" s="325"/>
      <c r="AG1059" s="325"/>
      <c r="AH1059" s="325"/>
      <c r="AI1059" s="325"/>
    </row>
    <row r="1060" spans="29:35" ht="24.75" customHeight="1">
      <c r="AC1060" s="325"/>
      <c r="AD1060" s="325"/>
      <c r="AE1060" s="325"/>
      <c r="AF1060" s="325"/>
      <c r="AG1060" s="325"/>
      <c r="AH1060" s="325"/>
      <c r="AI1060" s="325"/>
    </row>
    <row r="1061" spans="29:35" ht="24.75" customHeight="1">
      <c r="AC1061" s="325"/>
      <c r="AD1061" s="325"/>
      <c r="AE1061" s="325"/>
      <c r="AF1061" s="325"/>
      <c r="AG1061" s="325"/>
      <c r="AH1061" s="325"/>
      <c r="AI1061" s="325"/>
    </row>
    <row r="1062" spans="29:35" ht="24.75" customHeight="1">
      <c r="AC1062" s="325"/>
      <c r="AD1062" s="325"/>
      <c r="AE1062" s="325"/>
      <c r="AF1062" s="325"/>
      <c r="AG1062" s="325"/>
      <c r="AH1062" s="325"/>
      <c r="AI1062" s="325"/>
    </row>
    <row r="1063" spans="29:35" ht="24.75" customHeight="1">
      <c r="AC1063" s="325"/>
      <c r="AD1063" s="325"/>
      <c r="AE1063" s="325"/>
      <c r="AF1063" s="325"/>
      <c r="AG1063" s="325"/>
      <c r="AH1063" s="325"/>
      <c r="AI1063" s="325"/>
    </row>
    <row r="1064" spans="29:35" ht="24.75" customHeight="1">
      <c r="AC1064" s="325"/>
      <c r="AD1064" s="325"/>
      <c r="AE1064" s="325"/>
      <c r="AF1064" s="325"/>
      <c r="AG1064" s="325"/>
      <c r="AH1064" s="325"/>
      <c r="AI1064" s="325"/>
    </row>
    <row r="1065" spans="29:35" ht="24.75" customHeight="1">
      <c r="AC1065" s="325"/>
      <c r="AD1065" s="325"/>
      <c r="AE1065" s="325"/>
      <c r="AF1065" s="325"/>
      <c r="AG1065" s="325"/>
      <c r="AH1065" s="325"/>
      <c r="AI1065" s="325"/>
    </row>
    <row r="1066" spans="29:35" ht="24.75" customHeight="1">
      <c r="AC1066" s="325"/>
      <c r="AD1066" s="325"/>
      <c r="AE1066" s="325"/>
      <c r="AF1066" s="325"/>
      <c r="AG1066" s="325"/>
      <c r="AH1066" s="325"/>
      <c r="AI1066" s="325"/>
    </row>
    <row r="1067" spans="29:35" ht="24.75" customHeight="1">
      <c r="AC1067" s="325"/>
      <c r="AD1067" s="325"/>
      <c r="AE1067" s="325"/>
      <c r="AF1067" s="325"/>
      <c r="AG1067" s="325"/>
      <c r="AH1067" s="325"/>
      <c r="AI1067" s="325"/>
    </row>
    <row r="1068" spans="29:35" ht="24.75" customHeight="1">
      <c r="AC1068" s="325"/>
      <c r="AD1068" s="325"/>
      <c r="AE1068" s="325"/>
      <c r="AF1068" s="325"/>
      <c r="AG1068" s="325"/>
      <c r="AH1068" s="325"/>
      <c r="AI1068" s="325"/>
    </row>
    <row r="1069" spans="29:35" ht="24.75" customHeight="1">
      <c r="AC1069" s="325"/>
      <c r="AD1069" s="325"/>
      <c r="AE1069" s="325"/>
      <c r="AF1069" s="325"/>
      <c r="AG1069" s="325"/>
      <c r="AH1069" s="325"/>
      <c r="AI1069" s="325"/>
    </row>
    <row r="1070" spans="29:35" ht="24.75" customHeight="1">
      <c r="AC1070" s="325"/>
      <c r="AD1070" s="325"/>
      <c r="AE1070" s="325"/>
      <c r="AF1070" s="325"/>
      <c r="AG1070" s="325"/>
      <c r="AH1070" s="325"/>
      <c r="AI1070" s="325"/>
    </row>
    <row r="1071" spans="29:35" ht="24.75" customHeight="1">
      <c r="AC1071" s="325"/>
      <c r="AD1071" s="325"/>
      <c r="AE1071" s="325"/>
      <c r="AF1071" s="325"/>
      <c r="AG1071" s="325"/>
      <c r="AH1071" s="325"/>
      <c r="AI1071" s="325"/>
    </row>
    <row r="1072" spans="29:35" ht="24.75" customHeight="1">
      <c r="AC1072" s="325"/>
      <c r="AD1072" s="325"/>
      <c r="AE1072" s="325"/>
      <c r="AF1072" s="325"/>
      <c r="AG1072" s="325"/>
      <c r="AH1072" s="325"/>
      <c r="AI1072" s="325"/>
    </row>
    <row r="1073" spans="29:35" ht="24.75" customHeight="1">
      <c r="AC1073" s="325"/>
      <c r="AD1073" s="325"/>
      <c r="AE1073" s="325"/>
      <c r="AF1073" s="325"/>
      <c r="AG1073" s="325"/>
      <c r="AH1073" s="325"/>
      <c r="AI1073" s="325"/>
    </row>
    <row r="1074" spans="29:35" ht="24.75" customHeight="1">
      <c r="AC1074" s="325"/>
      <c r="AD1074" s="325"/>
      <c r="AE1074" s="325"/>
      <c r="AF1074" s="325"/>
      <c r="AG1074" s="325"/>
      <c r="AH1074" s="325"/>
      <c r="AI1074" s="325"/>
    </row>
    <row r="1075" spans="29:35" ht="24.75" customHeight="1">
      <c r="AC1075" s="325"/>
      <c r="AD1075" s="325"/>
      <c r="AE1075" s="325"/>
      <c r="AF1075" s="325"/>
      <c r="AG1075" s="325"/>
      <c r="AH1075" s="325"/>
      <c r="AI1075" s="325"/>
    </row>
    <row r="1076" spans="29:35" ht="24.75" customHeight="1">
      <c r="AC1076" s="325"/>
      <c r="AD1076" s="325"/>
      <c r="AE1076" s="325"/>
      <c r="AF1076" s="325"/>
      <c r="AG1076" s="325"/>
      <c r="AH1076" s="325"/>
      <c r="AI1076" s="325"/>
    </row>
    <row r="1077" spans="29:35" ht="24.75" customHeight="1">
      <c r="AC1077" s="325"/>
      <c r="AD1077" s="325"/>
      <c r="AE1077" s="325"/>
      <c r="AF1077" s="325"/>
      <c r="AG1077" s="325"/>
      <c r="AH1077" s="325"/>
      <c r="AI1077" s="325"/>
    </row>
    <row r="1078" spans="29:35" ht="24.75" customHeight="1">
      <c r="AC1078" s="325"/>
      <c r="AD1078" s="325"/>
      <c r="AE1078" s="325"/>
      <c r="AF1078" s="325"/>
      <c r="AG1078" s="325"/>
      <c r="AH1078" s="325"/>
      <c r="AI1078" s="325"/>
    </row>
    <row r="1079" spans="29:35" ht="24.75" customHeight="1">
      <c r="AC1079" s="325"/>
      <c r="AD1079" s="325"/>
      <c r="AE1079" s="325"/>
      <c r="AF1079" s="325"/>
      <c r="AG1079" s="325"/>
      <c r="AH1079" s="325"/>
      <c r="AI1079" s="325"/>
    </row>
    <row r="1080" spans="29:35" ht="24.75" customHeight="1">
      <c r="AC1080" s="325"/>
      <c r="AD1080" s="325"/>
      <c r="AE1080" s="325"/>
      <c r="AF1080" s="325"/>
      <c r="AG1080" s="325"/>
      <c r="AH1080" s="325"/>
      <c r="AI1080" s="325"/>
    </row>
    <row r="1081" spans="29:35" ht="24.75" customHeight="1">
      <c r="AC1081" s="325"/>
      <c r="AD1081" s="325"/>
      <c r="AE1081" s="325"/>
      <c r="AF1081" s="325"/>
      <c r="AG1081" s="325"/>
      <c r="AH1081" s="325"/>
      <c r="AI1081" s="325"/>
    </row>
    <row r="1082" spans="29:35" ht="24.75" customHeight="1">
      <c r="AC1082" s="325"/>
      <c r="AD1082" s="325"/>
      <c r="AE1082" s="325"/>
      <c r="AF1082" s="325"/>
      <c r="AG1082" s="325"/>
      <c r="AH1082" s="325"/>
      <c r="AI1082" s="325"/>
    </row>
    <row r="1083" spans="29:35" ht="24.75" customHeight="1">
      <c r="AC1083" s="325"/>
      <c r="AD1083" s="325"/>
      <c r="AE1083" s="325"/>
      <c r="AF1083" s="325"/>
      <c r="AG1083" s="325"/>
      <c r="AH1083" s="325"/>
      <c r="AI1083" s="325"/>
    </row>
    <row r="1084" spans="29:35" ht="24.75" customHeight="1">
      <c r="AC1084" s="325"/>
      <c r="AD1084" s="325"/>
      <c r="AE1084" s="325"/>
      <c r="AF1084" s="325"/>
      <c r="AG1084" s="325"/>
      <c r="AH1084" s="325"/>
      <c r="AI1084" s="325"/>
    </row>
    <row r="1085" spans="29:35" ht="24.75" customHeight="1">
      <c r="AC1085" s="325"/>
      <c r="AD1085" s="325"/>
      <c r="AE1085" s="325"/>
      <c r="AF1085" s="325"/>
      <c r="AG1085" s="325"/>
      <c r="AH1085" s="325"/>
      <c r="AI1085" s="325"/>
    </row>
    <row r="1086" spans="29:35" ht="24.75" customHeight="1">
      <c r="AC1086" s="325"/>
      <c r="AD1086" s="325"/>
      <c r="AE1086" s="325"/>
      <c r="AF1086" s="325"/>
      <c r="AG1086" s="325"/>
      <c r="AH1086" s="325"/>
      <c r="AI1086" s="325"/>
    </row>
    <row r="1087" spans="29:35" ht="24.75" customHeight="1">
      <c r="AC1087" s="325"/>
      <c r="AD1087" s="325"/>
      <c r="AE1087" s="325"/>
      <c r="AF1087" s="325"/>
      <c r="AG1087" s="325"/>
      <c r="AH1087" s="325"/>
      <c r="AI1087" s="325"/>
    </row>
    <row r="1088" spans="29:35" ht="24.75" customHeight="1">
      <c r="AC1088" s="325"/>
      <c r="AD1088" s="325"/>
      <c r="AE1088" s="325"/>
      <c r="AF1088" s="325"/>
      <c r="AG1088" s="325"/>
      <c r="AH1088" s="325"/>
      <c r="AI1088" s="325"/>
    </row>
    <row r="1089" spans="29:35" ht="24.75" customHeight="1">
      <c r="AC1089" s="325"/>
      <c r="AD1089" s="325"/>
      <c r="AE1089" s="325"/>
      <c r="AF1089" s="325"/>
      <c r="AG1089" s="325"/>
      <c r="AH1089" s="325"/>
      <c r="AI1089" s="325"/>
    </row>
    <row r="1090" spans="29:35" ht="24.75" customHeight="1">
      <c r="AC1090" s="325"/>
      <c r="AD1090" s="325"/>
      <c r="AE1090" s="325"/>
      <c r="AF1090" s="325"/>
      <c r="AG1090" s="325"/>
      <c r="AH1090" s="325"/>
      <c r="AI1090" s="325"/>
    </row>
    <row r="1091" spans="29:35" ht="24.75" customHeight="1">
      <c r="AC1091" s="325"/>
      <c r="AD1091" s="325"/>
      <c r="AE1091" s="325"/>
      <c r="AF1091" s="325"/>
      <c r="AG1091" s="325"/>
      <c r="AH1091" s="325"/>
      <c r="AI1091" s="325"/>
    </row>
    <row r="1092" spans="29:35" ht="24.75" customHeight="1">
      <c r="AC1092" s="325"/>
      <c r="AD1092" s="325"/>
      <c r="AE1092" s="325"/>
      <c r="AF1092" s="325"/>
      <c r="AG1092" s="325"/>
      <c r="AH1092" s="325"/>
      <c r="AI1092" s="325"/>
    </row>
    <row r="1093" spans="29:35" ht="24.75" customHeight="1">
      <c r="AC1093" s="325"/>
      <c r="AD1093" s="325"/>
      <c r="AE1093" s="325"/>
      <c r="AF1093" s="325"/>
      <c r="AG1093" s="325"/>
      <c r="AH1093" s="325"/>
      <c r="AI1093" s="325"/>
    </row>
    <row r="1094" spans="29:35" ht="24.75" customHeight="1">
      <c r="AC1094" s="325"/>
      <c r="AD1094" s="325"/>
      <c r="AE1094" s="325"/>
      <c r="AF1094" s="325"/>
      <c r="AG1094" s="325"/>
      <c r="AH1094" s="325"/>
      <c r="AI1094" s="325"/>
    </row>
    <row r="1095" spans="29:35" ht="24.75" customHeight="1">
      <c r="AC1095" s="325"/>
      <c r="AD1095" s="325"/>
      <c r="AE1095" s="325"/>
      <c r="AF1095" s="325"/>
      <c r="AG1095" s="325"/>
      <c r="AH1095" s="325"/>
      <c r="AI1095" s="325"/>
    </row>
    <row r="1096" spans="29:35" ht="24.75" customHeight="1">
      <c r="AC1096" s="325"/>
      <c r="AD1096" s="325"/>
      <c r="AE1096" s="325"/>
      <c r="AF1096" s="325"/>
      <c r="AG1096" s="325"/>
      <c r="AH1096" s="325"/>
      <c r="AI1096" s="325"/>
    </row>
    <row r="1097" spans="29:35" ht="24.75" customHeight="1">
      <c r="AC1097" s="325"/>
      <c r="AD1097" s="325"/>
      <c r="AE1097" s="325"/>
      <c r="AF1097" s="325"/>
      <c r="AG1097" s="325"/>
      <c r="AH1097" s="325"/>
      <c r="AI1097" s="325"/>
    </row>
    <row r="1098" spans="29:35" ht="24.75" customHeight="1">
      <c r="AC1098" s="325"/>
      <c r="AD1098" s="325"/>
      <c r="AE1098" s="325"/>
      <c r="AF1098" s="325"/>
      <c r="AG1098" s="325"/>
      <c r="AH1098" s="325"/>
      <c r="AI1098" s="325"/>
    </row>
    <row r="1099" spans="29:35" ht="24.75" customHeight="1">
      <c r="AC1099" s="325"/>
      <c r="AD1099" s="325"/>
      <c r="AE1099" s="325"/>
      <c r="AF1099" s="325"/>
      <c r="AG1099" s="325"/>
      <c r="AH1099" s="325"/>
      <c r="AI1099" s="325"/>
    </row>
    <row r="1100" spans="29:35" ht="24.75" customHeight="1">
      <c r="AC1100" s="325"/>
      <c r="AD1100" s="325"/>
      <c r="AE1100" s="325"/>
      <c r="AF1100" s="325"/>
      <c r="AG1100" s="325"/>
      <c r="AH1100" s="325"/>
      <c r="AI1100" s="325"/>
    </row>
    <row r="1101" spans="29:35" ht="24.75" customHeight="1">
      <c r="AC1101" s="325"/>
      <c r="AD1101" s="325"/>
      <c r="AE1101" s="325"/>
      <c r="AF1101" s="325"/>
      <c r="AG1101" s="325"/>
      <c r="AH1101" s="325"/>
      <c r="AI1101" s="325"/>
    </row>
    <row r="1102" spans="29:35" ht="24.75" customHeight="1">
      <c r="AC1102" s="325"/>
      <c r="AD1102" s="325"/>
      <c r="AE1102" s="325"/>
      <c r="AF1102" s="325"/>
      <c r="AG1102" s="325"/>
      <c r="AH1102" s="325"/>
      <c r="AI1102" s="325"/>
    </row>
    <row r="1103" spans="29:35" ht="24.75" customHeight="1">
      <c r="AC1103" s="325"/>
      <c r="AD1103" s="325"/>
      <c r="AE1103" s="325"/>
      <c r="AF1103" s="325"/>
      <c r="AG1103" s="325"/>
      <c r="AH1103" s="325"/>
      <c r="AI1103" s="325"/>
    </row>
    <row r="1104" spans="29:35" ht="24.75" customHeight="1">
      <c r="AC1104" s="325"/>
      <c r="AD1104" s="325"/>
      <c r="AE1104" s="325"/>
      <c r="AF1104" s="325"/>
      <c r="AG1104" s="325"/>
      <c r="AH1104" s="325"/>
      <c r="AI1104" s="325"/>
    </row>
    <row r="1105" spans="29:35" ht="24.75" customHeight="1">
      <c r="AC1105" s="325"/>
      <c r="AD1105" s="325"/>
      <c r="AE1105" s="325"/>
      <c r="AF1105" s="325"/>
      <c r="AG1105" s="325"/>
      <c r="AH1105" s="325"/>
      <c r="AI1105" s="325"/>
    </row>
    <row r="1106" spans="29:35" ht="24.75" customHeight="1">
      <c r="AC1106" s="325"/>
      <c r="AD1106" s="325"/>
      <c r="AE1106" s="325"/>
      <c r="AF1106" s="325"/>
      <c r="AG1106" s="325"/>
      <c r="AH1106" s="325"/>
      <c r="AI1106" s="325"/>
    </row>
    <row r="1107" spans="29:35" ht="24.75" customHeight="1">
      <c r="AC1107" s="325"/>
      <c r="AD1107" s="325"/>
      <c r="AE1107" s="325"/>
      <c r="AF1107" s="325"/>
      <c r="AG1107" s="325"/>
      <c r="AH1107" s="325"/>
      <c r="AI1107" s="325"/>
    </row>
    <row r="1108" spans="29:35" ht="24.75" customHeight="1">
      <c r="AC1108" s="325"/>
      <c r="AD1108" s="325"/>
      <c r="AE1108" s="325"/>
      <c r="AF1108" s="325"/>
      <c r="AG1108" s="325"/>
      <c r="AH1108" s="325"/>
      <c r="AI1108" s="325"/>
    </row>
    <row r="1109" spans="29:35" ht="24.75" customHeight="1">
      <c r="AC1109" s="325"/>
      <c r="AD1109" s="325"/>
      <c r="AE1109" s="325"/>
      <c r="AF1109" s="325"/>
      <c r="AG1109" s="325"/>
      <c r="AH1109" s="325"/>
      <c r="AI1109" s="325"/>
    </row>
    <row r="1110" spans="29:35" ht="24.75" customHeight="1">
      <c r="AC1110" s="325"/>
      <c r="AD1110" s="325"/>
      <c r="AE1110" s="325"/>
      <c r="AF1110" s="325"/>
      <c r="AG1110" s="325"/>
      <c r="AH1110" s="325"/>
      <c r="AI1110" s="325"/>
    </row>
    <row r="1111" spans="29:35" ht="24.75" customHeight="1">
      <c r="AC1111" s="325"/>
      <c r="AD1111" s="325"/>
      <c r="AE1111" s="325"/>
      <c r="AF1111" s="325"/>
      <c r="AG1111" s="325"/>
      <c r="AH1111" s="325"/>
      <c r="AI1111" s="325"/>
    </row>
    <row r="1112" spans="29:35" ht="24.75" customHeight="1">
      <c r="AC1112" s="325"/>
      <c r="AD1112" s="325"/>
      <c r="AE1112" s="325"/>
      <c r="AF1112" s="325"/>
      <c r="AG1112" s="325"/>
      <c r="AH1112" s="325"/>
      <c r="AI1112" s="325"/>
    </row>
    <row r="1113" spans="29:35" ht="24.75" customHeight="1">
      <c r="AC1113" s="325"/>
      <c r="AD1113" s="325"/>
      <c r="AE1113" s="325"/>
      <c r="AF1113" s="325"/>
      <c r="AG1113" s="325"/>
      <c r="AH1113" s="325"/>
      <c r="AI1113" s="325"/>
    </row>
    <row r="1114" spans="29:35" ht="24.75" customHeight="1">
      <c r="AC1114" s="325"/>
      <c r="AD1114" s="325"/>
      <c r="AE1114" s="325"/>
      <c r="AF1114" s="325"/>
      <c r="AG1114" s="325"/>
      <c r="AH1114" s="325"/>
      <c r="AI1114" s="325"/>
    </row>
    <row r="1115" spans="29:35" ht="24.75" customHeight="1">
      <c r="AC1115" s="325"/>
      <c r="AD1115" s="325"/>
      <c r="AE1115" s="325"/>
      <c r="AF1115" s="325"/>
      <c r="AG1115" s="325"/>
      <c r="AH1115" s="325"/>
      <c r="AI1115" s="325"/>
    </row>
    <row r="1116" spans="29:35" ht="24.75" customHeight="1">
      <c r="AC1116" s="325"/>
      <c r="AD1116" s="325"/>
      <c r="AE1116" s="325"/>
      <c r="AF1116" s="325"/>
      <c r="AG1116" s="325"/>
      <c r="AH1116" s="325"/>
      <c r="AI1116" s="325"/>
    </row>
    <row r="1117" spans="29:35" ht="24.75" customHeight="1">
      <c r="AC1117" s="325"/>
      <c r="AD1117" s="325"/>
      <c r="AE1117" s="325"/>
      <c r="AF1117" s="325"/>
      <c r="AG1117" s="325"/>
      <c r="AH1117" s="325"/>
      <c r="AI1117" s="325"/>
    </row>
    <row r="1118" spans="29:35" ht="24.75" customHeight="1">
      <c r="AC1118" s="325"/>
      <c r="AD1118" s="325"/>
      <c r="AE1118" s="325"/>
      <c r="AF1118" s="325"/>
      <c r="AG1118" s="325"/>
      <c r="AH1118" s="325"/>
      <c r="AI1118" s="325"/>
    </row>
    <row r="1119" spans="29:35" ht="24.75" customHeight="1">
      <c r="AC1119" s="325"/>
      <c r="AD1119" s="325"/>
      <c r="AE1119" s="325"/>
      <c r="AF1119" s="325"/>
      <c r="AG1119" s="325"/>
      <c r="AH1119" s="325"/>
      <c r="AI1119" s="325"/>
    </row>
    <row r="1120" spans="29:35" ht="24.75" customHeight="1">
      <c r="AC1120" s="325"/>
      <c r="AD1120" s="325"/>
      <c r="AE1120" s="325"/>
      <c r="AF1120" s="325"/>
      <c r="AG1120" s="325"/>
      <c r="AH1120" s="325"/>
      <c r="AI1120" s="325"/>
    </row>
    <row r="1121" spans="29:35" ht="24.75" customHeight="1">
      <c r="AC1121" s="325"/>
      <c r="AD1121" s="325"/>
      <c r="AE1121" s="325"/>
      <c r="AF1121" s="325"/>
      <c r="AG1121" s="325"/>
      <c r="AH1121" s="325"/>
      <c r="AI1121" s="325"/>
    </row>
    <row r="1122" spans="29:35" ht="24.75" customHeight="1">
      <c r="AC1122" s="325"/>
      <c r="AD1122" s="325"/>
      <c r="AE1122" s="325"/>
      <c r="AF1122" s="325"/>
      <c r="AG1122" s="325"/>
      <c r="AH1122" s="325"/>
      <c r="AI1122" s="325"/>
    </row>
    <row r="1123" spans="29:35" ht="24.75" customHeight="1">
      <c r="AC1123" s="325"/>
      <c r="AD1123" s="325"/>
      <c r="AE1123" s="325"/>
      <c r="AF1123" s="325"/>
      <c r="AG1123" s="325"/>
      <c r="AH1123" s="325"/>
      <c r="AI1123" s="325"/>
    </row>
    <row r="1124" spans="29:35" ht="24.75" customHeight="1">
      <c r="AC1124" s="325"/>
      <c r="AD1124" s="325"/>
      <c r="AE1124" s="325"/>
      <c r="AF1124" s="325"/>
      <c r="AG1124" s="325"/>
      <c r="AH1124" s="325"/>
      <c r="AI1124" s="325"/>
    </row>
    <row r="1125" spans="29:35" ht="24.75" customHeight="1">
      <c r="AC1125" s="325"/>
      <c r="AD1125" s="325"/>
      <c r="AE1125" s="325"/>
      <c r="AF1125" s="325"/>
      <c r="AG1125" s="325"/>
      <c r="AH1125" s="325"/>
      <c r="AI1125" s="325"/>
    </row>
    <row r="1126" spans="29:35" ht="24.75" customHeight="1">
      <c r="AC1126" s="325"/>
      <c r="AD1126" s="325"/>
      <c r="AE1126" s="325"/>
      <c r="AF1126" s="325"/>
      <c r="AG1126" s="325"/>
      <c r="AH1126" s="325"/>
      <c r="AI1126" s="325"/>
    </row>
    <row r="1127" spans="29:35" ht="24.75" customHeight="1">
      <c r="AC1127" s="325"/>
      <c r="AD1127" s="325"/>
      <c r="AE1127" s="325"/>
      <c r="AF1127" s="325"/>
      <c r="AG1127" s="325"/>
      <c r="AH1127" s="325"/>
      <c r="AI1127" s="325"/>
    </row>
    <row r="1128" spans="29:35" ht="24.75" customHeight="1">
      <c r="AC1128" s="325"/>
      <c r="AD1128" s="325"/>
      <c r="AE1128" s="325"/>
      <c r="AF1128" s="325"/>
      <c r="AG1128" s="325"/>
      <c r="AH1128" s="325"/>
      <c r="AI1128" s="325"/>
    </row>
    <row r="1129" spans="29:35" ht="24.75" customHeight="1">
      <c r="AC1129" s="325"/>
      <c r="AD1129" s="325"/>
      <c r="AE1129" s="325"/>
      <c r="AF1129" s="325"/>
      <c r="AG1129" s="325"/>
      <c r="AH1129" s="325"/>
      <c r="AI1129" s="325"/>
    </row>
    <row r="1130" spans="29:35" ht="24.75" customHeight="1">
      <c r="AC1130" s="325"/>
      <c r="AD1130" s="325"/>
      <c r="AE1130" s="325"/>
      <c r="AF1130" s="325"/>
      <c r="AG1130" s="325"/>
      <c r="AH1130" s="325"/>
      <c r="AI1130" s="325"/>
    </row>
    <row r="1131" spans="29:35" ht="24.75" customHeight="1">
      <c r="AC1131" s="325"/>
      <c r="AD1131" s="325"/>
      <c r="AE1131" s="325"/>
      <c r="AF1131" s="325"/>
      <c r="AG1131" s="325"/>
      <c r="AH1131" s="325"/>
      <c r="AI1131" s="325"/>
    </row>
    <row r="1132" spans="29:35" ht="24.75" customHeight="1">
      <c r="AC1132" s="325"/>
      <c r="AD1132" s="325"/>
      <c r="AE1132" s="325"/>
      <c r="AF1132" s="325"/>
      <c r="AG1132" s="325"/>
      <c r="AH1132" s="325"/>
      <c r="AI1132" s="325"/>
    </row>
    <row r="1133" spans="29:35" ht="24.75" customHeight="1">
      <c r="AC1133" s="325"/>
      <c r="AD1133" s="325"/>
      <c r="AE1133" s="325"/>
      <c r="AF1133" s="325"/>
      <c r="AG1133" s="325"/>
      <c r="AH1133" s="325"/>
      <c r="AI1133" s="325"/>
    </row>
    <row r="1134" spans="29:35" ht="24.75" customHeight="1">
      <c r="AC1134" s="325"/>
      <c r="AD1134" s="325"/>
      <c r="AE1134" s="325"/>
      <c r="AF1134" s="325"/>
      <c r="AG1134" s="325"/>
      <c r="AH1134" s="325"/>
      <c r="AI1134" s="325"/>
    </row>
    <row r="1135" spans="29:35" ht="24.75" customHeight="1">
      <c r="AC1135" s="325"/>
      <c r="AD1135" s="325"/>
      <c r="AE1135" s="325"/>
      <c r="AF1135" s="325"/>
      <c r="AG1135" s="325"/>
      <c r="AH1135" s="325"/>
      <c r="AI1135" s="325"/>
    </row>
    <row r="1136" spans="29:35" ht="24.75" customHeight="1">
      <c r="AC1136" s="325"/>
      <c r="AD1136" s="325"/>
      <c r="AE1136" s="325"/>
      <c r="AF1136" s="325"/>
      <c r="AG1136" s="325"/>
      <c r="AH1136" s="325"/>
      <c r="AI1136" s="325"/>
    </row>
    <row r="1137" spans="29:35" ht="24.75" customHeight="1">
      <c r="AC1137" s="325"/>
      <c r="AD1137" s="325"/>
      <c r="AE1137" s="325"/>
      <c r="AF1137" s="325"/>
      <c r="AG1137" s="325"/>
      <c r="AH1137" s="325"/>
      <c r="AI1137" s="325"/>
    </row>
    <row r="1138" spans="29:35" ht="24.75" customHeight="1">
      <c r="AC1138" s="325"/>
      <c r="AD1138" s="325"/>
      <c r="AE1138" s="325"/>
      <c r="AF1138" s="325"/>
      <c r="AG1138" s="325"/>
      <c r="AH1138" s="325"/>
      <c r="AI1138" s="325"/>
    </row>
    <row r="1139" spans="29:35" ht="24.75" customHeight="1">
      <c r="AC1139" s="325"/>
      <c r="AD1139" s="325"/>
      <c r="AE1139" s="325"/>
      <c r="AF1139" s="325"/>
      <c r="AG1139" s="325"/>
      <c r="AH1139" s="325"/>
      <c r="AI1139" s="325"/>
    </row>
    <row r="1140" spans="29:35" ht="24.75" customHeight="1">
      <c r="AC1140" s="325"/>
      <c r="AD1140" s="325"/>
      <c r="AE1140" s="325"/>
      <c r="AF1140" s="325"/>
      <c r="AG1140" s="325"/>
      <c r="AH1140" s="325"/>
      <c r="AI1140" s="325"/>
    </row>
    <row r="1141" spans="29:35" ht="24.75" customHeight="1">
      <c r="AC1141" s="325"/>
      <c r="AD1141" s="325"/>
      <c r="AE1141" s="325"/>
      <c r="AF1141" s="325"/>
      <c r="AG1141" s="325"/>
      <c r="AH1141" s="325"/>
      <c r="AI1141" s="325"/>
    </row>
    <row r="1142" spans="29:35" ht="24.75" customHeight="1">
      <c r="AC1142" s="325"/>
      <c r="AD1142" s="325"/>
      <c r="AE1142" s="325"/>
      <c r="AF1142" s="325"/>
      <c r="AG1142" s="325"/>
      <c r="AH1142" s="325"/>
      <c r="AI1142" s="325"/>
    </row>
    <row r="1143" spans="29:35" ht="24.75" customHeight="1">
      <c r="AC1143" s="325"/>
      <c r="AD1143" s="325"/>
      <c r="AE1143" s="325"/>
      <c r="AF1143" s="325"/>
      <c r="AG1143" s="325"/>
      <c r="AH1143" s="325"/>
      <c r="AI1143" s="325"/>
    </row>
    <row r="1144" spans="29:35" ht="24.75" customHeight="1">
      <c r="AC1144" s="325"/>
      <c r="AD1144" s="325"/>
      <c r="AE1144" s="325"/>
      <c r="AF1144" s="325"/>
      <c r="AG1144" s="325"/>
      <c r="AH1144" s="325"/>
      <c r="AI1144" s="325"/>
    </row>
    <row r="1145" spans="29:35" ht="24.75" customHeight="1">
      <c r="AC1145" s="325"/>
      <c r="AD1145" s="325"/>
      <c r="AE1145" s="325"/>
      <c r="AF1145" s="325"/>
      <c r="AG1145" s="325"/>
      <c r="AH1145" s="325"/>
      <c r="AI1145" s="325"/>
    </row>
    <row r="1146" spans="29:35" ht="24.75" customHeight="1">
      <c r="AC1146" s="325"/>
      <c r="AD1146" s="325"/>
      <c r="AE1146" s="325"/>
      <c r="AF1146" s="325"/>
      <c r="AG1146" s="325"/>
      <c r="AH1146" s="325"/>
      <c r="AI1146" s="325"/>
    </row>
    <row r="1147" spans="29:35" ht="24.75" customHeight="1">
      <c r="AC1147" s="325"/>
      <c r="AD1147" s="325"/>
      <c r="AE1147" s="325"/>
      <c r="AF1147" s="325"/>
      <c r="AG1147" s="325"/>
      <c r="AH1147" s="325"/>
      <c r="AI1147" s="325"/>
    </row>
    <row r="1148" spans="29:35" ht="24.75" customHeight="1">
      <c r="AC1148" s="325"/>
      <c r="AD1148" s="325"/>
      <c r="AE1148" s="325"/>
      <c r="AF1148" s="325"/>
      <c r="AG1148" s="325"/>
      <c r="AH1148" s="325"/>
      <c r="AI1148" s="325"/>
    </row>
    <row r="1149" spans="29:35" ht="24.75" customHeight="1">
      <c r="AC1149" s="325"/>
      <c r="AD1149" s="325"/>
      <c r="AE1149" s="325"/>
      <c r="AF1149" s="325"/>
      <c r="AG1149" s="325"/>
      <c r="AH1149" s="325"/>
      <c r="AI1149" s="325"/>
    </row>
    <row r="1150" spans="29:35" ht="24.75" customHeight="1">
      <c r="AC1150" s="325"/>
      <c r="AD1150" s="325"/>
      <c r="AE1150" s="325"/>
      <c r="AF1150" s="325"/>
      <c r="AG1150" s="325"/>
      <c r="AH1150" s="325"/>
      <c r="AI1150" s="325"/>
    </row>
    <row r="1151" spans="29:35" ht="24.75" customHeight="1">
      <c r="AC1151" s="325"/>
      <c r="AD1151" s="325"/>
      <c r="AE1151" s="325"/>
      <c r="AF1151" s="325"/>
      <c r="AG1151" s="325"/>
      <c r="AH1151" s="325"/>
      <c r="AI1151" s="325"/>
    </row>
    <row r="1152" spans="29:35" ht="24.75" customHeight="1">
      <c r="AC1152" s="325"/>
      <c r="AD1152" s="325"/>
      <c r="AE1152" s="325"/>
      <c r="AF1152" s="325"/>
      <c r="AG1152" s="325"/>
      <c r="AH1152" s="325"/>
      <c r="AI1152" s="325"/>
    </row>
    <row r="1153" spans="29:35" ht="24.75" customHeight="1">
      <c r="AC1153" s="325"/>
      <c r="AD1153" s="325"/>
      <c r="AE1153" s="325"/>
      <c r="AF1153" s="325"/>
      <c r="AG1153" s="325"/>
      <c r="AH1153" s="325"/>
      <c r="AI1153" s="325"/>
    </row>
    <row r="1154" spans="29:35" ht="24.75" customHeight="1">
      <c r="AC1154" s="325"/>
      <c r="AD1154" s="325"/>
      <c r="AE1154" s="325"/>
      <c r="AF1154" s="325"/>
      <c r="AG1154" s="325"/>
      <c r="AH1154" s="325"/>
      <c r="AI1154" s="325"/>
    </row>
    <row r="1155" spans="29:35" ht="24.75" customHeight="1">
      <c r="AC1155" s="325"/>
      <c r="AD1155" s="325"/>
      <c r="AE1155" s="325"/>
      <c r="AF1155" s="325"/>
      <c r="AG1155" s="325"/>
      <c r="AH1155" s="325"/>
      <c r="AI1155" s="325"/>
    </row>
    <row r="1156" spans="29:35" ht="24.75" customHeight="1">
      <c r="AC1156" s="325"/>
      <c r="AD1156" s="325"/>
      <c r="AE1156" s="325"/>
      <c r="AF1156" s="325"/>
      <c r="AG1156" s="325"/>
      <c r="AH1156" s="325"/>
      <c r="AI1156" s="325"/>
    </row>
    <row r="1157" spans="29:35" ht="24.75" customHeight="1">
      <c r="AC1157" s="325"/>
      <c r="AD1157" s="325"/>
      <c r="AE1157" s="325"/>
      <c r="AF1157" s="325"/>
      <c r="AG1157" s="325"/>
      <c r="AH1157" s="325"/>
      <c r="AI1157" s="325"/>
    </row>
    <row r="1158" spans="29:35" ht="24.75" customHeight="1">
      <c r="AC1158" s="325"/>
      <c r="AD1158" s="325"/>
      <c r="AE1158" s="325"/>
      <c r="AF1158" s="325"/>
      <c r="AG1158" s="325"/>
      <c r="AH1158" s="325"/>
      <c r="AI1158" s="325"/>
    </row>
    <row r="1159" spans="29:35" ht="24.75" customHeight="1">
      <c r="AE1159" s="447"/>
      <c r="AF1159" s="447"/>
      <c r="AG1159" s="448"/>
      <c r="AH1159" s="448"/>
    </row>
    <row r="1160" spans="29:35" ht="24.75" customHeight="1">
      <c r="AE1160" s="447"/>
      <c r="AF1160" s="447"/>
      <c r="AG1160" s="448"/>
      <c r="AH1160" s="448"/>
    </row>
    <row r="1161" spans="29:35" ht="24.75" customHeight="1">
      <c r="AE1161" s="447"/>
      <c r="AF1161" s="447"/>
      <c r="AG1161" s="448"/>
      <c r="AH1161" s="448"/>
    </row>
    <row r="1162" spans="29:35" ht="24.75" customHeight="1">
      <c r="AE1162" s="447"/>
      <c r="AF1162" s="447"/>
      <c r="AG1162" s="448"/>
      <c r="AH1162" s="448"/>
    </row>
    <row r="1163" spans="29:35" ht="24.75" customHeight="1">
      <c r="AE1163" s="447"/>
      <c r="AF1163" s="447"/>
      <c r="AG1163" s="448"/>
      <c r="AH1163" s="448"/>
    </row>
    <row r="1164" spans="29:35" ht="24.75" customHeight="1">
      <c r="AE1164" s="447"/>
      <c r="AF1164" s="447"/>
      <c r="AG1164" s="448"/>
      <c r="AH1164" s="448"/>
    </row>
    <row r="1165" spans="29:35" ht="24.75" customHeight="1">
      <c r="AE1165" s="447"/>
      <c r="AF1165" s="447"/>
      <c r="AG1165" s="448"/>
      <c r="AH1165" s="448"/>
    </row>
    <row r="1166" spans="29:35" ht="24.75" customHeight="1">
      <c r="AE1166" s="447"/>
      <c r="AF1166" s="447"/>
      <c r="AG1166" s="448"/>
      <c r="AH1166" s="448"/>
    </row>
    <row r="1167" spans="29:35" ht="24.75" customHeight="1">
      <c r="AE1167" s="447"/>
      <c r="AF1167" s="447"/>
      <c r="AG1167" s="448"/>
      <c r="AH1167" s="448"/>
    </row>
    <row r="1168" spans="29:35" ht="24.75" customHeight="1">
      <c r="AE1168" s="447"/>
      <c r="AF1168" s="447"/>
      <c r="AG1168" s="448"/>
      <c r="AH1168" s="448"/>
    </row>
    <row r="1169" spans="31:34" ht="24.75" customHeight="1">
      <c r="AE1169" s="447"/>
      <c r="AF1169" s="447"/>
      <c r="AG1169" s="448"/>
      <c r="AH1169" s="448"/>
    </row>
    <row r="1170" spans="31:34" ht="24.75" customHeight="1">
      <c r="AE1170" s="447"/>
      <c r="AF1170" s="447"/>
      <c r="AG1170" s="448"/>
      <c r="AH1170" s="448"/>
    </row>
    <row r="1171" spans="31:34" ht="24.75" customHeight="1">
      <c r="AE1171" s="447"/>
      <c r="AF1171" s="447"/>
      <c r="AG1171" s="448"/>
      <c r="AH1171" s="448"/>
    </row>
    <row r="1172" spans="31:34" ht="24.75" customHeight="1">
      <c r="AE1172" s="447"/>
      <c r="AF1172" s="447"/>
      <c r="AG1172" s="448"/>
      <c r="AH1172" s="448"/>
    </row>
    <row r="1173" spans="31:34" ht="24.75" customHeight="1">
      <c r="AE1173" s="447"/>
      <c r="AF1173" s="447"/>
      <c r="AG1173" s="448"/>
      <c r="AH1173" s="448"/>
    </row>
    <row r="1174" spans="31:34" ht="24.75" customHeight="1">
      <c r="AE1174" s="447"/>
      <c r="AF1174" s="447"/>
      <c r="AG1174" s="448"/>
      <c r="AH1174" s="448"/>
    </row>
    <row r="1175" spans="31:34" ht="24.75" customHeight="1">
      <c r="AE1175" s="447"/>
      <c r="AF1175" s="447"/>
      <c r="AG1175" s="448"/>
      <c r="AH1175" s="448"/>
    </row>
    <row r="1176" spans="31:34" ht="24.75" customHeight="1">
      <c r="AE1176" s="447"/>
      <c r="AF1176" s="447"/>
      <c r="AG1176" s="448"/>
      <c r="AH1176" s="448"/>
    </row>
    <row r="1177" spans="31:34" ht="24.75" customHeight="1">
      <c r="AE1177" s="447"/>
      <c r="AF1177" s="447"/>
      <c r="AG1177" s="448"/>
      <c r="AH1177" s="448"/>
    </row>
    <row r="1178" spans="31:34" ht="24.75" customHeight="1">
      <c r="AE1178" s="447"/>
      <c r="AF1178" s="447"/>
      <c r="AG1178" s="448"/>
      <c r="AH1178" s="448"/>
    </row>
    <row r="1179" spans="31:34" ht="24.75" customHeight="1">
      <c r="AE1179" s="447"/>
      <c r="AF1179" s="447"/>
      <c r="AG1179" s="448"/>
      <c r="AH1179" s="448"/>
    </row>
    <row r="1180" spans="31:34" ht="24.75" customHeight="1">
      <c r="AE1180" s="447"/>
      <c r="AF1180" s="447"/>
      <c r="AG1180" s="448"/>
      <c r="AH1180" s="448"/>
    </row>
    <row r="1181" spans="31:34" ht="24.75" customHeight="1">
      <c r="AE1181" s="447"/>
      <c r="AF1181" s="447"/>
      <c r="AG1181" s="448"/>
      <c r="AH1181" s="448"/>
    </row>
    <row r="1182" spans="31:34" ht="24.75" customHeight="1">
      <c r="AE1182" s="447"/>
      <c r="AF1182" s="447"/>
      <c r="AG1182" s="448"/>
      <c r="AH1182" s="448"/>
    </row>
    <row r="1183" spans="31:34" ht="24.75" customHeight="1">
      <c r="AE1183" s="447"/>
      <c r="AF1183" s="447"/>
      <c r="AG1183" s="448"/>
      <c r="AH1183" s="448"/>
    </row>
    <row r="1184" spans="31:34" ht="24.75" customHeight="1">
      <c r="AE1184" s="447"/>
      <c r="AF1184" s="447"/>
      <c r="AG1184" s="448"/>
      <c r="AH1184" s="448"/>
    </row>
    <row r="1185" spans="31:34" ht="24.75" customHeight="1">
      <c r="AE1185" s="447"/>
      <c r="AF1185" s="447"/>
      <c r="AG1185" s="448"/>
      <c r="AH1185" s="448"/>
    </row>
    <row r="1186" spans="31:34" ht="24.75" customHeight="1">
      <c r="AE1186" s="447"/>
      <c r="AF1186" s="447"/>
      <c r="AG1186" s="448"/>
      <c r="AH1186" s="448"/>
    </row>
    <row r="1187" spans="31:34" ht="24.75" customHeight="1">
      <c r="AE1187" s="447"/>
      <c r="AF1187" s="447"/>
      <c r="AG1187" s="448"/>
      <c r="AH1187" s="448"/>
    </row>
    <row r="1188" spans="31:34" ht="24.75" customHeight="1">
      <c r="AE1188" s="447"/>
      <c r="AF1188" s="447"/>
      <c r="AG1188" s="448"/>
      <c r="AH1188" s="448"/>
    </row>
    <row r="1189" spans="31:34" ht="24.75" customHeight="1">
      <c r="AE1189" s="447"/>
      <c r="AF1189" s="447"/>
      <c r="AG1189" s="448"/>
      <c r="AH1189" s="448"/>
    </row>
    <row r="1190" spans="31:34" ht="24.75" customHeight="1">
      <c r="AE1190" s="447"/>
      <c r="AF1190" s="447"/>
      <c r="AG1190" s="448"/>
      <c r="AH1190" s="448"/>
    </row>
    <row r="1191" spans="31:34" ht="24.75" customHeight="1">
      <c r="AE1191" s="447"/>
      <c r="AF1191" s="447"/>
      <c r="AG1191" s="448"/>
      <c r="AH1191" s="448"/>
    </row>
    <row r="1192" spans="31:34" ht="24.75" customHeight="1">
      <c r="AE1192" s="447"/>
      <c r="AF1192" s="447"/>
      <c r="AG1192" s="448"/>
      <c r="AH1192" s="448"/>
    </row>
    <row r="1193" spans="31:34" ht="24.75" customHeight="1">
      <c r="AE1193" s="447"/>
      <c r="AF1193" s="447"/>
      <c r="AG1193" s="448"/>
      <c r="AH1193" s="448"/>
    </row>
    <row r="1194" spans="31:34" ht="24.75" customHeight="1">
      <c r="AE1194" s="447"/>
      <c r="AF1194" s="447"/>
      <c r="AG1194" s="448"/>
      <c r="AH1194" s="448"/>
    </row>
    <row r="1195" spans="31:34" ht="24.75" customHeight="1">
      <c r="AE1195" s="447"/>
      <c r="AF1195" s="447"/>
      <c r="AG1195" s="448"/>
      <c r="AH1195" s="448"/>
    </row>
    <row r="1196" spans="31:34" ht="24.75" customHeight="1">
      <c r="AE1196" s="447"/>
      <c r="AF1196" s="447"/>
      <c r="AG1196" s="448"/>
      <c r="AH1196" s="448"/>
    </row>
    <row r="1197" spans="31:34" ht="24.75" customHeight="1">
      <c r="AE1197" s="447"/>
      <c r="AF1197" s="447"/>
      <c r="AG1197" s="448"/>
      <c r="AH1197" s="448"/>
    </row>
    <row r="1198" spans="31:34" ht="24.75" customHeight="1">
      <c r="AE1198" s="447"/>
      <c r="AF1198" s="447"/>
      <c r="AG1198" s="448"/>
      <c r="AH1198" s="448"/>
    </row>
    <row r="1199" spans="31:34" ht="24.75" customHeight="1">
      <c r="AE1199" s="447"/>
      <c r="AF1199" s="447"/>
      <c r="AG1199" s="448"/>
      <c r="AH1199" s="448"/>
    </row>
    <row r="1200" spans="31:34" ht="24.75" customHeight="1">
      <c r="AE1200" s="447"/>
      <c r="AF1200" s="447"/>
      <c r="AG1200" s="448"/>
      <c r="AH1200" s="448"/>
    </row>
    <row r="1201" spans="31:34" ht="24.75" customHeight="1">
      <c r="AE1201" s="447"/>
      <c r="AF1201" s="447"/>
      <c r="AG1201" s="448"/>
      <c r="AH1201" s="448"/>
    </row>
    <row r="1202" spans="31:34" ht="24.75" customHeight="1">
      <c r="AE1202" s="447"/>
      <c r="AF1202" s="447"/>
      <c r="AG1202" s="448"/>
      <c r="AH1202" s="448"/>
    </row>
    <row r="1203" spans="31:34" ht="24.75" customHeight="1">
      <c r="AE1203" s="447"/>
      <c r="AF1203" s="447"/>
      <c r="AG1203" s="448"/>
      <c r="AH1203" s="448"/>
    </row>
    <row r="1204" spans="31:34" ht="24.75" customHeight="1">
      <c r="AE1204" s="447"/>
      <c r="AF1204" s="447"/>
      <c r="AG1204" s="448"/>
      <c r="AH1204" s="448"/>
    </row>
    <row r="1205" spans="31:34" ht="24.75" customHeight="1">
      <c r="AE1205" s="447"/>
      <c r="AF1205" s="447"/>
      <c r="AG1205" s="448"/>
      <c r="AH1205" s="448"/>
    </row>
    <row r="1206" spans="31:34" ht="24.75" customHeight="1">
      <c r="AE1206" s="447"/>
      <c r="AF1206" s="447"/>
      <c r="AG1206" s="448"/>
      <c r="AH1206" s="448"/>
    </row>
    <row r="1207" spans="31:34" ht="24.75" customHeight="1">
      <c r="AE1207" s="447"/>
      <c r="AF1207" s="447"/>
      <c r="AG1207" s="448"/>
      <c r="AH1207" s="448"/>
    </row>
    <row r="1208" spans="31:34" ht="24.75" customHeight="1">
      <c r="AE1208" s="447"/>
      <c r="AF1208" s="447"/>
      <c r="AG1208" s="448"/>
      <c r="AH1208" s="448"/>
    </row>
    <row r="1209" spans="31:34" ht="24.75" customHeight="1">
      <c r="AE1209" s="447"/>
      <c r="AF1209" s="447"/>
      <c r="AG1209" s="448"/>
      <c r="AH1209" s="448"/>
    </row>
    <row r="1210" spans="31:34" ht="24.75" customHeight="1">
      <c r="AE1210" s="447"/>
      <c r="AF1210" s="447"/>
      <c r="AG1210" s="448"/>
      <c r="AH1210" s="448"/>
    </row>
    <row r="1211" spans="31:34" ht="24.75" customHeight="1">
      <c r="AE1211" s="447"/>
      <c r="AF1211" s="447"/>
      <c r="AG1211" s="448"/>
      <c r="AH1211" s="448"/>
    </row>
    <row r="1212" spans="31:34" ht="24.75" customHeight="1">
      <c r="AE1212" s="447"/>
      <c r="AF1212" s="447"/>
      <c r="AG1212" s="448"/>
      <c r="AH1212" s="448"/>
    </row>
    <row r="1213" spans="31:34" ht="24.75" customHeight="1">
      <c r="AE1213" s="447"/>
      <c r="AF1213" s="447"/>
      <c r="AG1213" s="448"/>
      <c r="AH1213" s="448"/>
    </row>
    <row r="1214" spans="31:34" ht="24.75" customHeight="1">
      <c r="AE1214" s="447"/>
      <c r="AF1214" s="447"/>
      <c r="AG1214" s="448"/>
      <c r="AH1214" s="448"/>
    </row>
    <row r="1215" spans="31:34" ht="24.75" customHeight="1">
      <c r="AE1215" s="447"/>
      <c r="AF1215" s="447"/>
      <c r="AG1215" s="448"/>
      <c r="AH1215" s="448"/>
    </row>
    <row r="1216" spans="31:34" ht="24.75" customHeight="1">
      <c r="AE1216" s="447"/>
      <c r="AF1216" s="447"/>
      <c r="AG1216" s="448"/>
      <c r="AH1216" s="448"/>
    </row>
    <row r="1217" spans="31:34" ht="24.75" customHeight="1">
      <c r="AE1217" s="447"/>
      <c r="AF1217" s="447"/>
      <c r="AG1217" s="448"/>
      <c r="AH1217" s="448"/>
    </row>
    <row r="1218" spans="31:34" ht="24.75" customHeight="1">
      <c r="AE1218" s="447"/>
      <c r="AF1218" s="447"/>
      <c r="AG1218" s="448"/>
      <c r="AH1218" s="448"/>
    </row>
    <row r="1219" spans="31:34" ht="24.75" customHeight="1">
      <c r="AE1219" s="447"/>
      <c r="AF1219" s="447"/>
      <c r="AG1219" s="448"/>
      <c r="AH1219" s="448"/>
    </row>
    <row r="1220" spans="31:34" ht="24.75" customHeight="1">
      <c r="AE1220" s="447"/>
      <c r="AF1220" s="447"/>
      <c r="AG1220" s="448"/>
      <c r="AH1220" s="448"/>
    </row>
    <row r="1221" spans="31:34" ht="24.75" customHeight="1">
      <c r="AE1221" s="447"/>
      <c r="AF1221" s="447"/>
      <c r="AG1221" s="448"/>
      <c r="AH1221" s="448"/>
    </row>
    <row r="1222" spans="31:34" ht="24.75" customHeight="1">
      <c r="AE1222" s="447"/>
      <c r="AF1222" s="447"/>
      <c r="AG1222" s="448"/>
      <c r="AH1222" s="448"/>
    </row>
    <row r="1223" spans="31:34" ht="24.75" customHeight="1">
      <c r="AE1223" s="447"/>
      <c r="AF1223" s="447"/>
      <c r="AG1223" s="448"/>
      <c r="AH1223" s="448"/>
    </row>
    <row r="1224" spans="31:34" ht="24.75" customHeight="1">
      <c r="AE1224" s="447"/>
      <c r="AF1224" s="447"/>
      <c r="AG1224" s="448"/>
      <c r="AH1224" s="448"/>
    </row>
    <row r="1225" spans="31:34" ht="24.75" customHeight="1">
      <c r="AE1225" s="447"/>
      <c r="AF1225" s="447"/>
      <c r="AG1225" s="448"/>
      <c r="AH1225" s="448"/>
    </row>
    <row r="1226" spans="31:34" ht="24.75" customHeight="1">
      <c r="AE1226" s="447"/>
      <c r="AF1226" s="447"/>
      <c r="AG1226" s="448"/>
      <c r="AH1226" s="448"/>
    </row>
    <row r="1227" spans="31:34" ht="24.75" customHeight="1">
      <c r="AE1227" s="447"/>
      <c r="AF1227" s="447"/>
      <c r="AG1227" s="448"/>
      <c r="AH1227" s="448"/>
    </row>
    <row r="1228" spans="31:34" ht="24.75" customHeight="1">
      <c r="AE1228" s="447"/>
      <c r="AF1228" s="447"/>
      <c r="AG1228" s="448"/>
      <c r="AH1228" s="448"/>
    </row>
    <row r="1229" spans="31:34" ht="24.75" customHeight="1">
      <c r="AE1229" s="447"/>
      <c r="AF1229" s="447"/>
      <c r="AG1229" s="448"/>
      <c r="AH1229" s="448"/>
    </row>
    <row r="1230" spans="31:34" ht="24.75" customHeight="1">
      <c r="AE1230" s="447"/>
      <c r="AF1230" s="447"/>
      <c r="AG1230" s="448"/>
      <c r="AH1230" s="448"/>
    </row>
    <row r="1231" spans="31:34" ht="24.75" customHeight="1">
      <c r="AE1231" s="447"/>
      <c r="AF1231" s="447"/>
      <c r="AG1231" s="448"/>
      <c r="AH1231" s="448"/>
    </row>
    <row r="1232" spans="31:34" ht="24.75" customHeight="1">
      <c r="AE1232" s="447"/>
      <c r="AF1232" s="447"/>
      <c r="AG1232" s="448"/>
      <c r="AH1232" s="448"/>
    </row>
    <row r="1233" spans="31:34" ht="24.75" customHeight="1">
      <c r="AE1233" s="447"/>
      <c r="AF1233" s="447"/>
      <c r="AG1233" s="448"/>
      <c r="AH1233" s="448"/>
    </row>
    <row r="1234" spans="31:34" ht="24.75" customHeight="1">
      <c r="AE1234" s="447"/>
      <c r="AF1234" s="447"/>
      <c r="AG1234" s="448"/>
      <c r="AH1234" s="448"/>
    </row>
    <row r="1235" spans="31:34" ht="24.75" customHeight="1">
      <c r="AE1235" s="447"/>
      <c r="AF1235" s="447"/>
      <c r="AG1235" s="448"/>
      <c r="AH1235" s="448"/>
    </row>
    <row r="1236" spans="31:34" ht="24.75" customHeight="1">
      <c r="AE1236" s="447"/>
      <c r="AF1236" s="447"/>
      <c r="AG1236" s="448"/>
      <c r="AH1236" s="448"/>
    </row>
    <row r="1237" spans="31:34" ht="24.75" customHeight="1">
      <c r="AE1237" s="447"/>
      <c r="AF1237" s="447"/>
      <c r="AG1237" s="448"/>
      <c r="AH1237" s="448"/>
    </row>
    <row r="1238" spans="31:34" ht="24.75" customHeight="1">
      <c r="AE1238" s="447"/>
      <c r="AF1238" s="447"/>
      <c r="AG1238" s="448"/>
      <c r="AH1238" s="448"/>
    </row>
    <row r="1239" spans="31:34" ht="24.75" customHeight="1">
      <c r="AE1239" s="447"/>
      <c r="AF1239" s="447"/>
      <c r="AG1239" s="448"/>
      <c r="AH1239" s="448"/>
    </row>
    <row r="1240" spans="31:34" ht="24.75" customHeight="1">
      <c r="AE1240" s="447"/>
      <c r="AF1240" s="447"/>
      <c r="AG1240" s="448"/>
      <c r="AH1240" s="448"/>
    </row>
    <row r="1241" spans="31:34" ht="24.75" customHeight="1">
      <c r="AE1241" s="447"/>
      <c r="AF1241" s="447"/>
      <c r="AG1241" s="448"/>
      <c r="AH1241" s="448"/>
    </row>
    <row r="1242" spans="31:34" ht="24.75" customHeight="1">
      <c r="AE1242" s="447"/>
      <c r="AF1242" s="447"/>
      <c r="AG1242" s="448"/>
      <c r="AH1242" s="448"/>
    </row>
    <row r="1243" spans="31:34" ht="24.75" customHeight="1">
      <c r="AE1243" s="447"/>
      <c r="AF1243" s="447"/>
      <c r="AG1243" s="448"/>
      <c r="AH1243" s="448"/>
    </row>
    <row r="1244" spans="31:34" ht="24.75" customHeight="1">
      <c r="AE1244" s="447"/>
      <c r="AF1244" s="447"/>
      <c r="AG1244" s="448"/>
      <c r="AH1244" s="448"/>
    </row>
    <row r="1245" spans="31:34" ht="24.75" customHeight="1">
      <c r="AE1245" s="447"/>
      <c r="AF1245" s="447"/>
      <c r="AG1245" s="448"/>
      <c r="AH1245" s="448"/>
    </row>
    <row r="1246" spans="31:34" ht="24.75" customHeight="1">
      <c r="AE1246" s="447"/>
      <c r="AF1246" s="447"/>
      <c r="AG1246" s="448"/>
      <c r="AH1246" s="448"/>
    </row>
    <row r="1247" spans="31:34" ht="24.75" customHeight="1">
      <c r="AE1247" s="447"/>
      <c r="AF1247" s="447"/>
      <c r="AG1247" s="448"/>
      <c r="AH1247" s="448"/>
    </row>
    <row r="1248" spans="31:34" ht="24.75" customHeight="1">
      <c r="AE1248" s="447"/>
      <c r="AF1248" s="447"/>
      <c r="AG1248" s="448"/>
      <c r="AH1248" s="448"/>
    </row>
    <row r="1249" spans="31:34" ht="24.75" customHeight="1">
      <c r="AE1249" s="447"/>
      <c r="AF1249" s="447"/>
      <c r="AG1249" s="448"/>
      <c r="AH1249" s="448"/>
    </row>
    <row r="1250" spans="31:34" ht="24.75" customHeight="1">
      <c r="AE1250" s="447"/>
      <c r="AF1250" s="447"/>
      <c r="AG1250" s="448"/>
      <c r="AH1250" s="448"/>
    </row>
    <row r="1251" spans="31:34" ht="24.75" customHeight="1">
      <c r="AE1251" s="447"/>
      <c r="AF1251" s="447"/>
      <c r="AG1251" s="448"/>
      <c r="AH1251" s="448"/>
    </row>
    <row r="1252" spans="31:34" ht="24.75" customHeight="1">
      <c r="AE1252" s="447"/>
      <c r="AF1252" s="447"/>
      <c r="AG1252" s="448"/>
      <c r="AH1252" s="448"/>
    </row>
    <row r="1253" spans="31:34" ht="24.75" customHeight="1">
      <c r="AE1253" s="447"/>
      <c r="AF1253" s="447"/>
      <c r="AG1253" s="448"/>
      <c r="AH1253" s="448"/>
    </row>
    <row r="1254" spans="31:34" ht="24.75" customHeight="1">
      <c r="AE1254" s="447"/>
      <c r="AF1254" s="447"/>
      <c r="AG1254" s="448"/>
      <c r="AH1254" s="448"/>
    </row>
    <row r="1255" spans="31:34" ht="24.75" customHeight="1">
      <c r="AE1255" s="447"/>
      <c r="AF1255" s="447"/>
      <c r="AG1255" s="448"/>
      <c r="AH1255" s="448"/>
    </row>
    <row r="1256" spans="31:34" ht="24.75" customHeight="1">
      <c r="AE1256" s="447"/>
      <c r="AF1256" s="447"/>
      <c r="AG1256" s="448"/>
      <c r="AH1256" s="448"/>
    </row>
    <row r="1257" spans="31:34" ht="24.75" customHeight="1">
      <c r="AE1257" s="447"/>
      <c r="AF1257" s="447"/>
      <c r="AG1257" s="448"/>
      <c r="AH1257" s="448"/>
    </row>
    <row r="1258" spans="31:34" ht="24.75" customHeight="1">
      <c r="AE1258" s="447"/>
      <c r="AF1258" s="447"/>
      <c r="AG1258" s="448"/>
      <c r="AH1258" s="448"/>
    </row>
    <row r="1259" spans="31:34" ht="24.75" customHeight="1">
      <c r="AE1259" s="447"/>
      <c r="AF1259" s="447"/>
      <c r="AG1259" s="448"/>
      <c r="AH1259" s="448"/>
    </row>
    <row r="1260" spans="31:34" ht="24.75" customHeight="1">
      <c r="AE1260" s="447"/>
      <c r="AF1260" s="447"/>
      <c r="AG1260" s="448"/>
      <c r="AH1260" s="448"/>
    </row>
    <row r="1261" spans="31:34" ht="24.75" customHeight="1">
      <c r="AE1261" s="447"/>
      <c r="AF1261" s="447"/>
      <c r="AG1261" s="448"/>
      <c r="AH1261" s="448"/>
    </row>
    <row r="1262" spans="31:34" ht="24.75" customHeight="1">
      <c r="AE1262" s="447"/>
      <c r="AF1262" s="447"/>
      <c r="AG1262" s="448"/>
      <c r="AH1262" s="448"/>
    </row>
    <row r="1263" spans="31:34" ht="24.75" customHeight="1">
      <c r="AE1263" s="447"/>
      <c r="AF1263" s="447"/>
      <c r="AG1263" s="448"/>
      <c r="AH1263" s="448"/>
    </row>
    <row r="1264" spans="31:34" ht="24.75" customHeight="1">
      <c r="AE1264" s="447"/>
      <c r="AF1264" s="447"/>
      <c r="AG1264" s="448"/>
      <c r="AH1264" s="448"/>
    </row>
    <row r="1265" spans="31:34" ht="24.75" customHeight="1">
      <c r="AE1265" s="447"/>
      <c r="AF1265" s="447"/>
      <c r="AG1265" s="448"/>
      <c r="AH1265" s="448"/>
    </row>
    <row r="1266" spans="31:34" ht="24.75" customHeight="1">
      <c r="AE1266" s="447"/>
      <c r="AF1266" s="447"/>
      <c r="AG1266" s="448"/>
      <c r="AH1266" s="448"/>
    </row>
    <row r="1267" spans="31:34" ht="24.75" customHeight="1">
      <c r="AE1267" s="447"/>
      <c r="AF1267" s="447"/>
      <c r="AG1267" s="448"/>
      <c r="AH1267" s="448"/>
    </row>
    <row r="1268" spans="31:34" ht="24.75" customHeight="1">
      <c r="AE1268" s="447"/>
      <c r="AF1268" s="447"/>
      <c r="AG1268" s="448"/>
      <c r="AH1268" s="448"/>
    </row>
    <row r="1269" spans="31:34" ht="24.75" customHeight="1">
      <c r="AE1269" s="447"/>
      <c r="AF1269" s="447"/>
      <c r="AG1269" s="448"/>
      <c r="AH1269" s="448"/>
    </row>
    <row r="1270" spans="31:34" ht="24.75" customHeight="1">
      <c r="AE1270" s="447"/>
      <c r="AF1270" s="447"/>
      <c r="AG1270" s="448"/>
      <c r="AH1270" s="448"/>
    </row>
    <row r="1271" spans="31:34" ht="24.75" customHeight="1">
      <c r="AE1271" s="447"/>
      <c r="AF1271" s="447"/>
      <c r="AG1271" s="448"/>
      <c r="AH1271" s="448"/>
    </row>
    <row r="1272" spans="31:34" ht="24.75" customHeight="1">
      <c r="AE1272" s="447"/>
      <c r="AF1272" s="447"/>
      <c r="AG1272" s="448"/>
      <c r="AH1272" s="448"/>
    </row>
    <row r="1273" spans="31:34" ht="24.75" customHeight="1">
      <c r="AE1273" s="447"/>
      <c r="AF1273" s="447"/>
      <c r="AG1273" s="448"/>
      <c r="AH1273" s="448"/>
    </row>
    <row r="1274" spans="31:34" ht="24.75" customHeight="1">
      <c r="AE1274" s="447"/>
      <c r="AF1274" s="447"/>
      <c r="AG1274" s="448"/>
      <c r="AH1274" s="448"/>
    </row>
    <row r="1275" spans="31:34" ht="24.75" customHeight="1">
      <c r="AE1275" s="447"/>
      <c r="AF1275" s="447"/>
      <c r="AG1275" s="448"/>
      <c r="AH1275" s="448"/>
    </row>
    <row r="1276" spans="31:34" ht="24.75" customHeight="1">
      <c r="AE1276" s="447"/>
      <c r="AF1276" s="447"/>
      <c r="AG1276" s="448"/>
      <c r="AH1276" s="448"/>
    </row>
    <row r="1277" spans="31:34" ht="24.75" customHeight="1">
      <c r="AE1277" s="447"/>
      <c r="AF1277" s="447"/>
      <c r="AG1277" s="448"/>
      <c r="AH1277" s="448"/>
    </row>
    <row r="1278" spans="31:34" ht="24.75" customHeight="1">
      <c r="AE1278" s="447"/>
      <c r="AF1278" s="447"/>
      <c r="AG1278" s="448"/>
      <c r="AH1278" s="448"/>
    </row>
    <row r="1279" spans="31:34" ht="24.75" customHeight="1">
      <c r="AE1279" s="447"/>
      <c r="AF1279" s="447"/>
      <c r="AG1279" s="448"/>
      <c r="AH1279" s="448"/>
    </row>
    <row r="1280" spans="31:34" ht="24.75" customHeight="1">
      <c r="AE1280" s="447"/>
      <c r="AF1280" s="447"/>
      <c r="AG1280" s="448"/>
      <c r="AH1280" s="448"/>
    </row>
    <row r="1281" spans="31:34" ht="24.75" customHeight="1">
      <c r="AE1281" s="447"/>
      <c r="AF1281" s="447"/>
      <c r="AG1281" s="448"/>
      <c r="AH1281" s="448"/>
    </row>
    <row r="1282" spans="31:34" ht="24.75" customHeight="1">
      <c r="AE1282" s="447"/>
      <c r="AF1282" s="447"/>
      <c r="AG1282" s="448"/>
      <c r="AH1282" s="448"/>
    </row>
    <row r="1283" spans="31:34" ht="24.75" customHeight="1">
      <c r="AE1283" s="447"/>
      <c r="AF1283" s="447"/>
      <c r="AG1283" s="448"/>
      <c r="AH1283" s="448"/>
    </row>
    <row r="1284" spans="31:34" ht="24.75" customHeight="1">
      <c r="AE1284" s="447"/>
      <c r="AF1284" s="447"/>
      <c r="AG1284" s="448"/>
      <c r="AH1284" s="448"/>
    </row>
    <row r="1285" spans="31:34" ht="24.75" customHeight="1">
      <c r="AE1285" s="447"/>
      <c r="AF1285" s="447"/>
      <c r="AG1285" s="448"/>
      <c r="AH1285" s="448"/>
    </row>
    <row r="1286" spans="31:34" ht="24.75" customHeight="1">
      <c r="AE1286" s="447"/>
      <c r="AF1286" s="447"/>
      <c r="AG1286" s="448"/>
      <c r="AH1286" s="448"/>
    </row>
    <row r="1287" spans="31:34" ht="24.75" customHeight="1">
      <c r="AE1287" s="447"/>
      <c r="AF1287" s="447"/>
      <c r="AG1287" s="448"/>
      <c r="AH1287" s="448"/>
    </row>
    <row r="1288" spans="31:34" ht="24.75" customHeight="1">
      <c r="AE1288" s="447"/>
      <c r="AF1288" s="447"/>
      <c r="AG1288" s="448"/>
      <c r="AH1288" s="448"/>
    </row>
    <row r="1289" spans="31:34" ht="24.75" customHeight="1">
      <c r="AE1289" s="447"/>
      <c r="AF1289" s="447"/>
      <c r="AG1289" s="448"/>
      <c r="AH1289" s="448"/>
    </row>
    <row r="1290" spans="31:34" ht="24.75" customHeight="1">
      <c r="AE1290" s="447"/>
      <c r="AF1290" s="447"/>
      <c r="AG1290" s="448"/>
      <c r="AH1290" s="448"/>
    </row>
    <row r="1291" spans="31:34" ht="24.75" customHeight="1">
      <c r="AE1291" s="447"/>
      <c r="AF1291" s="447"/>
      <c r="AG1291" s="448"/>
      <c r="AH1291" s="448"/>
    </row>
    <row r="1292" spans="31:34" ht="24.75" customHeight="1">
      <c r="AE1292" s="447"/>
      <c r="AF1292" s="447"/>
      <c r="AG1292" s="448"/>
      <c r="AH1292" s="448"/>
    </row>
    <row r="1293" spans="31:34" ht="24.75" customHeight="1">
      <c r="AE1293" s="447"/>
      <c r="AF1293" s="447"/>
      <c r="AG1293" s="448"/>
      <c r="AH1293" s="448"/>
    </row>
    <row r="1294" spans="31:34" ht="24.75" customHeight="1">
      <c r="AE1294" s="447"/>
      <c r="AF1294" s="447"/>
      <c r="AG1294" s="448"/>
      <c r="AH1294" s="448"/>
    </row>
    <row r="1295" spans="31:34" ht="24.75" customHeight="1">
      <c r="AE1295" s="447"/>
      <c r="AF1295" s="447"/>
      <c r="AG1295" s="448"/>
      <c r="AH1295" s="448"/>
    </row>
    <row r="1296" spans="31:34" ht="24.75" customHeight="1">
      <c r="AE1296" s="447"/>
      <c r="AF1296" s="447"/>
      <c r="AG1296" s="448"/>
      <c r="AH1296" s="448"/>
    </row>
    <row r="1297" spans="31:34" ht="24.75" customHeight="1">
      <c r="AE1297" s="447"/>
      <c r="AF1297" s="447"/>
      <c r="AG1297" s="448"/>
      <c r="AH1297" s="448"/>
    </row>
    <row r="1298" spans="31:34" ht="24.75" customHeight="1">
      <c r="AE1298" s="447"/>
      <c r="AF1298" s="447"/>
      <c r="AG1298" s="448"/>
      <c r="AH1298" s="448"/>
    </row>
    <row r="1299" spans="31:34" ht="24.75" customHeight="1">
      <c r="AE1299" s="447"/>
      <c r="AF1299" s="447"/>
      <c r="AG1299" s="448"/>
      <c r="AH1299" s="448"/>
    </row>
    <row r="1300" spans="31:34" ht="24.75" customHeight="1">
      <c r="AE1300" s="447"/>
      <c r="AF1300" s="447"/>
      <c r="AG1300" s="448"/>
      <c r="AH1300" s="448"/>
    </row>
    <row r="1301" spans="31:34" ht="24.75" customHeight="1">
      <c r="AE1301" s="447"/>
      <c r="AF1301" s="447"/>
      <c r="AG1301" s="448"/>
      <c r="AH1301" s="448"/>
    </row>
    <row r="1302" spans="31:34" ht="24.75" customHeight="1">
      <c r="AE1302" s="447"/>
      <c r="AF1302" s="447"/>
      <c r="AG1302" s="448"/>
      <c r="AH1302" s="448"/>
    </row>
    <row r="1303" spans="31:34" ht="24.75" customHeight="1">
      <c r="AE1303" s="447"/>
      <c r="AF1303" s="447"/>
      <c r="AG1303" s="448"/>
      <c r="AH1303" s="448"/>
    </row>
    <row r="1304" spans="31:34" ht="24.75" customHeight="1">
      <c r="AE1304" s="447"/>
      <c r="AF1304" s="447"/>
      <c r="AG1304" s="448"/>
      <c r="AH1304" s="448"/>
    </row>
    <row r="1305" spans="31:34" ht="24.75" customHeight="1">
      <c r="AE1305" s="447"/>
      <c r="AF1305" s="447"/>
      <c r="AG1305" s="448"/>
      <c r="AH1305" s="448"/>
    </row>
    <row r="1306" spans="31:34" ht="24.75" customHeight="1">
      <c r="AE1306" s="447"/>
      <c r="AF1306" s="447"/>
      <c r="AG1306" s="448"/>
      <c r="AH1306" s="448"/>
    </row>
    <row r="1307" spans="31:34" ht="24.75" customHeight="1">
      <c r="AE1307" s="447"/>
      <c r="AF1307" s="447"/>
      <c r="AG1307" s="448"/>
      <c r="AH1307" s="448"/>
    </row>
    <row r="1308" spans="31:34" ht="24.75" customHeight="1">
      <c r="AE1308" s="447"/>
      <c r="AF1308" s="447"/>
      <c r="AG1308" s="448"/>
      <c r="AH1308" s="448"/>
    </row>
    <row r="1309" spans="31:34" ht="24.75" customHeight="1">
      <c r="AE1309" s="447"/>
      <c r="AF1309" s="447"/>
      <c r="AG1309" s="448"/>
      <c r="AH1309" s="448"/>
    </row>
    <row r="1310" spans="31:34" ht="24.75" customHeight="1">
      <c r="AE1310" s="447"/>
      <c r="AF1310" s="447"/>
      <c r="AG1310" s="448"/>
      <c r="AH1310" s="448"/>
    </row>
    <row r="1311" spans="31:34" ht="24.75" customHeight="1">
      <c r="AE1311" s="447"/>
      <c r="AF1311" s="447"/>
      <c r="AG1311" s="448"/>
      <c r="AH1311" s="448"/>
    </row>
    <row r="1312" spans="31:34" ht="24.75" customHeight="1">
      <c r="AE1312" s="447"/>
      <c r="AF1312" s="447"/>
      <c r="AG1312" s="448"/>
      <c r="AH1312" s="448"/>
    </row>
    <row r="1313" spans="31:34" ht="24.75" customHeight="1">
      <c r="AE1313" s="447"/>
      <c r="AF1313" s="447"/>
      <c r="AG1313" s="448"/>
      <c r="AH1313" s="448"/>
    </row>
    <row r="1314" spans="31:34" ht="24.75" customHeight="1">
      <c r="AE1314" s="447"/>
      <c r="AF1314" s="447"/>
      <c r="AG1314" s="448"/>
      <c r="AH1314" s="448"/>
    </row>
    <row r="1315" spans="31:34" ht="24.75" customHeight="1">
      <c r="AE1315" s="447"/>
      <c r="AF1315" s="447"/>
      <c r="AG1315" s="448"/>
      <c r="AH1315" s="448"/>
    </row>
    <row r="1316" spans="31:34" ht="24.75" customHeight="1">
      <c r="AE1316" s="447"/>
      <c r="AF1316" s="447"/>
      <c r="AG1316" s="448"/>
      <c r="AH1316" s="448"/>
    </row>
    <row r="1317" spans="31:34" ht="24.75" customHeight="1">
      <c r="AE1317" s="447"/>
      <c r="AF1317" s="447"/>
      <c r="AG1317" s="448"/>
      <c r="AH1317" s="448"/>
    </row>
    <row r="1318" spans="31:34" ht="24.75" customHeight="1">
      <c r="AE1318" s="447"/>
      <c r="AF1318" s="447"/>
      <c r="AG1318" s="448"/>
      <c r="AH1318" s="448"/>
    </row>
    <row r="1319" spans="31:34" ht="24.75" customHeight="1">
      <c r="AE1319" s="447"/>
      <c r="AF1319" s="447"/>
      <c r="AG1319" s="448"/>
      <c r="AH1319" s="448"/>
    </row>
    <row r="1320" spans="31:34" ht="24.75" customHeight="1">
      <c r="AE1320" s="447"/>
      <c r="AF1320" s="447"/>
      <c r="AG1320" s="448"/>
      <c r="AH1320" s="448"/>
    </row>
    <row r="1321" spans="31:34" ht="24.75" customHeight="1">
      <c r="AE1321" s="447"/>
      <c r="AF1321" s="447"/>
      <c r="AG1321" s="448"/>
      <c r="AH1321" s="448"/>
    </row>
    <row r="1322" spans="31:34" ht="24.75" customHeight="1">
      <c r="AE1322" s="447"/>
      <c r="AF1322" s="447"/>
      <c r="AG1322" s="448"/>
      <c r="AH1322" s="448"/>
    </row>
    <row r="1323" spans="31:34" ht="24.75" customHeight="1">
      <c r="AE1323" s="447"/>
      <c r="AF1323" s="447"/>
      <c r="AG1323" s="448"/>
      <c r="AH1323" s="448"/>
    </row>
    <row r="1324" spans="31:34" ht="24.75" customHeight="1">
      <c r="AE1324" s="447"/>
      <c r="AF1324" s="447"/>
      <c r="AG1324" s="448"/>
      <c r="AH1324" s="448"/>
    </row>
    <row r="1325" spans="31:34" ht="24.75" customHeight="1">
      <c r="AE1325" s="447"/>
      <c r="AF1325" s="447"/>
      <c r="AG1325" s="448"/>
      <c r="AH1325" s="448"/>
    </row>
    <row r="1326" spans="31:34" ht="24.75" customHeight="1">
      <c r="AE1326" s="447"/>
      <c r="AF1326" s="447"/>
      <c r="AG1326" s="448"/>
      <c r="AH1326" s="448"/>
    </row>
    <row r="1327" spans="31:34" ht="24.75" customHeight="1">
      <c r="AE1327" s="447"/>
      <c r="AF1327" s="447"/>
      <c r="AG1327" s="448"/>
      <c r="AH1327" s="448"/>
    </row>
    <row r="1328" spans="31:34" ht="24.75" customHeight="1">
      <c r="AE1328" s="447"/>
      <c r="AF1328" s="447"/>
      <c r="AG1328" s="448"/>
      <c r="AH1328" s="448"/>
    </row>
    <row r="1329" spans="31:34" ht="24.75" customHeight="1">
      <c r="AE1329" s="447"/>
      <c r="AF1329" s="447"/>
      <c r="AG1329" s="448"/>
      <c r="AH1329" s="448"/>
    </row>
    <row r="1330" spans="31:34" ht="24.75" customHeight="1">
      <c r="AE1330" s="447"/>
      <c r="AF1330" s="447"/>
      <c r="AG1330" s="448"/>
      <c r="AH1330" s="448"/>
    </row>
    <row r="1331" spans="31:34" ht="24.75" customHeight="1">
      <c r="AE1331" s="447"/>
      <c r="AF1331" s="447"/>
      <c r="AG1331" s="448"/>
      <c r="AH1331" s="448"/>
    </row>
    <row r="1332" spans="31:34" ht="24.75" customHeight="1">
      <c r="AE1332" s="447"/>
      <c r="AF1332" s="447"/>
      <c r="AG1332" s="448"/>
      <c r="AH1332" s="448"/>
    </row>
    <row r="1333" spans="31:34" ht="24.75" customHeight="1">
      <c r="AE1333" s="447"/>
      <c r="AF1333" s="447"/>
      <c r="AG1333" s="448"/>
      <c r="AH1333" s="448"/>
    </row>
    <row r="1334" spans="31:34" ht="24.75" customHeight="1">
      <c r="AE1334" s="447"/>
      <c r="AF1334" s="447"/>
      <c r="AG1334" s="448"/>
      <c r="AH1334" s="448"/>
    </row>
    <row r="1335" spans="31:34" ht="24.75" customHeight="1">
      <c r="AE1335" s="447"/>
      <c r="AF1335" s="447"/>
      <c r="AG1335" s="448"/>
      <c r="AH1335" s="448"/>
    </row>
    <row r="1336" spans="31:34" ht="24.75" customHeight="1">
      <c r="AE1336" s="447"/>
      <c r="AF1336" s="447"/>
      <c r="AG1336" s="448"/>
      <c r="AH1336" s="448"/>
    </row>
    <row r="1337" spans="31:34" ht="24.75" customHeight="1">
      <c r="AE1337" s="447"/>
      <c r="AF1337" s="447"/>
      <c r="AG1337" s="448"/>
      <c r="AH1337" s="448"/>
    </row>
    <row r="1338" spans="31:34" ht="24.75" customHeight="1">
      <c r="AE1338" s="447"/>
      <c r="AF1338" s="447"/>
      <c r="AG1338" s="448"/>
      <c r="AH1338" s="448"/>
    </row>
    <row r="1339" spans="31:34" ht="24.75" customHeight="1">
      <c r="AE1339" s="447"/>
      <c r="AF1339" s="447"/>
      <c r="AG1339" s="448"/>
      <c r="AH1339" s="448"/>
    </row>
    <row r="1340" spans="31:34" ht="24.75" customHeight="1">
      <c r="AE1340" s="447"/>
      <c r="AF1340" s="447"/>
      <c r="AG1340" s="448"/>
      <c r="AH1340" s="448"/>
    </row>
    <row r="1341" spans="31:34" ht="24.75" customHeight="1">
      <c r="AE1341" s="447"/>
      <c r="AF1341" s="447"/>
      <c r="AG1341" s="448"/>
      <c r="AH1341" s="448"/>
    </row>
    <row r="1342" spans="31:34" ht="24.75" customHeight="1">
      <c r="AE1342" s="447"/>
      <c r="AF1342" s="447"/>
      <c r="AG1342" s="448"/>
      <c r="AH1342" s="448"/>
    </row>
    <row r="1343" spans="31:34" ht="24.75" customHeight="1">
      <c r="AE1343" s="447"/>
      <c r="AF1343" s="447"/>
      <c r="AG1343" s="448"/>
      <c r="AH1343" s="448"/>
    </row>
    <row r="1344" spans="31:34" ht="24.75" customHeight="1">
      <c r="AE1344" s="447"/>
      <c r="AF1344" s="447"/>
      <c r="AG1344" s="448"/>
      <c r="AH1344" s="448"/>
    </row>
    <row r="1345" spans="31:34" ht="24.75" customHeight="1">
      <c r="AE1345" s="447"/>
      <c r="AF1345" s="447"/>
      <c r="AG1345" s="448"/>
      <c r="AH1345" s="448"/>
    </row>
    <row r="1346" spans="31:34" ht="24.75" customHeight="1">
      <c r="AE1346" s="447"/>
      <c r="AF1346" s="447"/>
      <c r="AG1346" s="448"/>
      <c r="AH1346" s="448"/>
    </row>
    <row r="1347" spans="31:34" ht="24.75" customHeight="1">
      <c r="AE1347" s="447"/>
      <c r="AF1347" s="447"/>
      <c r="AG1347" s="448"/>
      <c r="AH1347" s="448"/>
    </row>
    <row r="1348" spans="31:34" ht="24.75" customHeight="1">
      <c r="AE1348" s="447"/>
      <c r="AF1348" s="447"/>
      <c r="AG1348" s="448"/>
      <c r="AH1348" s="448"/>
    </row>
    <row r="1349" spans="31:34" ht="24.75" customHeight="1">
      <c r="AE1349" s="447"/>
      <c r="AF1349" s="447"/>
      <c r="AG1349" s="448"/>
      <c r="AH1349" s="448"/>
    </row>
    <row r="1350" spans="31:34" ht="24.75" customHeight="1">
      <c r="AE1350" s="447"/>
      <c r="AF1350" s="447"/>
      <c r="AG1350" s="448"/>
      <c r="AH1350" s="448"/>
    </row>
    <row r="1351" spans="31:34" ht="24.75" customHeight="1">
      <c r="AE1351" s="447"/>
      <c r="AF1351" s="447"/>
      <c r="AG1351" s="448"/>
      <c r="AH1351" s="448"/>
    </row>
    <row r="1352" spans="31:34" ht="24.75" customHeight="1">
      <c r="AE1352" s="447"/>
      <c r="AF1352" s="447"/>
      <c r="AG1352" s="448"/>
      <c r="AH1352" s="448"/>
    </row>
    <row r="1353" spans="31:34" ht="24.75" customHeight="1">
      <c r="AE1353" s="447"/>
      <c r="AF1353" s="447"/>
      <c r="AG1353" s="448"/>
      <c r="AH1353" s="448"/>
    </row>
    <row r="1354" spans="31:34" ht="24.75" customHeight="1">
      <c r="AE1354" s="447"/>
      <c r="AF1354" s="447"/>
      <c r="AG1354" s="448"/>
      <c r="AH1354" s="448"/>
    </row>
    <row r="1355" spans="31:34" ht="24.75" customHeight="1">
      <c r="AE1355" s="447"/>
      <c r="AF1355" s="447"/>
      <c r="AG1355" s="448"/>
      <c r="AH1355" s="448"/>
    </row>
    <row r="1356" spans="31:34" ht="24.75" customHeight="1">
      <c r="AE1356" s="447"/>
      <c r="AF1356" s="447"/>
      <c r="AG1356" s="448"/>
      <c r="AH1356" s="448"/>
    </row>
    <row r="1357" spans="31:34" ht="24.75" customHeight="1">
      <c r="AE1357" s="447"/>
      <c r="AF1357" s="447"/>
      <c r="AG1357" s="448"/>
      <c r="AH1357" s="448"/>
    </row>
    <row r="1358" spans="31:34" ht="24.75" customHeight="1">
      <c r="AE1358" s="447"/>
      <c r="AF1358" s="447"/>
      <c r="AG1358" s="448"/>
      <c r="AH1358" s="448"/>
    </row>
    <row r="1359" spans="31:34" ht="24.75" customHeight="1">
      <c r="AE1359" s="447"/>
      <c r="AF1359" s="447"/>
      <c r="AG1359" s="448"/>
      <c r="AH1359" s="448"/>
    </row>
    <row r="1360" spans="31:34" ht="24.75" customHeight="1">
      <c r="AE1360" s="447"/>
      <c r="AF1360" s="447"/>
      <c r="AG1360" s="448"/>
      <c r="AH1360" s="448"/>
    </row>
    <row r="1361" spans="31:34" ht="24.75" customHeight="1">
      <c r="AE1361" s="447"/>
      <c r="AF1361" s="447"/>
      <c r="AG1361" s="448"/>
      <c r="AH1361" s="448"/>
    </row>
    <row r="1362" spans="31:34" ht="24.75" customHeight="1">
      <c r="AE1362" s="447"/>
      <c r="AF1362" s="447"/>
      <c r="AG1362" s="448"/>
      <c r="AH1362" s="448"/>
    </row>
    <row r="1363" spans="31:34" ht="24.75" customHeight="1">
      <c r="AE1363" s="447"/>
      <c r="AF1363" s="447"/>
      <c r="AG1363" s="448"/>
      <c r="AH1363" s="448"/>
    </row>
    <row r="1364" spans="31:34" ht="24.75" customHeight="1">
      <c r="AE1364" s="447"/>
      <c r="AF1364" s="447"/>
      <c r="AG1364" s="448"/>
      <c r="AH1364" s="448"/>
    </row>
    <row r="1365" spans="31:34" ht="24.75" customHeight="1">
      <c r="AE1365" s="447"/>
      <c r="AF1365" s="447"/>
      <c r="AG1365" s="448"/>
      <c r="AH1365" s="448"/>
    </row>
    <row r="1366" spans="31:34" ht="24.75" customHeight="1">
      <c r="AE1366" s="447"/>
      <c r="AF1366" s="447"/>
      <c r="AG1366" s="448"/>
      <c r="AH1366" s="448"/>
    </row>
    <row r="1367" spans="31:34" ht="24.75" customHeight="1">
      <c r="AE1367" s="447"/>
      <c r="AF1367" s="447"/>
      <c r="AG1367" s="448"/>
      <c r="AH1367" s="448"/>
    </row>
    <row r="1368" spans="31:34" ht="24.75" customHeight="1">
      <c r="AE1368" s="447"/>
      <c r="AF1368" s="447"/>
      <c r="AG1368" s="448"/>
      <c r="AH1368" s="448"/>
    </row>
    <row r="1369" spans="31:34" ht="24.75" customHeight="1">
      <c r="AE1369" s="447"/>
      <c r="AF1369" s="447"/>
      <c r="AG1369" s="448"/>
      <c r="AH1369" s="448"/>
    </row>
    <row r="1370" spans="31:34" ht="24.75" customHeight="1">
      <c r="AE1370" s="447"/>
      <c r="AF1370" s="447"/>
      <c r="AG1370" s="448"/>
      <c r="AH1370" s="448"/>
    </row>
    <row r="1371" spans="31:34" ht="24.75" customHeight="1">
      <c r="AE1371" s="447"/>
      <c r="AF1371" s="447"/>
      <c r="AG1371" s="448"/>
      <c r="AH1371" s="448"/>
    </row>
    <row r="1372" spans="31:34" ht="24.75" customHeight="1">
      <c r="AE1372" s="447"/>
      <c r="AF1372" s="447"/>
      <c r="AG1372" s="448"/>
      <c r="AH1372" s="448"/>
    </row>
    <row r="1373" spans="31:34" ht="24.75" customHeight="1">
      <c r="AE1373" s="447"/>
      <c r="AF1373" s="447"/>
      <c r="AG1373" s="448"/>
      <c r="AH1373" s="448"/>
    </row>
    <row r="1374" spans="31:34" ht="24.75" customHeight="1">
      <c r="AE1374" s="447"/>
      <c r="AF1374" s="447"/>
      <c r="AG1374" s="448"/>
      <c r="AH1374" s="448"/>
    </row>
    <row r="1375" spans="31:34" ht="24.75" customHeight="1">
      <c r="AE1375" s="447"/>
      <c r="AF1375" s="447"/>
      <c r="AG1375" s="448"/>
      <c r="AH1375" s="448"/>
    </row>
    <row r="1376" spans="31:34" ht="24.75" customHeight="1">
      <c r="AE1376" s="447"/>
      <c r="AF1376" s="447"/>
      <c r="AG1376" s="448"/>
      <c r="AH1376" s="448"/>
    </row>
    <row r="1377" spans="31:34" ht="24.75" customHeight="1">
      <c r="AE1377" s="447"/>
      <c r="AF1377" s="447"/>
      <c r="AG1377" s="448"/>
      <c r="AH1377" s="448"/>
    </row>
    <row r="1378" spans="31:34" ht="24.75" customHeight="1">
      <c r="AE1378" s="447"/>
      <c r="AF1378" s="447"/>
      <c r="AG1378" s="448"/>
      <c r="AH1378" s="448"/>
    </row>
    <row r="1379" spans="31:34" ht="24.75" customHeight="1">
      <c r="AE1379" s="447"/>
      <c r="AF1379" s="447"/>
      <c r="AG1379" s="448"/>
      <c r="AH1379" s="448"/>
    </row>
    <row r="1380" spans="31:34" ht="24.75" customHeight="1">
      <c r="AE1380" s="447"/>
      <c r="AF1380" s="447"/>
      <c r="AG1380" s="448"/>
      <c r="AH1380" s="448"/>
    </row>
    <row r="1381" spans="31:34" ht="24.75" customHeight="1">
      <c r="AE1381" s="447"/>
      <c r="AF1381" s="447"/>
      <c r="AG1381" s="448"/>
      <c r="AH1381" s="448"/>
    </row>
    <row r="1382" spans="31:34" ht="24.75" customHeight="1">
      <c r="AE1382" s="447"/>
      <c r="AF1382" s="447"/>
      <c r="AG1382" s="448"/>
      <c r="AH1382" s="448"/>
    </row>
    <row r="1383" spans="31:34" ht="24.75" customHeight="1">
      <c r="AE1383" s="447"/>
      <c r="AF1383" s="447"/>
      <c r="AG1383" s="448"/>
      <c r="AH1383" s="448"/>
    </row>
    <row r="1384" spans="31:34" ht="24.75" customHeight="1">
      <c r="AE1384" s="447"/>
      <c r="AF1384" s="447"/>
      <c r="AG1384" s="448"/>
      <c r="AH1384" s="448"/>
    </row>
    <row r="1385" spans="31:34" ht="24.75" customHeight="1">
      <c r="AE1385" s="447"/>
      <c r="AF1385" s="447"/>
      <c r="AG1385" s="448"/>
      <c r="AH1385" s="448"/>
    </row>
    <row r="1386" spans="31:34" ht="24.75" customHeight="1">
      <c r="AE1386" s="447"/>
      <c r="AF1386" s="447"/>
      <c r="AG1386" s="448"/>
      <c r="AH1386" s="448"/>
    </row>
    <row r="1387" spans="31:34" ht="24.75" customHeight="1">
      <c r="AE1387" s="447"/>
      <c r="AF1387" s="447"/>
      <c r="AG1387" s="448"/>
      <c r="AH1387" s="448"/>
    </row>
    <row r="1388" spans="31:34" ht="24.75" customHeight="1">
      <c r="AE1388" s="447"/>
      <c r="AF1388" s="447"/>
      <c r="AG1388" s="448"/>
      <c r="AH1388" s="448"/>
    </row>
    <row r="1389" spans="31:34" ht="24.75" customHeight="1">
      <c r="AE1389" s="447"/>
      <c r="AF1389" s="447"/>
      <c r="AG1389" s="448"/>
      <c r="AH1389" s="448"/>
    </row>
    <row r="1390" spans="31:34" ht="24.75" customHeight="1">
      <c r="AE1390" s="447"/>
      <c r="AF1390" s="447"/>
      <c r="AG1390" s="448"/>
      <c r="AH1390" s="448"/>
    </row>
    <row r="1391" spans="31:34" ht="24.75" customHeight="1">
      <c r="AE1391" s="447"/>
      <c r="AF1391" s="447"/>
      <c r="AG1391" s="448"/>
      <c r="AH1391" s="448"/>
    </row>
    <row r="1392" spans="31:34" ht="24.75" customHeight="1">
      <c r="AE1392" s="447"/>
      <c r="AF1392" s="447"/>
      <c r="AG1392" s="448"/>
      <c r="AH1392" s="448"/>
    </row>
    <row r="1393" spans="31:34" ht="24.75" customHeight="1">
      <c r="AE1393" s="447"/>
      <c r="AF1393" s="447"/>
      <c r="AG1393" s="448"/>
      <c r="AH1393" s="448"/>
    </row>
    <row r="1394" spans="31:34" ht="24.75" customHeight="1">
      <c r="AE1394" s="447"/>
      <c r="AF1394" s="447"/>
      <c r="AG1394" s="448"/>
      <c r="AH1394" s="448"/>
    </row>
    <row r="1395" spans="31:34" ht="24.75" customHeight="1">
      <c r="AE1395" s="447"/>
      <c r="AF1395" s="447"/>
      <c r="AG1395" s="448"/>
      <c r="AH1395" s="448"/>
    </row>
    <row r="1396" spans="31:34" ht="24.75" customHeight="1">
      <c r="AE1396" s="447"/>
      <c r="AF1396" s="447"/>
      <c r="AG1396" s="448"/>
      <c r="AH1396" s="448"/>
    </row>
    <row r="1397" spans="31:34" ht="24.75" customHeight="1">
      <c r="AE1397" s="447"/>
      <c r="AF1397" s="447"/>
      <c r="AG1397" s="448"/>
      <c r="AH1397" s="448"/>
    </row>
    <row r="1398" spans="31:34" ht="24.75" customHeight="1">
      <c r="AE1398" s="447"/>
      <c r="AF1398" s="447"/>
      <c r="AG1398" s="448"/>
      <c r="AH1398" s="448"/>
    </row>
    <row r="1399" spans="31:34" ht="24.75" customHeight="1">
      <c r="AE1399" s="447"/>
      <c r="AF1399" s="447"/>
      <c r="AG1399" s="448"/>
      <c r="AH1399" s="448"/>
    </row>
    <row r="1400" spans="31:34" ht="24.75" customHeight="1">
      <c r="AE1400" s="447"/>
      <c r="AF1400" s="447"/>
      <c r="AG1400" s="448"/>
      <c r="AH1400" s="448"/>
    </row>
    <row r="1401" spans="31:34" ht="24.75" customHeight="1">
      <c r="AE1401" s="447"/>
      <c r="AF1401" s="447"/>
      <c r="AG1401" s="448"/>
      <c r="AH1401" s="448"/>
    </row>
    <row r="1402" spans="31:34" ht="24.75" customHeight="1">
      <c r="AE1402" s="447"/>
      <c r="AF1402" s="447"/>
      <c r="AG1402" s="448"/>
      <c r="AH1402" s="448"/>
    </row>
    <row r="1403" spans="31:34" ht="24.75" customHeight="1">
      <c r="AE1403" s="447"/>
      <c r="AF1403" s="447"/>
      <c r="AG1403" s="448"/>
      <c r="AH1403" s="448"/>
    </row>
    <row r="1404" spans="31:34" ht="24.75" customHeight="1">
      <c r="AE1404" s="447"/>
      <c r="AF1404" s="447"/>
      <c r="AG1404" s="448"/>
      <c r="AH1404" s="448"/>
    </row>
    <row r="1405" spans="31:34" ht="24.75" customHeight="1">
      <c r="AE1405" s="447"/>
      <c r="AF1405" s="447"/>
      <c r="AG1405" s="448"/>
      <c r="AH1405" s="448"/>
    </row>
    <row r="1406" spans="31:34" ht="24.75" customHeight="1">
      <c r="AE1406" s="447"/>
      <c r="AF1406" s="447"/>
      <c r="AG1406" s="448"/>
      <c r="AH1406" s="448"/>
    </row>
    <row r="1407" spans="31:34" ht="24.75" customHeight="1">
      <c r="AE1407" s="447"/>
      <c r="AF1407" s="447"/>
      <c r="AG1407" s="448"/>
      <c r="AH1407" s="448"/>
    </row>
    <row r="1408" spans="31:34" ht="24.75" customHeight="1">
      <c r="AE1408" s="447"/>
      <c r="AF1408" s="447"/>
      <c r="AG1408" s="448"/>
      <c r="AH1408" s="448"/>
    </row>
    <row r="1409" spans="31:34" ht="24.75" customHeight="1">
      <c r="AE1409" s="447"/>
      <c r="AF1409" s="447"/>
      <c r="AG1409" s="448"/>
      <c r="AH1409" s="448"/>
    </row>
    <row r="1410" spans="31:34" ht="24.75" customHeight="1">
      <c r="AE1410" s="447"/>
      <c r="AF1410" s="447"/>
      <c r="AG1410" s="448"/>
      <c r="AH1410" s="448"/>
    </row>
  </sheetData>
  <sheetProtection algorithmName="SHA-512" hashValue="5102vddcL2ZFhy2eo3kb6MRCt7RYDzrN8PHuEHjAITdwl/pJt2e6kYo1F02nTj8z2T4HO6WRzAM2PFfGU+mMZg==" saltValue="8scuheWSGL3twHX6Jyvdtg==" spinCount="100000" sheet="1" objects="1" scenarios="1"/>
  <autoFilter ref="A3:AD53" xr:uid="{5BB38CF6-5C54-4B53-94FA-5698E6CCD056}"/>
  <mergeCells count="8">
    <mergeCell ref="U2:Y2"/>
    <mergeCell ref="AA2:AD2"/>
    <mergeCell ref="AE2:AH2"/>
    <mergeCell ref="AI2:AI3"/>
    <mergeCell ref="A2:B2"/>
    <mergeCell ref="D2:G2"/>
    <mergeCell ref="H2:I2"/>
    <mergeCell ref="K2:T2"/>
  </mergeCells>
  <dataValidations count="5">
    <dataValidation type="whole" allowBlank="1" showInputMessage="1" showErrorMessage="1" sqref="D4:D304" xr:uid="{E69D413A-30DE-483B-8741-FE8E0E8D814D}">
      <formula1>14</formula1>
      <formula2>84</formula2>
    </dataValidation>
    <dataValidation type="whole" operator="greaterThanOrEqual" allowBlank="1" showInputMessage="1" showErrorMessage="1" sqref="A4:A304" xr:uid="{7D238B69-872B-4742-B996-F86C547EDABC}">
      <formula1>0</formula1>
    </dataValidation>
    <dataValidation type="whole" allowBlank="1" showInputMessage="1" showErrorMessage="1" sqref="B4:C304" xr:uid="{9CE8F3B0-137F-4679-A823-05E49F5FEEC1}">
      <formula1>0</formula1>
      <formula2>100</formula2>
    </dataValidation>
    <dataValidation type="whole" operator="greaterThan" showInputMessage="1" showErrorMessage="1" errorTitle="Invalid course days" error="Please enter a value of greater than 0 for the number of days for each participant." sqref="AF306:AF1004 AF4:AF304" xr:uid="{277168AF-69C0-48C1-9EA3-FFBD9C859F91}">
      <formula1>0</formula1>
    </dataValidation>
    <dataValidation operator="lessThanOrEqual" allowBlank="1" showInputMessage="1" showErrorMessage="1" sqref="AE4:AE304" xr:uid="{D37124F0-22D0-4075-8E8E-4E6F8A0C3258}"/>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37196D1A-3CE3-4328-9211-CE5712469B91}">
          <x14:formula1>
            <xm:f>countrygrouping!$A$2:$A$139</xm:f>
          </x14:formula1>
          <xm:sqref>H4:H304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B616A8-CFD8-4CBF-87CA-CACC906CD5D8}">
  <sheetPr>
    <tabColor theme="0" tint="-0.14999847407452621"/>
  </sheetPr>
  <dimension ref="A1:DO284"/>
  <sheetViews>
    <sheetView showGridLines="0" workbookViewId="0">
      <selection activeCell="F4" sqref="F4:F11"/>
    </sheetView>
  </sheetViews>
  <sheetFormatPr defaultColWidth="8.7109375" defaultRowHeight="24.75" customHeight="1"/>
  <cols>
    <col min="1" max="1" width="15.28515625" style="413" customWidth="1"/>
    <col min="2" max="2" width="32.7109375" style="413" customWidth="1"/>
    <col min="3" max="3" width="15.7109375" style="416" hidden="1" customWidth="1"/>
    <col min="4" max="4" width="15.7109375" style="372" hidden="1" customWidth="1"/>
    <col min="5" max="5" width="15.7109375" style="417" customWidth="1"/>
    <col min="6" max="6" width="26.7109375" style="393" customWidth="1"/>
    <col min="7" max="7" width="13.42578125" style="418" customWidth="1"/>
    <col min="8" max="8" width="19.7109375" style="325" hidden="1" customWidth="1"/>
    <col min="9" max="9" width="10.42578125" style="325" customWidth="1"/>
    <col min="10" max="10" width="11.5703125" style="372" hidden="1" customWidth="1"/>
    <col min="11" max="11" width="13.28515625" style="372" customWidth="1"/>
    <col min="12" max="12" width="13.28515625" style="372" hidden="1" customWidth="1"/>
    <col min="13" max="13" width="12.28515625" style="372" customWidth="1"/>
    <col min="14" max="16" width="13.5703125" style="327" hidden="1" customWidth="1"/>
    <col min="17" max="17" width="15.28515625" style="327" customWidth="1"/>
    <col min="18" max="18" width="16.7109375" style="417" customWidth="1"/>
    <col min="19" max="19" width="17.42578125" style="372" bestFit="1" customWidth="1"/>
    <col min="20" max="20" width="14.42578125" style="372" customWidth="1"/>
    <col min="21" max="21" width="17.28515625" style="372" customWidth="1"/>
    <col min="22" max="22" width="98.5703125" style="325" customWidth="1"/>
    <col min="23" max="16384" width="8.7109375" style="325"/>
  </cols>
  <sheetData>
    <row r="1" spans="1:25" ht="18.399999999999999" customHeight="1" thickBot="1">
      <c r="A1" s="324" t="str">
        <f>IF(Information!$C$4="School","Teaching placements and job shadowing", IF(Information!$C$4="Youth","Training/facilitation placements and job shadowing",IF(Information!$C$4="HE","Academic teaching placements or job shadowing",IF(Information!$C$4="FE - VET","Teaching placements and job shadowing",IF(Information!$C$4="AE","Training/facilitation placements and job shadowing", IF(Information!$C$4="RE","Mobility not applicable for sector"))))))</f>
        <v>Training/facilitation placements and job shadowing</v>
      </c>
      <c r="B1" s="325"/>
      <c r="C1" s="325"/>
      <c r="D1" s="326"/>
      <c r="E1" s="325"/>
      <c r="F1" s="327"/>
      <c r="G1" s="328"/>
      <c r="H1" s="328"/>
      <c r="J1" s="325"/>
      <c r="K1" s="325"/>
      <c r="L1" s="325"/>
      <c r="M1" s="325"/>
      <c r="N1" s="325"/>
      <c r="R1" s="327"/>
      <c r="S1" s="327"/>
      <c r="T1" s="327"/>
      <c r="U1" s="327"/>
      <c r="V1" s="327"/>
      <c r="W1" s="327"/>
      <c r="X1" s="327"/>
      <c r="Y1" s="327"/>
    </row>
    <row r="2" spans="1:25" ht="24.75" customHeight="1">
      <c r="A2" s="480"/>
      <c r="B2" s="680" t="s">
        <v>72</v>
      </c>
      <c r="C2" s="681"/>
      <c r="D2" s="681"/>
      <c r="E2" s="672"/>
      <c r="F2" s="678" t="s">
        <v>73</v>
      </c>
      <c r="G2" s="679"/>
      <c r="H2" s="481"/>
      <c r="I2" s="480"/>
      <c r="J2" s="482"/>
      <c r="K2" s="482"/>
      <c r="L2" s="483"/>
      <c r="M2" s="483"/>
      <c r="N2" s="675" t="s">
        <v>147</v>
      </c>
      <c r="O2" s="676"/>
      <c r="P2" s="676"/>
      <c r="Q2" s="676"/>
      <c r="R2" s="677"/>
      <c r="S2" s="672" t="s">
        <v>75</v>
      </c>
      <c r="T2" s="673"/>
      <c r="U2" s="674"/>
      <c r="V2" s="648" t="s">
        <v>76</v>
      </c>
    </row>
    <row r="3" spans="1:25" ht="120" customHeight="1" thickBot="1">
      <c r="A3" s="484" t="s">
        <v>148</v>
      </c>
      <c r="B3" s="485" t="str">
        <f>IF(Information!$C$4="School","NUMBER OF DAYS 
(for teaching placements: a min of 3 days and max of 12 months (336 days))
(for job shadowing: a min of 3 days and max of 2 months (56 days)) ", IF(Information!$C$4="Youth","NUMBER OF DAYS 
(for training/facilitation placements: a min of 3 days and max of 12 months (336 days))
(for job shadowing: a min of 3 days and max of 2 months (56 days))",IF(Information!$C$4="HE","NUMBER OF DAYS 
(min of 3 days - max of 2 months (56 days))",IF(Information!$C$4="FE - VET","NUMBER OF DAYS 
(for teaching placements: a min of 3 days and max of 12 months (336 days))
(for job shadowing: a min of 3 days and max of 2 months (56 days))",IF(Information!$C$4="AE","NUMBER OF DAYS 
(for training/facilitation placements: a min of 3 days and max of 12 months (336 days))
(for job shadowing: a min of 3 days and max of 2 months (56 days))", IF(Information!$C$4="RE","Mobility not applicable for sector"))))))</f>
        <v>NUMBER OF DAYS 
(for training/facilitation placements: a min of 3 days and max of 12 months (336 days))
(for job shadowing: a min of 3 days and max of 2 months (56 days))</v>
      </c>
      <c r="C3" s="486" t="s">
        <v>82</v>
      </c>
      <c r="D3" s="485" t="s">
        <v>83</v>
      </c>
      <c r="E3" s="485" t="s">
        <v>84</v>
      </c>
      <c r="F3" s="485" t="s">
        <v>85</v>
      </c>
      <c r="G3" s="487" t="s">
        <v>124</v>
      </c>
      <c r="H3" s="488" t="s">
        <v>87</v>
      </c>
      <c r="I3" s="489" t="s">
        <v>88</v>
      </c>
      <c r="J3" s="485" t="s">
        <v>89</v>
      </c>
      <c r="K3" s="485" t="s">
        <v>90</v>
      </c>
      <c r="L3" s="490" t="s">
        <v>91</v>
      </c>
      <c r="M3" s="490" t="s">
        <v>92</v>
      </c>
      <c r="N3" s="491" t="s">
        <v>106</v>
      </c>
      <c r="O3" s="492" t="s">
        <v>107</v>
      </c>
      <c r="P3" s="492" t="s">
        <v>108</v>
      </c>
      <c r="Q3" s="493" t="s">
        <v>149</v>
      </c>
      <c r="R3" s="494" t="s">
        <v>150</v>
      </c>
      <c r="S3" s="495" t="s">
        <v>114</v>
      </c>
      <c r="T3" s="485" t="s">
        <v>115</v>
      </c>
      <c r="U3" s="487" t="s">
        <v>151</v>
      </c>
      <c r="V3" s="649"/>
    </row>
    <row r="4" spans="1:25" ht="24.75" customHeight="1">
      <c r="A4" s="496"/>
      <c r="B4" s="497"/>
      <c r="C4" s="498">
        <f t="shared" ref="C4:C53" si="0">FLOOR(B4/7,1)</f>
        <v>0</v>
      </c>
      <c r="D4" s="499">
        <f t="shared" ref="D4:D53" si="1">FLOOR(B4/28,1)</f>
        <v>0</v>
      </c>
      <c r="E4" s="500">
        <f>B4/28</f>
        <v>0</v>
      </c>
      <c r="F4" s="501"/>
      <c r="G4" s="502" t="str">
        <f>IFERROR(VLOOKUP(F4,countrygrouping!A:B,2,0)," ")</f>
        <v xml:space="preserve"> </v>
      </c>
      <c r="H4" s="503" t="str">
        <f>G4</f>
        <v xml:space="preserve"> </v>
      </c>
      <c r="I4" s="504">
        <f>IF(B4&gt;0,B4-J4,0)</f>
        <v>0</v>
      </c>
      <c r="J4" s="503">
        <f>IF(B4&lt;14,0,(B4-14))</f>
        <v>0</v>
      </c>
      <c r="K4" s="503">
        <f>IF(B4&gt;56,56-I4,J4)</f>
        <v>0</v>
      </c>
      <c r="L4" s="503">
        <f>I4+K4</f>
        <v>0</v>
      </c>
      <c r="M4" s="505">
        <f>B4-K4-I4</f>
        <v>0</v>
      </c>
      <c r="N4" s="506">
        <f>IFERROR(VLOOKUP(H4,staffrate!A:D,2,0)*I4,0)</f>
        <v>0</v>
      </c>
      <c r="O4" s="507">
        <f>IFERROR(VLOOKUP(H4,staffrate!A:D,3,0)*K4,0)</f>
        <v>0</v>
      </c>
      <c r="P4" s="507">
        <f>IFERROR(VLOOKUP(H4,staffrate!A:D,4,0)*M4,0)</f>
        <v>0</v>
      </c>
      <c r="Q4" s="507">
        <f>IFERROR(N4+O4+P4,0)</f>
        <v>0</v>
      </c>
      <c r="R4" s="508">
        <f t="shared" ref="R4:R35" si="2">IFERROR(Q4*A4,0)</f>
        <v>0</v>
      </c>
      <c r="S4" s="509" t="str">
        <f>IFERROR(VLOOKUP(F4,countrygrouping!A:C,3,0)," ")</f>
        <v xml:space="preserve"> </v>
      </c>
      <c r="T4" s="507" t="str">
        <f>IFERROR(VLOOKUP(S4,distancebands!A:C,2,0)," ")</f>
        <v xml:space="preserve"> </v>
      </c>
      <c r="U4" s="508">
        <f t="shared" ref="U4:U35" si="3">IFERROR(A4*T4,0)</f>
        <v>0</v>
      </c>
      <c r="V4" s="383"/>
    </row>
    <row r="5" spans="1:25" ht="24.75" customHeight="1">
      <c r="A5" s="510"/>
      <c r="B5" s="497"/>
      <c r="C5" s="511">
        <f t="shared" si="0"/>
        <v>0</v>
      </c>
      <c r="D5" s="512">
        <f t="shared" si="1"/>
        <v>0</v>
      </c>
      <c r="E5" s="513">
        <f t="shared" ref="E5:E53" si="4">B5/28</f>
        <v>0</v>
      </c>
      <c r="F5" s="501"/>
      <c r="G5" s="502" t="str">
        <f>IFERROR(VLOOKUP(F5,countrygrouping!A:B,2,0)," ")</f>
        <v xml:space="preserve"> </v>
      </c>
      <c r="H5" s="503" t="str">
        <f t="shared" ref="H5:H53" si="5">G5</f>
        <v xml:space="preserve"> </v>
      </c>
      <c r="I5" s="504">
        <f t="shared" ref="I5:I53" si="6">IF(B5&gt;0,B5-J5,0)</f>
        <v>0</v>
      </c>
      <c r="J5" s="503">
        <f t="shared" ref="J5:J53" si="7">IF(B5&lt;14,0,(B5-14))</f>
        <v>0</v>
      </c>
      <c r="K5" s="503">
        <f t="shared" ref="K5:K53" si="8">IF(B5&gt;56,56-I5,J5)</f>
        <v>0</v>
      </c>
      <c r="L5" s="503">
        <f t="shared" ref="L5:L53" si="9">I5+K5</f>
        <v>0</v>
      </c>
      <c r="M5" s="505">
        <f t="shared" ref="M5:M53" si="10">B5-K5-I5</f>
        <v>0</v>
      </c>
      <c r="N5" s="514">
        <f>IFERROR(VLOOKUP(H5,staffrate!A:D,2,0)*I5,0)</f>
        <v>0</v>
      </c>
      <c r="O5" s="515">
        <f>IFERROR(VLOOKUP(H5,staffrate!A:D,3,0)*K5,0)</f>
        <v>0</v>
      </c>
      <c r="P5" s="507">
        <f>IFERROR(VLOOKUP(H5,staffrate!A:D,4,0)*M5,0)</f>
        <v>0</v>
      </c>
      <c r="Q5" s="515">
        <f t="shared" ref="Q5:Q53" si="11">IFERROR(N5+O5+P5,0)</f>
        <v>0</v>
      </c>
      <c r="R5" s="516">
        <f t="shared" si="2"/>
        <v>0</v>
      </c>
      <c r="S5" s="517" t="str">
        <f>IFERROR(VLOOKUP(F5,countrygrouping!A:C,3,0)," ")</f>
        <v xml:space="preserve"> </v>
      </c>
      <c r="T5" s="507" t="str">
        <f>IFERROR(VLOOKUP(S5,distancebands!A:C,2,0)," ")</f>
        <v xml:space="preserve"> </v>
      </c>
      <c r="U5" s="516">
        <f t="shared" si="3"/>
        <v>0</v>
      </c>
      <c r="V5" s="383"/>
    </row>
    <row r="6" spans="1:25" ht="24.75" customHeight="1">
      <c r="A6" s="510"/>
      <c r="B6" s="497"/>
      <c r="C6" s="511">
        <f t="shared" si="0"/>
        <v>0</v>
      </c>
      <c r="D6" s="512">
        <f t="shared" si="1"/>
        <v>0</v>
      </c>
      <c r="E6" s="513">
        <f t="shared" si="4"/>
        <v>0</v>
      </c>
      <c r="F6" s="501"/>
      <c r="G6" s="502" t="str">
        <f>IFERROR(VLOOKUP(F6,countrygrouping!A:B,2,0)," ")</f>
        <v xml:space="preserve"> </v>
      </c>
      <c r="H6" s="503" t="str">
        <f t="shared" si="5"/>
        <v xml:space="preserve"> </v>
      </c>
      <c r="I6" s="504">
        <f t="shared" si="6"/>
        <v>0</v>
      </c>
      <c r="J6" s="503">
        <f t="shared" si="7"/>
        <v>0</v>
      </c>
      <c r="K6" s="503">
        <f t="shared" si="8"/>
        <v>0</v>
      </c>
      <c r="L6" s="503">
        <f t="shared" si="9"/>
        <v>0</v>
      </c>
      <c r="M6" s="505">
        <f t="shared" si="10"/>
        <v>0</v>
      </c>
      <c r="N6" s="514">
        <f>IFERROR(VLOOKUP(H6,staffrate!A:D,2,0)*I6,0)</f>
        <v>0</v>
      </c>
      <c r="O6" s="515">
        <f>IFERROR(VLOOKUP(H6,staffrate!A:D,3,0)*K6,0)</f>
        <v>0</v>
      </c>
      <c r="P6" s="507">
        <f>IFERROR(VLOOKUP(H6,staffrate!A:D,4,0)*M6,0)</f>
        <v>0</v>
      </c>
      <c r="Q6" s="515">
        <f t="shared" si="11"/>
        <v>0</v>
      </c>
      <c r="R6" s="516">
        <f t="shared" si="2"/>
        <v>0</v>
      </c>
      <c r="S6" s="517" t="str">
        <f>IFERROR(VLOOKUP(F6,countrygrouping!A:C,3,0)," ")</f>
        <v xml:space="preserve"> </v>
      </c>
      <c r="T6" s="507" t="str">
        <f>IFERROR(VLOOKUP(S6,distancebands!A:C,2,0)," ")</f>
        <v xml:space="preserve"> </v>
      </c>
      <c r="U6" s="516">
        <f t="shared" si="3"/>
        <v>0</v>
      </c>
      <c r="V6" s="383"/>
    </row>
    <row r="7" spans="1:25" ht="24.75" customHeight="1">
      <c r="A7" s="510"/>
      <c r="B7" s="497"/>
      <c r="C7" s="511">
        <f t="shared" si="0"/>
        <v>0</v>
      </c>
      <c r="D7" s="512">
        <f t="shared" si="1"/>
        <v>0</v>
      </c>
      <c r="E7" s="513">
        <f t="shared" si="4"/>
        <v>0</v>
      </c>
      <c r="F7" s="501"/>
      <c r="G7" s="502" t="str">
        <f>IFERROR(VLOOKUP(F7,countrygrouping!A:B,2,0)," ")</f>
        <v xml:space="preserve"> </v>
      </c>
      <c r="H7" s="503" t="str">
        <f t="shared" si="5"/>
        <v xml:space="preserve"> </v>
      </c>
      <c r="I7" s="504">
        <f t="shared" si="6"/>
        <v>0</v>
      </c>
      <c r="J7" s="503">
        <f t="shared" si="7"/>
        <v>0</v>
      </c>
      <c r="K7" s="503">
        <f t="shared" si="8"/>
        <v>0</v>
      </c>
      <c r="L7" s="503">
        <f t="shared" si="9"/>
        <v>0</v>
      </c>
      <c r="M7" s="505">
        <f t="shared" si="10"/>
        <v>0</v>
      </c>
      <c r="N7" s="514">
        <f>IFERROR(VLOOKUP(H7,staffrate!A:D,2,0)*I7,0)</f>
        <v>0</v>
      </c>
      <c r="O7" s="515">
        <f>IFERROR(VLOOKUP(H7,staffrate!A:D,3,0)*K7,0)</f>
        <v>0</v>
      </c>
      <c r="P7" s="507">
        <f>IFERROR(VLOOKUP(H7,staffrate!A:D,4,0)*M7,0)</f>
        <v>0</v>
      </c>
      <c r="Q7" s="515">
        <f t="shared" si="11"/>
        <v>0</v>
      </c>
      <c r="R7" s="516">
        <f t="shared" si="2"/>
        <v>0</v>
      </c>
      <c r="S7" s="517" t="str">
        <f>IFERROR(VLOOKUP(F7,countrygrouping!A:C,3,0)," ")</f>
        <v xml:space="preserve"> </v>
      </c>
      <c r="T7" s="507" t="str">
        <f>IFERROR(VLOOKUP(S7,distancebands!A:C,2,0)," ")</f>
        <v xml:space="preserve"> </v>
      </c>
      <c r="U7" s="516">
        <f t="shared" si="3"/>
        <v>0</v>
      </c>
      <c r="V7" s="383"/>
    </row>
    <row r="8" spans="1:25" ht="24.75" customHeight="1">
      <c r="A8" s="510"/>
      <c r="B8" s="497"/>
      <c r="C8" s="511">
        <f t="shared" si="0"/>
        <v>0</v>
      </c>
      <c r="D8" s="512">
        <f t="shared" si="1"/>
        <v>0</v>
      </c>
      <c r="E8" s="513">
        <f t="shared" si="4"/>
        <v>0</v>
      </c>
      <c r="F8" s="501"/>
      <c r="G8" s="502" t="str">
        <f>IFERROR(VLOOKUP(F8,countrygrouping!A:B,2,0)," ")</f>
        <v xml:space="preserve"> </v>
      </c>
      <c r="H8" s="503" t="str">
        <f t="shared" si="5"/>
        <v xml:space="preserve"> </v>
      </c>
      <c r="I8" s="504">
        <f t="shared" si="6"/>
        <v>0</v>
      </c>
      <c r="J8" s="503">
        <f t="shared" si="7"/>
        <v>0</v>
      </c>
      <c r="K8" s="503">
        <f t="shared" si="8"/>
        <v>0</v>
      </c>
      <c r="L8" s="503">
        <f t="shared" si="9"/>
        <v>0</v>
      </c>
      <c r="M8" s="505">
        <f t="shared" si="10"/>
        <v>0</v>
      </c>
      <c r="N8" s="514">
        <f>IFERROR(VLOOKUP(H8,staffrate!A:D,2,0)*I8,0)</f>
        <v>0</v>
      </c>
      <c r="O8" s="515">
        <f>IFERROR(VLOOKUP(H8,staffrate!A:D,3,0)*K8,0)</f>
        <v>0</v>
      </c>
      <c r="P8" s="507">
        <f>IFERROR(VLOOKUP(H8,staffrate!A:D,4,0)*M8,0)</f>
        <v>0</v>
      </c>
      <c r="Q8" s="515">
        <f t="shared" si="11"/>
        <v>0</v>
      </c>
      <c r="R8" s="516">
        <f t="shared" si="2"/>
        <v>0</v>
      </c>
      <c r="S8" s="517" t="str">
        <f>IFERROR(VLOOKUP(F8,countrygrouping!A:C,3,0)," ")</f>
        <v xml:space="preserve"> </v>
      </c>
      <c r="T8" s="507" t="str">
        <f>IFERROR(VLOOKUP(S8,distancebands!A:C,2,0)," ")</f>
        <v xml:space="preserve"> </v>
      </c>
      <c r="U8" s="516">
        <f t="shared" si="3"/>
        <v>0</v>
      </c>
      <c r="V8" s="383"/>
    </row>
    <row r="9" spans="1:25" ht="24.75" customHeight="1">
      <c r="A9" s="510"/>
      <c r="B9" s="497"/>
      <c r="C9" s="511">
        <f t="shared" si="0"/>
        <v>0</v>
      </c>
      <c r="D9" s="512">
        <f t="shared" si="1"/>
        <v>0</v>
      </c>
      <c r="E9" s="513">
        <f t="shared" si="4"/>
        <v>0</v>
      </c>
      <c r="F9" s="501"/>
      <c r="G9" s="502" t="str">
        <f>IFERROR(VLOOKUP(F9,countrygrouping!A:B,2,0)," ")</f>
        <v xml:space="preserve"> </v>
      </c>
      <c r="H9" s="503" t="str">
        <f t="shared" si="5"/>
        <v xml:space="preserve"> </v>
      </c>
      <c r="I9" s="504">
        <f t="shared" si="6"/>
        <v>0</v>
      </c>
      <c r="J9" s="503">
        <f t="shared" si="7"/>
        <v>0</v>
      </c>
      <c r="K9" s="503">
        <f t="shared" si="8"/>
        <v>0</v>
      </c>
      <c r="L9" s="503">
        <f t="shared" si="9"/>
        <v>0</v>
      </c>
      <c r="M9" s="505">
        <f t="shared" si="10"/>
        <v>0</v>
      </c>
      <c r="N9" s="514">
        <f>IFERROR(VLOOKUP(H9,staffrate!A:D,2,0)*I9,0)</f>
        <v>0</v>
      </c>
      <c r="O9" s="515">
        <f>IFERROR(VLOOKUP(H9,staffrate!A:D,3,0)*K9,0)</f>
        <v>0</v>
      </c>
      <c r="P9" s="507">
        <f>IFERROR(VLOOKUP(H9,staffrate!A:D,4,0)*M9,0)</f>
        <v>0</v>
      </c>
      <c r="Q9" s="515">
        <f t="shared" si="11"/>
        <v>0</v>
      </c>
      <c r="R9" s="516">
        <f t="shared" si="2"/>
        <v>0</v>
      </c>
      <c r="S9" s="517" t="str">
        <f>IFERROR(VLOOKUP(F9,countrygrouping!A:C,3,0)," ")</f>
        <v xml:space="preserve"> </v>
      </c>
      <c r="T9" s="507" t="str">
        <f>IFERROR(VLOOKUP(S9,distancebands!A:C,2,0)," ")</f>
        <v xml:space="preserve"> </v>
      </c>
      <c r="U9" s="516">
        <f t="shared" si="3"/>
        <v>0</v>
      </c>
      <c r="V9" s="383"/>
    </row>
    <row r="10" spans="1:25" ht="24.75" customHeight="1">
      <c r="A10" s="510"/>
      <c r="B10" s="497"/>
      <c r="C10" s="511">
        <f t="shared" si="0"/>
        <v>0</v>
      </c>
      <c r="D10" s="512">
        <f t="shared" si="1"/>
        <v>0</v>
      </c>
      <c r="E10" s="513">
        <f t="shared" si="4"/>
        <v>0</v>
      </c>
      <c r="F10" s="501"/>
      <c r="G10" s="502" t="str">
        <f>IFERROR(VLOOKUP(F10,countrygrouping!A:B,2,0)," ")</f>
        <v xml:space="preserve"> </v>
      </c>
      <c r="H10" s="503" t="str">
        <f t="shared" si="5"/>
        <v xml:space="preserve"> </v>
      </c>
      <c r="I10" s="504">
        <f t="shared" si="6"/>
        <v>0</v>
      </c>
      <c r="J10" s="503">
        <f t="shared" si="7"/>
        <v>0</v>
      </c>
      <c r="K10" s="503">
        <f t="shared" si="8"/>
        <v>0</v>
      </c>
      <c r="L10" s="503">
        <f t="shared" si="9"/>
        <v>0</v>
      </c>
      <c r="M10" s="505">
        <f t="shared" si="10"/>
        <v>0</v>
      </c>
      <c r="N10" s="514">
        <f>IFERROR(VLOOKUP(H10,staffrate!A:D,2,0)*I10,0)</f>
        <v>0</v>
      </c>
      <c r="O10" s="515">
        <f>IFERROR(VLOOKUP(H10,staffrate!A:D,3,0)*K10,0)</f>
        <v>0</v>
      </c>
      <c r="P10" s="507">
        <f>IFERROR(VLOOKUP(H10,staffrate!A:D,4,0)*M10,0)</f>
        <v>0</v>
      </c>
      <c r="Q10" s="515">
        <f t="shared" si="11"/>
        <v>0</v>
      </c>
      <c r="R10" s="516">
        <f t="shared" si="2"/>
        <v>0</v>
      </c>
      <c r="S10" s="517" t="str">
        <f>IFERROR(VLOOKUP(F10,countrygrouping!A:C,3,0)," ")</f>
        <v xml:space="preserve"> </v>
      </c>
      <c r="T10" s="507" t="str">
        <f>IFERROR(VLOOKUP(S10,distancebands!A:C,2,0)," ")</f>
        <v xml:space="preserve"> </v>
      </c>
      <c r="U10" s="516">
        <f t="shared" si="3"/>
        <v>0</v>
      </c>
      <c r="V10" s="383"/>
    </row>
    <row r="11" spans="1:25" ht="24.75" customHeight="1">
      <c r="A11" s="510"/>
      <c r="B11" s="497"/>
      <c r="C11" s="511">
        <f t="shared" si="0"/>
        <v>0</v>
      </c>
      <c r="D11" s="512">
        <f t="shared" si="1"/>
        <v>0</v>
      </c>
      <c r="E11" s="513">
        <f t="shared" si="4"/>
        <v>0</v>
      </c>
      <c r="F11" s="501"/>
      <c r="G11" s="502" t="str">
        <f>IFERROR(VLOOKUP(F11,countrygrouping!A:B,2,0)," ")</f>
        <v xml:space="preserve"> </v>
      </c>
      <c r="H11" s="503" t="str">
        <f t="shared" si="5"/>
        <v xml:space="preserve"> </v>
      </c>
      <c r="I11" s="504">
        <f t="shared" si="6"/>
        <v>0</v>
      </c>
      <c r="J11" s="503">
        <f t="shared" si="7"/>
        <v>0</v>
      </c>
      <c r="K11" s="503">
        <f t="shared" si="8"/>
        <v>0</v>
      </c>
      <c r="L11" s="503">
        <f t="shared" si="9"/>
        <v>0</v>
      </c>
      <c r="M11" s="505">
        <f t="shared" si="10"/>
        <v>0</v>
      </c>
      <c r="N11" s="514">
        <f>IFERROR(VLOOKUP(H11,staffrate!A:D,2,0)*I11,0)</f>
        <v>0</v>
      </c>
      <c r="O11" s="515">
        <f>IFERROR(VLOOKUP(H11,staffrate!A:D,3,0)*K11,0)</f>
        <v>0</v>
      </c>
      <c r="P11" s="507">
        <f>IFERROR(VLOOKUP(H11,staffrate!A:D,4,0)*M11,0)</f>
        <v>0</v>
      </c>
      <c r="Q11" s="515">
        <f t="shared" si="11"/>
        <v>0</v>
      </c>
      <c r="R11" s="516">
        <f t="shared" si="2"/>
        <v>0</v>
      </c>
      <c r="S11" s="517" t="str">
        <f>IFERROR(VLOOKUP(F11,countrygrouping!A:C,3,0)," ")</f>
        <v xml:space="preserve"> </v>
      </c>
      <c r="T11" s="507" t="str">
        <f>IFERROR(VLOOKUP(S11,distancebands!A:C,2,0)," ")</f>
        <v xml:space="preserve"> </v>
      </c>
      <c r="U11" s="516">
        <f t="shared" si="3"/>
        <v>0</v>
      </c>
      <c r="V11" s="383"/>
    </row>
    <row r="12" spans="1:25" ht="24.75" customHeight="1">
      <c r="A12" s="510"/>
      <c r="B12" s="497"/>
      <c r="C12" s="511">
        <f t="shared" si="0"/>
        <v>0</v>
      </c>
      <c r="D12" s="512">
        <f t="shared" si="1"/>
        <v>0</v>
      </c>
      <c r="E12" s="513">
        <f t="shared" si="4"/>
        <v>0</v>
      </c>
      <c r="F12" s="501"/>
      <c r="G12" s="502" t="str">
        <f>IFERROR(VLOOKUP(F12,countrygrouping!A:B,2,0)," ")</f>
        <v xml:space="preserve"> </v>
      </c>
      <c r="H12" s="503" t="str">
        <f t="shared" si="5"/>
        <v xml:space="preserve"> </v>
      </c>
      <c r="I12" s="504">
        <f t="shared" si="6"/>
        <v>0</v>
      </c>
      <c r="J12" s="503">
        <f t="shared" si="7"/>
        <v>0</v>
      </c>
      <c r="K12" s="503">
        <f t="shared" si="8"/>
        <v>0</v>
      </c>
      <c r="L12" s="503">
        <f t="shared" si="9"/>
        <v>0</v>
      </c>
      <c r="M12" s="505">
        <f t="shared" si="10"/>
        <v>0</v>
      </c>
      <c r="N12" s="514">
        <f>IFERROR(VLOOKUP(H12,staffrate!A:D,2,0)*I12,0)</f>
        <v>0</v>
      </c>
      <c r="O12" s="515">
        <f>IFERROR(VLOOKUP(H12,staffrate!A:D,3,0)*K12,0)</f>
        <v>0</v>
      </c>
      <c r="P12" s="507">
        <f>IFERROR(VLOOKUP(H12,staffrate!A:D,4,0)*M12,0)</f>
        <v>0</v>
      </c>
      <c r="Q12" s="515">
        <f t="shared" si="11"/>
        <v>0</v>
      </c>
      <c r="R12" s="516">
        <f t="shared" si="2"/>
        <v>0</v>
      </c>
      <c r="S12" s="517" t="str">
        <f>IFERROR(VLOOKUP(F12,countrygrouping!A:C,3,0)," ")</f>
        <v xml:space="preserve"> </v>
      </c>
      <c r="T12" s="507" t="str">
        <f>IFERROR(VLOOKUP(S12,distancebands!A:C,2,0)," ")</f>
        <v xml:space="preserve"> </v>
      </c>
      <c r="U12" s="516">
        <f t="shared" si="3"/>
        <v>0</v>
      </c>
      <c r="V12" s="383"/>
    </row>
    <row r="13" spans="1:25" ht="24.75" customHeight="1">
      <c r="A13" s="510"/>
      <c r="B13" s="497"/>
      <c r="C13" s="511">
        <f t="shared" si="0"/>
        <v>0</v>
      </c>
      <c r="D13" s="512">
        <f t="shared" si="1"/>
        <v>0</v>
      </c>
      <c r="E13" s="513">
        <f t="shared" si="4"/>
        <v>0</v>
      </c>
      <c r="F13" s="501"/>
      <c r="G13" s="502" t="str">
        <f>IFERROR(VLOOKUP(F13,countrygrouping!A:B,2,0)," ")</f>
        <v xml:space="preserve"> </v>
      </c>
      <c r="H13" s="503" t="str">
        <f t="shared" si="5"/>
        <v xml:space="preserve"> </v>
      </c>
      <c r="I13" s="504">
        <f t="shared" si="6"/>
        <v>0</v>
      </c>
      <c r="J13" s="503">
        <f t="shared" si="7"/>
        <v>0</v>
      </c>
      <c r="K13" s="503">
        <f t="shared" si="8"/>
        <v>0</v>
      </c>
      <c r="L13" s="503">
        <f t="shared" si="9"/>
        <v>0</v>
      </c>
      <c r="M13" s="505">
        <f t="shared" si="10"/>
        <v>0</v>
      </c>
      <c r="N13" s="514">
        <f>IFERROR(VLOOKUP(H13,staffrate!A:D,2,0)*I13,0)</f>
        <v>0</v>
      </c>
      <c r="O13" s="515">
        <f>IFERROR(VLOOKUP(H13,staffrate!A:D,3,0)*K13,0)</f>
        <v>0</v>
      </c>
      <c r="P13" s="507">
        <f>IFERROR(VLOOKUP(H13,staffrate!A:D,4,0)*M13,0)</f>
        <v>0</v>
      </c>
      <c r="Q13" s="515">
        <f t="shared" si="11"/>
        <v>0</v>
      </c>
      <c r="R13" s="516">
        <f t="shared" si="2"/>
        <v>0</v>
      </c>
      <c r="S13" s="517" t="str">
        <f>IFERROR(VLOOKUP(F13,countrygrouping!A:C,3,0)," ")</f>
        <v xml:space="preserve"> </v>
      </c>
      <c r="T13" s="507" t="str">
        <f>IFERROR(VLOOKUP(S13,distancebands!A:C,2,0)," ")</f>
        <v xml:space="preserve"> </v>
      </c>
      <c r="U13" s="516">
        <f t="shared" si="3"/>
        <v>0</v>
      </c>
      <c r="V13" s="383"/>
    </row>
    <row r="14" spans="1:25" ht="24.75" customHeight="1">
      <c r="A14" s="510"/>
      <c r="B14" s="497"/>
      <c r="C14" s="511">
        <f t="shared" si="0"/>
        <v>0</v>
      </c>
      <c r="D14" s="512">
        <f t="shared" si="1"/>
        <v>0</v>
      </c>
      <c r="E14" s="513">
        <f t="shared" si="4"/>
        <v>0</v>
      </c>
      <c r="F14" s="501"/>
      <c r="G14" s="502" t="str">
        <f>IFERROR(VLOOKUP(F14,countrygrouping!A:B,2,0)," ")</f>
        <v xml:space="preserve"> </v>
      </c>
      <c r="H14" s="503" t="str">
        <f t="shared" si="5"/>
        <v xml:space="preserve"> </v>
      </c>
      <c r="I14" s="504">
        <f t="shared" si="6"/>
        <v>0</v>
      </c>
      <c r="J14" s="503">
        <f t="shared" si="7"/>
        <v>0</v>
      </c>
      <c r="K14" s="503">
        <f t="shared" si="8"/>
        <v>0</v>
      </c>
      <c r="L14" s="503">
        <f t="shared" si="9"/>
        <v>0</v>
      </c>
      <c r="M14" s="505">
        <f t="shared" si="10"/>
        <v>0</v>
      </c>
      <c r="N14" s="514">
        <f>IFERROR(VLOOKUP(H14,staffrate!A:D,2,0)*I14,0)</f>
        <v>0</v>
      </c>
      <c r="O14" s="515">
        <f>IFERROR(VLOOKUP(H14,staffrate!A:D,3,0)*K14,0)</f>
        <v>0</v>
      </c>
      <c r="P14" s="507">
        <f>IFERROR(VLOOKUP(H14,staffrate!A:D,4,0)*M14,0)</f>
        <v>0</v>
      </c>
      <c r="Q14" s="515">
        <f t="shared" si="11"/>
        <v>0</v>
      </c>
      <c r="R14" s="516">
        <f t="shared" si="2"/>
        <v>0</v>
      </c>
      <c r="S14" s="517" t="str">
        <f>IFERROR(VLOOKUP(F14,countrygrouping!A:C,3,0)," ")</f>
        <v xml:space="preserve"> </v>
      </c>
      <c r="T14" s="507" t="str">
        <f>IFERROR(VLOOKUP(S14,distancebands!A:C,2,0)," ")</f>
        <v xml:space="preserve"> </v>
      </c>
      <c r="U14" s="516">
        <f t="shared" si="3"/>
        <v>0</v>
      </c>
      <c r="V14" s="383"/>
    </row>
    <row r="15" spans="1:25" ht="24.75" customHeight="1">
      <c r="A15" s="510"/>
      <c r="B15" s="497"/>
      <c r="C15" s="511">
        <f t="shared" si="0"/>
        <v>0</v>
      </c>
      <c r="D15" s="512">
        <f t="shared" si="1"/>
        <v>0</v>
      </c>
      <c r="E15" s="513">
        <f t="shared" si="4"/>
        <v>0</v>
      </c>
      <c r="F15" s="501"/>
      <c r="G15" s="502" t="str">
        <f>IFERROR(VLOOKUP(F15,countrygrouping!A:B,2,0)," ")</f>
        <v xml:space="preserve"> </v>
      </c>
      <c r="H15" s="503" t="str">
        <f t="shared" si="5"/>
        <v xml:space="preserve"> </v>
      </c>
      <c r="I15" s="504">
        <f t="shared" si="6"/>
        <v>0</v>
      </c>
      <c r="J15" s="503">
        <f t="shared" si="7"/>
        <v>0</v>
      </c>
      <c r="K15" s="503">
        <f t="shared" si="8"/>
        <v>0</v>
      </c>
      <c r="L15" s="503">
        <f t="shared" si="9"/>
        <v>0</v>
      </c>
      <c r="M15" s="505">
        <f t="shared" si="10"/>
        <v>0</v>
      </c>
      <c r="N15" s="514">
        <f>IFERROR(VLOOKUP(H15,staffrate!A:D,2,0)*I15,0)</f>
        <v>0</v>
      </c>
      <c r="O15" s="515">
        <f>IFERROR(VLOOKUP(H15,staffrate!A:D,3,0)*K15,0)</f>
        <v>0</v>
      </c>
      <c r="P15" s="507">
        <f>IFERROR(VLOOKUP(H15,staffrate!A:D,4,0)*M15,0)</f>
        <v>0</v>
      </c>
      <c r="Q15" s="515">
        <f t="shared" si="11"/>
        <v>0</v>
      </c>
      <c r="R15" s="516">
        <f t="shared" si="2"/>
        <v>0</v>
      </c>
      <c r="S15" s="517" t="str">
        <f>IFERROR(VLOOKUP(F15,countrygrouping!A:C,3,0)," ")</f>
        <v xml:space="preserve"> </v>
      </c>
      <c r="T15" s="507" t="str">
        <f>IFERROR(VLOOKUP(S15,distancebands!A:C,2,0)," ")</f>
        <v xml:space="preserve"> </v>
      </c>
      <c r="U15" s="516">
        <f t="shared" si="3"/>
        <v>0</v>
      </c>
      <c r="V15" s="383"/>
    </row>
    <row r="16" spans="1:25" ht="24.75" customHeight="1">
      <c r="A16" s="510"/>
      <c r="B16" s="497"/>
      <c r="C16" s="511">
        <f t="shared" si="0"/>
        <v>0</v>
      </c>
      <c r="D16" s="512">
        <f t="shared" si="1"/>
        <v>0</v>
      </c>
      <c r="E16" s="513">
        <f t="shared" si="4"/>
        <v>0</v>
      </c>
      <c r="F16" s="518"/>
      <c r="G16" s="502" t="str">
        <f>IFERROR(VLOOKUP(F16,countrygrouping!A:B,2,0)," ")</f>
        <v xml:space="preserve"> </v>
      </c>
      <c r="H16" s="503" t="str">
        <f t="shared" si="5"/>
        <v xml:space="preserve"> </v>
      </c>
      <c r="I16" s="504">
        <f t="shared" si="6"/>
        <v>0</v>
      </c>
      <c r="J16" s="503">
        <f t="shared" si="7"/>
        <v>0</v>
      </c>
      <c r="K16" s="503">
        <f t="shared" si="8"/>
        <v>0</v>
      </c>
      <c r="L16" s="503">
        <f t="shared" si="9"/>
        <v>0</v>
      </c>
      <c r="M16" s="505">
        <f t="shared" si="10"/>
        <v>0</v>
      </c>
      <c r="N16" s="514">
        <f>IFERROR(VLOOKUP(H16,staffrate!A:D,2,0)*I16,0)</f>
        <v>0</v>
      </c>
      <c r="O16" s="515">
        <f>IFERROR(VLOOKUP(H16,staffrate!A:D,3,0)*K16,0)</f>
        <v>0</v>
      </c>
      <c r="P16" s="507">
        <f>IFERROR(VLOOKUP(H16,staffrate!A:D,4,0)*M16,0)</f>
        <v>0</v>
      </c>
      <c r="Q16" s="515">
        <f t="shared" si="11"/>
        <v>0</v>
      </c>
      <c r="R16" s="516">
        <f t="shared" si="2"/>
        <v>0</v>
      </c>
      <c r="S16" s="517" t="str">
        <f>IFERROR(VLOOKUP(F16,countrygrouping!A:C,3,0)," ")</f>
        <v xml:space="preserve"> </v>
      </c>
      <c r="T16" s="507" t="str">
        <f>IFERROR(VLOOKUP(S16,distancebands!A:C,2,0)," ")</f>
        <v xml:space="preserve"> </v>
      </c>
      <c r="U16" s="516">
        <f t="shared" si="3"/>
        <v>0</v>
      </c>
      <c r="V16" s="383"/>
    </row>
    <row r="17" spans="1:22" ht="24.75" customHeight="1">
      <c r="A17" s="510"/>
      <c r="B17" s="497"/>
      <c r="C17" s="511">
        <f t="shared" si="0"/>
        <v>0</v>
      </c>
      <c r="D17" s="512">
        <f t="shared" si="1"/>
        <v>0</v>
      </c>
      <c r="E17" s="513">
        <f t="shared" si="4"/>
        <v>0</v>
      </c>
      <c r="F17" s="518"/>
      <c r="G17" s="502" t="str">
        <f>IFERROR(VLOOKUP(F17,countrygrouping!A:B,2,0)," ")</f>
        <v xml:space="preserve"> </v>
      </c>
      <c r="H17" s="503" t="str">
        <f t="shared" si="5"/>
        <v xml:space="preserve"> </v>
      </c>
      <c r="I17" s="504">
        <f t="shared" si="6"/>
        <v>0</v>
      </c>
      <c r="J17" s="503">
        <f t="shared" si="7"/>
        <v>0</v>
      </c>
      <c r="K17" s="503">
        <f t="shared" si="8"/>
        <v>0</v>
      </c>
      <c r="L17" s="503">
        <f t="shared" si="9"/>
        <v>0</v>
      </c>
      <c r="M17" s="505">
        <f t="shared" si="10"/>
        <v>0</v>
      </c>
      <c r="N17" s="514">
        <f>IFERROR(VLOOKUP(H17,staffrate!A:D,2,0)*I17,0)</f>
        <v>0</v>
      </c>
      <c r="O17" s="515">
        <f>IFERROR(VLOOKUP(H17,staffrate!A:D,3,0)*K17,0)</f>
        <v>0</v>
      </c>
      <c r="P17" s="507">
        <f>IFERROR(VLOOKUP(H17,staffrate!A:D,4,0)*M17,0)</f>
        <v>0</v>
      </c>
      <c r="Q17" s="515">
        <f t="shared" si="11"/>
        <v>0</v>
      </c>
      <c r="R17" s="516">
        <f t="shared" si="2"/>
        <v>0</v>
      </c>
      <c r="S17" s="517" t="str">
        <f>IFERROR(VLOOKUP(F17,countrygrouping!A:C,3,0)," ")</f>
        <v xml:space="preserve"> </v>
      </c>
      <c r="T17" s="507" t="str">
        <f>IFERROR(VLOOKUP(S17,distancebands!A:C,2,0)," ")</f>
        <v xml:space="preserve"> </v>
      </c>
      <c r="U17" s="516">
        <f t="shared" si="3"/>
        <v>0</v>
      </c>
      <c r="V17" s="383"/>
    </row>
    <row r="18" spans="1:22" ht="24.75" customHeight="1">
      <c r="A18" s="510"/>
      <c r="B18" s="497"/>
      <c r="C18" s="511">
        <f t="shared" si="0"/>
        <v>0</v>
      </c>
      <c r="D18" s="512">
        <f t="shared" si="1"/>
        <v>0</v>
      </c>
      <c r="E18" s="513">
        <f t="shared" si="4"/>
        <v>0</v>
      </c>
      <c r="F18" s="518"/>
      <c r="G18" s="502" t="str">
        <f>IFERROR(VLOOKUP(F18,countrygrouping!A:B,2,0)," ")</f>
        <v xml:space="preserve"> </v>
      </c>
      <c r="H18" s="503" t="str">
        <f t="shared" si="5"/>
        <v xml:space="preserve"> </v>
      </c>
      <c r="I18" s="504">
        <f t="shared" si="6"/>
        <v>0</v>
      </c>
      <c r="J18" s="503">
        <f t="shared" si="7"/>
        <v>0</v>
      </c>
      <c r="K18" s="503">
        <f t="shared" si="8"/>
        <v>0</v>
      </c>
      <c r="L18" s="503">
        <f t="shared" si="9"/>
        <v>0</v>
      </c>
      <c r="M18" s="505">
        <f t="shared" si="10"/>
        <v>0</v>
      </c>
      <c r="N18" s="514">
        <f>IFERROR(VLOOKUP(H18,staffrate!A:D,2,0)*I18,0)</f>
        <v>0</v>
      </c>
      <c r="O18" s="515">
        <f>IFERROR(VLOOKUP(H18,staffrate!A:D,3,0)*K18,0)</f>
        <v>0</v>
      </c>
      <c r="P18" s="507">
        <f>IFERROR(VLOOKUP(H18,staffrate!A:D,4,0)*M18,0)</f>
        <v>0</v>
      </c>
      <c r="Q18" s="515">
        <f t="shared" si="11"/>
        <v>0</v>
      </c>
      <c r="R18" s="516">
        <f t="shared" si="2"/>
        <v>0</v>
      </c>
      <c r="S18" s="517" t="str">
        <f>IFERROR(VLOOKUP(F18,countrygrouping!A:C,3,0)," ")</f>
        <v xml:space="preserve"> </v>
      </c>
      <c r="T18" s="507" t="str">
        <f>IFERROR(VLOOKUP(S18,distancebands!A:C,2,0)," ")</f>
        <v xml:space="preserve"> </v>
      </c>
      <c r="U18" s="516">
        <f t="shared" si="3"/>
        <v>0</v>
      </c>
      <c r="V18" s="383"/>
    </row>
    <row r="19" spans="1:22" ht="24.75" customHeight="1">
      <c r="A19" s="510"/>
      <c r="B19" s="497"/>
      <c r="C19" s="511">
        <f t="shared" si="0"/>
        <v>0</v>
      </c>
      <c r="D19" s="512">
        <f t="shared" si="1"/>
        <v>0</v>
      </c>
      <c r="E19" s="513">
        <f t="shared" si="4"/>
        <v>0</v>
      </c>
      <c r="F19" s="518"/>
      <c r="G19" s="502" t="str">
        <f>IFERROR(VLOOKUP(F19,countrygrouping!A:B,2,0)," ")</f>
        <v xml:space="preserve"> </v>
      </c>
      <c r="H19" s="503" t="str">
        <f t="shared" si="5"/>
        <v xml:space="preserve"> </v>
      </c>
      <c r="I19" s="504">
        <f t="shared" si="6"/>
        <v>0</v>
      </c>
      <c r="J19" s="503">
        <f t="shared" si="7"/>
        <v>0</v>
      </c>
      <c r="K19" s="503">
        <f t="shared" si="8"/>
        <v>0</v>
      </c>
      <c r="L19" s="503">
        <f t="shared" si="9"/>
        <v>0</v>
      </c>
      <c r="M19" s="505">
        <f t="shared" si="10"/>
        <v>0</v>
      </c>
      <c r="N19" s="514">
        <f>IFERROR(VLOOKUP(H19,staffrate!A:D,2,0)*I19,0)</f>
        <v>0</v>
      </c>
      <c r="O19" s="515">
        <f>IFERROR(VLOOKUP(H19,staffrate!A:D,3,0)*K19,0)</f>
        <v>0</v>
      </c>
      <c r="P19" s="507">
        <f>IFERROR(VLOOKUP(H19,staffrate!A:D,4,0)*M19,0)</f>
        <v>0</v>
      </c>
      <c r="Q19" s="515">
        <f t="shared" si="11"/>
        <v>0</v>
      </c>
      <c r="R19" s="516">
        <f t="shared" si="2"/>
        <v>0</v>
      </c>
      <c r="S19" s="517" t="str">
        <f>IFERROR(VLOOKUP(F19,countrygrouping!A:C,3,0)," ")</f>
        <v xml:space="preserve"> </v>
      </c>
      <c r="T19" s="507" t="str">
        <f>IFERROR(VLOOKUP(S19,distancebands!A:C,2,0)," ")</f>
        <v xml:space="preserve"> </v>
      </c>
      <c r="U19" s="516">
        <f t="shared" si="3"/>
        <v>0</v>
      </c>
      <c r="V19" s="383"/>
    </row>
    <row r="20" spans="1:22" ht="24.75" customHeight="1">
      <c r="A20" s="510"/>
      <c r="B20" s="497"/>
      <c r="C20" s="511">
        <f t="shared" si="0"/>
        <v>0</v>
      </c>
      <c r="D20" s="512">
        <f t="shared" si="1"/>
        <v>0</v>
      </c>
      <c r="E20" s="513">
        <f t="shared" si="4"/>
        <v>0</v>
      </c>
      <c r="F20" s="518"/>
      <c r="G20" s="502" t="str">
        <f>IFERROR(VLOOKUP(F20,countrygrouping!A:B,2,0)," ")</f>
        <v xml:space="preserve"> </v>
      </c>
      <c r="H20" s="503" t="str">
        <f t="shared" si="5"/>
        <v xml:space="preserve"> </v>
      </c>
      <c r="I20" s="504">
        <f t="shared" si="6"/>
        <v>0</v>
      </c>
      <c r="J20" s="503">
        <f t="shared" si="7"/>
        <v>0</v>
      </c>
      <c r="K20" s="503">
        <f t="shared" si="8"/>
        <v>0</v>
      </c>
      <c r="L20" s="503">
        <f t="shared" si="9"/>
        <v>0</v>
      </c>
      <c r="M20" s="505">
        <f t="shared" si="10"/>
        <v>0</v>
      </c>
      <c r="N20" s="514">
        <f>IFERROR(VLOOKUP(H20,staffrate!A:D,2,0)*I20,0)</f>
        <v>0</v>
      </c>
      <c r="O20" s="515">
        <f>IFERROR(VLOOKUP(H20,staffrate!A:D,3,0)*K20,0)</f>
        <v>0</v>
      </c>
      <c r="P20" s="507">
        <f>IFERROR(VLOOKUP(H20,staffrate!A:D,4,0)*M20,0)</f>
        <v>0</v>
      </c>
      <c r="Q20" s="515">
        <f t="shared" si="11"/>
        <v>0</v>
      </c>
      <c r="R20" s="516">
        <f t="shared" si="2"/>
        <v>0</v>
      </c>
      <c r="S20" s="517" t="str">
        <f>IFERROR(VLOOKUP(F20,countrygrouping!A:C,3,0)," ")</f>
        <v xml:space="preserve"> </v>
      </c>
      <c r="T20" s="507" t="str">
        <f>IFERROR(VLOOKUP(S20,distancebands!A:C,2,0)," ")</f>
        <v xml:space="preserve"> </v>
      </c>
      <c r="U20" s="516">
        <f t="shared" si="3"/>
        <v>0</v>
      </c>
      <c r="V20" s="383"/>
    </row>
    <row r="21" spans="1:22" ht="24.75" customHeight="1">
      <c r="A21" s="510"/>
      <c r="B21" s="497"/>
      <c r="C21" s="511">
        <f t="shared" si="0"/>
        <v>0</v>
      </c>
      <c r="D21" s="512">
        <f t="shared" si="1"/>
        <v>0</v>
      </c>
      <c r="E21" s="513">
        <f t="shared" si="4"/>
        <v>0</v>
      </c>
      <c r="F21" s="518"/>
      <c r="G21" s="502" t="str">
        <f>IFERROR(VLOOKUP(F21,countrygrouping!A:B,2,0)," ")</f>
        <v xml:space="preserve"> </v>
      </c>
      <c r="H21" s="503" t="str">
        <f t="shared" si="5"/>
        <v xml:space="preserve"> </v>
      </c>
      <c r="I21" s="504">
        <f t="shared" si="6"/>
        <v>0</v>
      </c>
      <c r="J21" s="503">
        <f t="shared" si="7"/>
        <v>0</v>
      </c>
      <c r="K21" s="503">
        <f t="shared" si="8"/>
        <v>0</v>
      </c>
      <c r="L21" s="503">
        <f t="shared" si="9"/>
        <v>0</v>
      </c>
      <c r="M21" s="505">
        <f t="shared" si="10"/>
        <v>0</v>
      </c>
      <c r="N21" s="514">
        <f>IFERROR(VLOOKUP(H21,staffrate!A:D,2,0)*I21,0)</f>
        <v>0</v>
      </c>
      <c r="O21" s="515">
        <f>IFERROR(VLOOKUP(H21,staffrate!A:D,3,0)*K21,0)</f>
        <v>0</v>
      </c>
      <c r="P21" s="507">
        <f>IFERROR(VLOOKUP(H21,staffrate!A:D,4,0)*M21,0)</f>
        <v>0</v>
      </c>
      <c r="Q21" s="515">
        <f t="shared" si="11"/>
        <v>0</v>
      </c>
      <c r="R21" s="516">
        <f t="shared" si="2"/>
        <v>0</v>
      </c>
      <c r="S21" s="517" t="str">
        <f>IFERROR(VLOOKUP(F21,countrygrouping!A:C,3,0)," ")</f>
        <v xml:space="preserve"> </v>
      </c>
      <c r="T21" s="507" t="str">
        <f>IFERROR(VLOOKUP(S21,distancebands!A:C,2,0)," ")</f>
        <v xml:space="preserve"> </v>
      </c>
      <c r="U21" s="516">
        <f t="shared" si="3"/>
        <v>0</v>
      </c>
      <c r="V21" s="383"/>
    </row>
    <row r="22" spans="1:22" ht="24.75" customHeight="1">
      <c r="A22" s="510"/>
      <c r="B22" s="497"/>
      <c r="C22" s="511">
        <f t="shared" si="0"/>
        <v>0</v>
      </c>
      <c r="D22" s="512">
        <f t="shared" si="1"/>
        <v>0</v>
      </c>
      <c r="E22" s="513">
        <f t="shared" si="4"/>
        <v>0</v>
      </c>
      <c r="F22" s="518"/>
      <c r="G22" s="502" t="str">
        <f>IFERROR(VLOOKUP(F22,countrygrouping!A:B,2,0)," ")</f>
        <v xml:space="preserve"> </v>
      </c>
      <c r="H22" s="503" t="str">
        <f t="shared" si="5"/>
        <v xml:space="preserve"> </v>
      </c>
      <c r="I22" s="504">
        <f t="shared" si="6"/>
        <v>0</v>
      </c>
      <c r="J22" s="503">
        <f t="shared" si="7"/>
        <v>0</v>
      </c>
      <c r="K22" s="503">
        <f t="shared" si="8"/>
        <v>0</v>
      </c>
      <c r="L22" s="503">
        <f t="shared" si="9"/>
        <v>0</v>
      </c>
      <c r="M22" s="505">
        <f t="shared" si="10"/>
        <v>0</v>
      </c>
      <c r="N22" s="514">
        <f>IFERROR(VLOOKUP(H22,staffrate!A:D,2,0)*I22,0)</f>
        <v>0</v>
      </c>
      <c r="O22" s="515">
        <f>IFERROR(VLOOKUP(H22,staffrate!A:D,3,0)*K22,0)</f>
        <v>0</v>
      </c>
      <c r="P22" s="507">
        <f>IFERROR(VLOOKUP(H22,staffrate!A:D,4,0)*M22,0)</f>
        <v>0</v>
      </c>
      <c r="Q22" s="515">
        <f t="shared" si="11"/>
        <v>0</v>
      </c>
      <c r="R22" s="516">
        <f t="shared" si="2"/>
        <v>0</v>
      </c>
      <c r="S22" s="517" t="str">
        <f>IFERROR(VLOOKUP(F22,countrygrouping!A:C,3,0)," ")</f>
        <v xml:space="preserve"> </v>
      </c>
      <c r="T22" s="507" t="str">
        <f>IFERROR(VLOOKUP(S22,distancebands!A:C,2,0)," ")</f>
        <v xml:space="preserve"> </v>
      </c>
      <c r="U22" s="516">
        <f t="shared" si="3"/>
        <v>0</v>
      </c>
      <c r="V22" s="383"/>
    </row>
    <row r="23" spans="1:22" ht="24.75" customHeight="1">
      <c r="A23" s="510"/>
      <c r="B23" s="497"/>
      <c r="C23" s="511">
        <f t="shared" si="0"/>
        <v>0</v>
      </c>
      <c r="D23" s="512">
        <f t="shared" si="1"/>
        <v>0</v>
      </c>
      <c r="E23" s="513">
        <f t="shared" si="4"/>
        <v>0</v>
      </c>
      <c r="F23" s="518"/>
      <c r="G23" s="502" t="str">
        <f>IFERROR(VLOOKUP(F23,countrygrouping!A:B,2,0)," ")</f>
        <v xml:space="preserve"> </v>
      </c>
      <c r="H23" s="503" t="str">
        <f t="shared" si="5"/>
        <v xml:space="preserve"> </v>
      </c>
      <c r="I23" s="504">
        <f t="shared" si="6"/>
        <v>0</v>
      </c>
      <c r="J23" s="503">
        <f t="shared" si="7"/>
        <v>0</v>
      </c>
      <c r="K23" s="503">
        <f t="shared" si="8"/>
        <v>0</v>
      </c>
      <c r="L23" s="503">
        <f t="shared" si="9"/>
        <v>0</v>
      </c>
      <c r="M23" s="505">
        <f t="shared" si="10"/>
        <v>0</v>
      </c>
      <c r="N23" s="514">
        <f>IFERROR(VLOOKUP(H23,staffrate!A:D,2,0)*I23,0)</f>
        <v>0</v>
      </c>
      <c r="O23" s="515">
        <f>IFERROR(VLOOKUP(H23,staffrate!A:D,3,0)*K23,0)</f>
        <v>0</v>
      </c>
      <c r="P23" s="507">
        <f>IFERROR(VLOOKUP(H23,staffrate!A:D,4,0)*M23,0)</f>
        <v>0</v>
      </c>
      <c r="Q23" s="515">
        <f t="shared" si="11"/>
        <v>0</v>
      </c>
      <c r="R23" s="516">
        <f t="shared" si="2"/>
        <v>0</v>
      </c>
      <c r="S23" s="517" t="str">
        <f>IFERROR(VLOOKUP(F23,countrygrouping!A:C,3,0)," ")</f>
        <v xml:space="preserve"> </v>
      </c>
      <c r="T23" s="507" t="str">
        <f>IFERROR(VLOOKUP(S23,distancebands!A:C,2,0)," ")</f>
        <v xml:space="preserve"> </v>
      </c>
      <c r="U23" s="516">
        <f t="shared" si="3"/>
        <v>0</v>
      </c>
      <c r="V23" s="383"/>
    </row>
    <row r="24" spans="1:22" ht="24.75" customHeight="1">
      <c r="A24" s="510"/>
      <c r="B24" s="497"/>
      <c r="C24" s="511">
        <f t="shared" si="0"/>
        <v>0</v>
      </c>
      <c r="D24" s="512">
        <f t="shared" si="1"/>
        <v>0</v>
      </c>
      <c r="E24" s="513">
        <f t="shared" si="4"/>
        <v>0</v>
      </c>
      <c r="F24" s="518"/>
      <c r="G24" s="502" t="str">
        <f>IFERROR(VLOOKUP(F24,countrygrouping!A:B,2,0)," ")</f>
        <v xml:space="preserve"> </v>
      </c>
      <c r="H24" s="503" t="str">
        <f t="shared" si="5"/>
        <v xml:space="preserve"> </v>
      </c>
      <c r="I24" s="504">
        <f t="shared" si="6"/>
        <v>0</v>
      </c>
      <c r="J24" s="503">
        <f t="shared" si="7"/>
        <v>0</v>
      </c>
      <c r="K24" s="503">
        <f t="shared" si="8"/>
        <v>0</v>
      </c>
      <c r="L24" s="503">
        <f t="shared" si="9"/>
        <v>0</v>
      </c>
      <c r="M24" s="505">
        <f t="shared" si="10"/>
        <v>0</v>
      </c>
      <c r="N24" s="514">
        <f>IFERROR(VLOOKUP(H24,staffrate!A:D,2,0)*I24,0)</f>
        <v>0</v>
      </c>
      <c r="O24" s="515">
        <f>IFERROR(VLOOKUP(H24,staffrate!A:D,3,0)*K24,0)</f>
        <v>0</v>
      </c>
      <c r="P24" s="507">
        <f>IFERROR(VLOOKUP(H24,staffrate!A:D,4,0)*M24,0)</f>
        <v>0</v>
      </c>
      <c r="Q24" s="515">
        <f t="shared" si="11"/>
        <v>0</v>
      </c>
      <c r="R24" s="516">
        <f t="shared" si="2"/>
        <v>0</v>
      </c>
      <c r="S24" s="517" t="str">
        <f>IFERROR(VLOOKUP(F24,countrygrouping!A:C,3,0)," ")</f>
        <v xml:space="preserve"> </v>
      </c>
      <c r="T24" s="507" t="str">
        <f>IFERROR(VLOOKUP(S24,distancebands!A:C,2,0)," ")</f>
        <v xml:space="preserve"> </v>
      </c>
      <c r="U24" s="516">
        <f t="shared" si="3"/>
        <v>0</v>
      </c>
      <c r="V24" s="383"/>
    </row>
    <row r="25" spans="1:22" ht="24.75" customHeight="1">
      <c r="A25" s="510"/>
      <c r="B25" s="497"/>
      <c r="C25" s="511">
        <f t="shared" si="0"/>
        <v>0</v>
      </c>
      <c r="D25" s="512">
        <f t="shared" si="1"/>
        <v>0</v>
      </c>
      <c r="E25" s="513">
        <f t="shared" si="4"/>
        <v>0</v>
      </c>
      <c r="F25" s="518"/>
      <c r="G25" s="502" t="str">
        <f>IFERROR(VLOOKUP(F25,countrygrouping!A:B,2,0)," ")</f>
        <v xml:space="preserve"> </v>
      </c>
      <c r="H25" s="503" t="str">
        <f t="shared" si="5"/>
        <v xml:space="preserve"> </v>
      </c>
      <c r="I25" s="504">
        <f t="shared" si="6"/>
        <v>0</v>
      </c>
      <c r="J25" s="503">
        <f t="shared" si="7"/>
        <v>0</v>
      </c>
      <c r="K25" s="503">
        <f t="shared" si="8"/>
        <v>0</v>
      </c>
      <c r="L25" s="503">
        <f t="shared" si="9"/>
        <v>0</v>
      </c>
      <c r="M25" s="505">
        <f t="shared" si="10"/>
        <v>0</v>
      </c>
      <c r="N25" s="514">
        <f>IFERROR(VLOOKUP(H25,staffrate!A:D,2,0)*I25,0)</f>
        <v>0</v>
      </c>
      <c r="O25" s="515">
        <f>IFERROR(VLOOKUP(H25,staffrate!A:D,3,0)*K25,0)</f>
        <v>0</v>
      </c>
      <c r="P25" s="507">
        <f>IFERROR(VLOOKUP(H25,staffrate!A:D,4,0)*M25,0)</f>
        <v>0</v>
      </c>
      <c r="Q25" s="515">
        <f t="shared" si="11"/>
        <v>0</v>
      </c>
      <c r="R25" s="516">
        <f t="shared" si="2"/>
        <v>0</v>
      </c>
      <c r="S25" s="517" t="str">
        <f>IFERROR(VLOOKUP(F25,countrygrouping!A:C,3,0)," ")</f>
        <v xml:space="preserve"> </v>
      </c>
      <c r="T25" s="507" t="str">
        <f>IFERROR(VLOOKUP(S25,distancebands!A:C,2,0)," ")</f>
        <v xml:space="preserve"> </v>
      </c>
      <c r="U25" s="516">
        <f t="shared" si="3"/>
        <v>0</v>
      </c>
      <c r="V25" s="383"/>
    </row>
    <row r="26" spans="1:22" ht="24.75" customHeight="1">
      <c r="A26" s="510"/>
      <c r="B26" s="497"/>
      <c r="C26" s="511">
        <f t="shared" si="0"/>
        <v>0</v>
      </c>
      <c r="D26" s="512">
        <f t="shared" si="1"/>
        <v>0</v>
      </c>
      <c r="E26" s="513">
        <f t="shared" si="4"/>
        <v>0</v>
      </c>
      <c r="F26" s="518"/>
      <c r="G26" s="502" t="str">
        <f>IFERROR(VLOOKUP(F26,countrygrouping!A:B,2,0)," ")</f>
        <v xml:space="preserve"> </v>
      </c>
      <c r="H26" s="503" t="str">
        <f t="shared" si="5"/>
        <v xml:space="preserve"> </v>
      </c>
      <c r="I26" s="504">
        <f t="shared" si="6"/>
        <v>0</v>
      </c>
      <c r="J26" s="503">
        <f t="shared" si="7"/>
        <v>0</v>
      </c>
      <c r="K26" s="503">
        <f t="shared" si="8"/>
        <v>0</v>
      </c>
      <c r="L26" s="503">
        <f t="shared" si="9"/>
        <v>0</v>
      </c>
      <c r="M26" s="505">
        <f t="shared" si="10"/>
        <v>0</v>
      </c>
      <c r="N26" s="514">
        <f>IFERROR(VLOOKUP(H26,staffrate!A:D,2,0)*I26,0)</f>
        <v>0</v>
      </c>
      <c r="O26" s="515">
        <f>IFERROR(VLOOKUP(H26,staffrate!A:D,3,0)*K26,0)</f>
        <v>0</v>
      </c>
      <c r="P26" s="507">
        <f>IFERROR(VLOOKUP(H26,staffrate!A:D,4,0)*M26,0)</f>
        <v>0</v>
      </c>
      <c r="Q26" s="515">
        <f t="shared" si="11"/>
        <v>0</v>
      </c>
      <c r="R26" s="516">
        <f t="shared" si="2"/>
        <v>0</v>
      </c>
      <c r="S26" s="517" t="str">
        <f>IFERROR(VLOOKUP(F26,countrygrouping!A:C,3,0)," ")</f>
        <v xml:space="preserve"> </v>
      </c>
      <c r="T26" s="507" t="str">
        <f>IFERROR(VLOOKUP(S26,distancebands!A:C,2,0)," ")</f>
        <v xml:space="preserve"> </v>
      </c>
      <c r="U26" s="516">
        <f t="shared" si="3"/>
        <v>0</v>
      </c>
      <c r="V26" s="383"/>
    </row>
    <row r="27" spans="1:22" ht="24.75" customHeight="1">
      <c r="A27" s="510"/>
      <c r="B27" s="497"/>
      <c r="C27" s="511">
        <f t="shared" si="0"/>
        <v>0</v>
      </c>
      <c r="D27" s="512">
        <f t="shared" si="1"/>
        <v>0</v>
      </c>
      <c r="E27" s="513">
        <f t="shared" si="4"/>
        <v>0</v>
      </c>
      <c r="F27" s="518"/>
      <c r="G27" s="502" t="str">
        <f>IFERROR(VLOOKUP(F27,countrygrouping!A:B,2,0)," ")</f>
        <v xml:space="preserve"> </v>
      </c>
      <c r="H27" s="503" t="str">
        <f t="shared" si="5"/>
        <v xml:space="preserve"> </v>
      </c>
      <c r="I27" s="504">
        <f t="shared" si="6"/>
        <v>0</v>
      </c>
      <c r="J27" s="503">
        <f t="shared" si="7"/>
        <v>0</v>
      </c>
      <c r="K27" s="503">
        <f t="shared" si="8"/>
        <v>0</v>
      </c>
      <c r="L27" s="503">
        <f t="shared" si="9"/>
        <v>0</v>
      </c>
      <c r="M27" s="505">
        <f t="shared" si="10"/>
        <v>0</v>
      </c>
      <c r="N27" s="514">
        <f>IFERROR(VLOOKUP(H27,staffrate!A:D,2,0)*I27,0)</f>
        <v>0</v>
      </c>
      <c r="O27" s="515">
        <f>IFERROR(VLOOKUP(H27,staffrate!A:D,3,0)*K27,0)</f>
        <v>0</v>
      </c>
      <c r="P27" s="507">
        <f>IFERROR(VLOOKUP(H27,staffrate!A:D,4,0)*M27,0)</f>
        <v>0</v>
      </c>
      <c r="Q27" s="515">
        <f t="shared" si="11"/>
        <v>0</v>
      </c>
      <c r="R27" s="516">
        <f t="shared" si="2"/>
        <v>0</v>
      </c>
      <c r="S27" s="517" t="str">
        <f>IFERROR(VLOOKUP(F27,countrygrouping!A:C,3,0)," ")</f>
        <v xml:space="preserve"> </v>
      </c>
      <c r="T27" s="507" t="str">
        <f>IFERROR(VLOOKUP(S27,distancebands!A:C,2,0)," ")</f>
        <v xml:space="preserve"> </v>
      </c>
      <c r="U27" s="516">
        <f t="shared" si="3"/>
        <v>0</v>
      </c>
      <c r="V27" s="383"/>
    </row>
    <row r="28" spans="1:22" ht="24.75" customHeight="1">
      <c r="A28" s="510"/>
      <c r="B28" s="497"/>
      <c r="C28" s="511">
        <f t="shared" si="0"/>
        <v>0</v>
      </c>
      <c r="D28" s="512">
        <f t="shared" si="1"/>
        <v>0</v>
      </c>
      <c r="E28" s="513">
        <f t="shared" si="4"/>
        <v>0</v>
      </c>
      <c r="F28" s="518"/>
      <c r="G28" s="502" t="str">
        <f>IFERROR(VLOOKUP(F28,countrygrouping!A:B,2,0)," ")</f>
        <v xml:space="preserve"> </v>
      </c>
      <c r="H28" s="503" t="str">
        <f t="shared" si="5"/>
        <v xml:space="preserve"> </v>
      </c>
      <c r="I28" s="504">
        <f t="shared" si="6"/>
        <v>0</v>
      </c>
      <c r="J28" s="503">
        <f t="shared" si="7"/>
        <v>0</v>
      </c>
      <c r="K28" s="503">
        <f t="shared" si="8"/>
        <v>0</v>
      </c>
      <c r="L28" s="503">
        <f t="shared" si="9"/>
        <v>0</v>
      </c>
      <c r="M28" s="505">
        <f t="shared" si="10"/>
        <v>0</v>
      </c>
      <c r="N28" s="514">
        <f>IFERROR(VLOOKUP(H28,staffrate!A:D,2,0)*I28,0)</f>
        <v>0</v>
      </c>
      <c r="O28" s="515">
        <f>IFERROR(VLOOKUP(H28,staffrate!A:D,3,0)*K28,0)</f>
        <v>0</v>
      </c>
      <c r="P28" s="507">
        <f>IFERROR(VLOOKUP(H28,staffrate!A:D,4,0)*M28,0)</f>
        <v>0</v>
      </c>
      <c r="Q28" s="515">
        <f t="shared" si="11"/>
        <v>0</v>
      </c>
      <c r="R28" s="516">
        <f t="shared" si="2"/>
        <v>0</v>
      </c>
      <c r="S28" s="517" t="str">
        <f>IFERROR(VLOOKUP(F28,countrygrouping!A:C,3,0)," ")</f>
        <v xml:space="preserve"> </v>
      </c>
      <c r="T28" s="507" t="str">
        <f>IFERROR(VLOOKUP(S28,distancebands!A:C,2,0)," ")</f>
        <v xml:space="preserve"> </v>
      </c>
      <c r="U28" s="516">
        <f t="shared" si="3"/>
        <v>0</v>
      </c>
      <c r="V28" s="383"/>
    </row>
    <row r="29" spans="1:22" ht="24.75" customHeight="1">
      <c r="A29" s="510"/>
      <c r="B29" s="497"/>
      <c r="C29" s="511">
        <f t="shared" si="0"/>
        <v>0</v>
      </c>
      <c r="D29" s="512">
        <f t="shared" si="1"/>
        <v>0</v>
      </c>
      <c r="E29" s="513">
        <f t="shared" si="4"/>
        <v>0</v>
      </c>
      <c r="F29" s="518"/>
      <c r="G29" s="502" t="str">
        <f>IFERROR(VLOOKUP(F29,countrygrouping!A:B,2,0)," ")</f>
        <v xml:space="preserve"> </v>
      </c>
      <c r="H29" s="503" t="str">
        <f t="shared" si="5"/>
        <v xml:space="preserve"> </v>
      </c>
      <c r="I29" s="504">
        <f t="shared" si="6"/>
        <v>0</v>
      </c>
      <c r="J29" s="503">
        <f t="shared" si="7"/>
        <v>0</v>
      </c>
      <c r="K29" s="503">
        <f t="shared" si="8"/>
        <v>0</v>
      </c>
      <c r="L29" s="503">
        <f t="shared" si="9"/>
        <v>0</v>
      </c>
      <c r="M29" s="505">
        <f t="shared" si="10"/>
        <v>0</v>
      </c>
      <c r="N29" s="514">
        <f>IFERROR(VLOOKUP(H29,staffrate!A:D,2,0)*I29,0)</f>
        <v>0</v>
      </c>
      <c r="O29" s="515">
        <f>IFERROR(VLOOKUP(H29,staffrate!A:D,3,0)*K29,0)</f>
        <v>0</v>
      </c>
      <c r="P29" s="507">
        <f>IFERROR(VLOOKUP(H29,staffrate!A:D,4,0)*M29,0)</f>
        <v>0</v>
      </c>
      <c r="Q29" s="515">
        <f t="shared" si="11"/>
        <v>0</v>
      </c>
      <c r="R29" s="516">
        <f t="shared" si="2"/>
        <v>0</v>
      </c>
      <c r="S29" s="517" t="str">
        <f>IFERROR(VLOOKUP(F29,countrygrouping!A:C,3,0)," ")</f>
        <v xml:space="preserve"> </v>
      </c>
      <c r="T29" s="507" t="str">
        <f>IFERROR(VLOOKUP(S29,distancebands!A:C,2,0)," ")</f>
        <v xml:space="preserve"> </v>
      </c>
      <c r="U29" s="516">
        <f t="shared" si="3"/>
        <v>0</v>
      </c>
      <c r="V29" s="383"/>
    </row>
    <row r="30" spans="1:22" ht="24.75" customHeight="1">
      <c r="A30" s="510"/>
      <c r="B30" s="497"/>
      <c r="C30" s="511">
        <f t="shared" si="0"/>
        <v>0</v>
      </c>
      <c r="D30" s="512">
        <f t="shared" si="1"/>
        <v>0</v>
      </c>
      <c r="E30" s="513">
        <f t="shared" si="4"/>
        <v>0</v>
      </c>
      <c r="F30" s="518"/>
      <c r="G30" s="502" t="str">
        <f>IFERROR(VLOOKUP(F30,countrygrouping!A:B,2,0)," ")</f>
        <v xml:space="preserve"> </v>
      </c>
      <c r="H30" s="503" t="str">
        <f t="shared" si="5"/>
        <v xml:space="preserve"> </v>
      </c>
      <c r="I30" s="504">
        <f t="shared" si="6"/>
        <v>0</v>
      </c>
      <c r="J30" s="503">
        <f t="shared" si="7"/>
        <v>0</v>
      </c>
      <c r="K30" s="503">
        <f t="shared" si="8"/>
        <v>0</v>
      </c>
      <c r="L30" s="503">
        <f t="shared" si="9"/>
        <v>0</v>
      </c>
      <c r="M30" s="505">
        <f t="shared" si="10"/>
        <v>0</v>
      </c>
      <c r="N30" s="514">
        <f>IFERROR(VLOOKUP(H30,staffrate!A:D,2,0)*I30,0)</f>
        <v>0</v>
      </c>
      <c r="O30" s="515">
        <f>IFERROR(VLOOKUP(H30,staffrate!A:D,3,0)*K30,0)</f>
        <v>0</v>
      </c>
      <c r="P30" s="507">
        <f>IFERROR(VLOOKUP(H30,staffrate!A:D,4,0)*M30,0)</f>
        <v>0</v>
      </c>
      <c r="Q30" s="515">
        <f t="shared" si="11"/>
        <v>0</v>
      </c>
      <c r="R30" s="516">
        <f t="shared" si="2"/>
        <v>0</v>
      </c>
      <c r="S30" s="517" t="str">
        <f>IFERROR(VLOOKUP(F30,countrygrouping!A:C,3,0)," ")</f>
        <v xml:space="preserve"> </v>
      </c>
      <c r="T30" s="507" t="str">
        <f>IFERROR(VLOOKUP(S30,distancebands!A:C,2,0)," ")</f>
        <v xml:space="preserve"> </v>
      </c>
      <c r="U30" s="516">
        <f t="shared" si="3"/>
        <v>0</v>
      </c>
      <c r="V30" s="383"/>
    </row>
    <row r="31" spans="1:22" ht="24.75" customHeight="1">
      <c r="A31" s="510"/>
      <c r="B31" s="497"/>
      <c r="C31" s="511">
        <f t="shared" si="0"/>
        <v>0</v>
      </c>
      <c r="D31" s="512">
        <f t="shared" si="1"/>
        <v>0</v>
      </c>
      <c r="E31" s="513">
        <f t="shared" si="4"/>
        <v>0</v>
      </c>
      <c r="F31" s="518"/>
      <c r="G31" s="502" t="str">
        <f>IFERROR(VLOOKUP(F31,countrygrouping!A:B,2,0)," ")</f>
        <v xml:space="preserve"> </v>
      </c>
      <c r="H31" s="503" t="str">
        <f t="shared" si="5"/>
        <v xml:space="preserve"> </v>
      </c>
      <c r="I31" s="504">
        <f t="shared" si="6"/>
        <v>0</v>
      </c>
      <c r="J31" s="503">
        <f t="shared" si="7"/>
        <v>0</v>
      </c>
      <c r="K31" s="503">
        <f t="shared" si="8"/>
        <v>0</v>
      </c>
      <c r="L31" s="503">
        <f t="shared" si="9"/>
        <v>0</v>
      </c>
      <c r="M31" s="505">
        <f t="shared" si="10"/>
        <v>0</v>
      </c>
      <c r="N31" s="514">
        <f>IFERROR(VLOOKUP(H31,staffrate!A:D,2,0)*I31,0)</f>
        <v>0</v>
      </c>
      <c r="O31" s="515">
        <f>IFERROR(VLOOKUP(H31,staffrate!A:D,3,0)*K31,0)</f>
        <v>0</v>
      </c>
      <c r="P31" s="507">
        <f>IFERROR(VLOOKUP(H31,staffrate!A:D,4,0)*M31,0)</f>
        <v>0</v>
      </c>
      <c r="Q31" s="515">
        <f t="shared" si="11"/>
        <v>0</v>
      </c>
      <c r="R31" s="516">
        <f t="shared" si="2"/>
        <v>0</v>
      </c>
      <c r="S31" s="517" t="str">
        <f>IFERROR(VLOOKUP(F31,countrygrouping!A:C,3,0)," ")</f>
        <v xml:space="preserve"> </v>
      </c>
      <c r="T31" s="507" t="str">
        <f>IFERROR(VLOOKUP(S31,distancebands!A:C,2,0)," ")</f>
        <v xml:space="preserve"> </v>
      </c>
      <c r="U31" s="516">
        <f t="shared" si="3"/>
        <v>0</v>
      </c>
      <c r="V31" s="383"/>
    </row>
    <row r="32" spans="1:22" ht="24.75" customHeight="1">
      <c r="A32" s="510"/>
      <c r="B32" s="497"/>
      <c r="C32" s="511">
        <f t="shared" si="0"/>
        <v>0</v>
      </c>
      <c r="D32" s="512">
        <f t="shared" si="1"/>
        <v>0</v>
      </c>
      <c r="E32" s="513">
        <f t="shared" si="4"/>
        <v>0</v>
      </c>
      <c r="F32" s="518"/>
      <c r="G32" s="502" t="str">
        <f>IFERROR(VLOOKUP(F32,countrygrouping!A:B,2,0)," ")</f>
        <v xml:space="preserve"> </v>
      </c>
      <c r="H32" s="503" t="str">
        <f t="shared" si="5"/>
        <v xml:space="preserve"> </v>
      </c>
      <c r="I32" s="504">
        <f t="shared" si="6"/>
        <v>0</v>
      </c>
      <c r="J32" s="503">
        <f t="shared" si="7"/>
        <v>0</v>
      </c>
      <c r="K32" s="503">
        <f t="shared" si="8"/>
        <v>0</v>
      </c>
      <c r="L32" s="503">
        <f t="shared" si="9"/>
        <v>0</v>
      </c>
      <c r="M32" s="505">
        <f t="shared" si="10"/>
        <v>0</v>
      </c>
      <c r="N32" s="514">
        <f>IFERROR(VLOOKUP(H32,staffrate!A:D,2,0)*I32,0)</f>
        <v>0</v>
      </c>
      <c r="O32" s="515">
        <f>IFERROR(VLOOKUP(H32,staffrate!A:D,3,0)*K32,0)</f>
        <v>0</v>
      </c>
      <c r="P32" s="507">
        <f>IFERROR(VLOOKUP(H32,staffrate!A:D,4,0)*M32,0)</f>
        <v>0</v>
      </c>
      <c r="Q32" s="515">
        <f t="shared" si="11"/>
        <v>0</v>
      </c>
      <c r="R32" s="516">
        <f t="shared" si="2"/>
        <v>0</v>
      </c>
      <c r="S32" s="517" t="str">
        <f>IFERROR(VLOOKUP(F32,countrygrouping!A:C,3,0)," ")</f>
        <v xml:space="preserve"> </v>
      </c>
      <c r="T32" s="507" t="str">
        <f>IFERROR(VLOOKUP(S32,distancebands!A:C,2,0)," ")</f>
        <v xml:space="preserve"> </v>
      </c>
      <c r="U32" s="516">
        <f t="shared" si="3"/>
        <v>0</v>
      </c>
      <c r="V32" s="383"/>
    </row>
    <row r="33" spans="1:22" ht="24.75" customHeight="1">
      <c r="A33" s="510"/>
      <c r="B33" s="497"/>
      <c r="C33" s="511">
        <f t="shared" si="0"/>
        <v>0</v>
      </c>
      <c r="D33" s="512">
        <f t="shared" si="1"/>
        <v>0</v>
      </c>
      <c r="E33" s="513">
        <f t="shared" si="4"/>
        <v>0</v>
      </c>
      <c r="F33" s="518"/>
      <c r="G33" s="502" t="str">
        <f>IFERROR(VLOOKUP(F33,countrygrouping!A:B,2,0)," ")</f>
        <v xml:space="preserve"> </v>
      </c>
      <c r="H33" s="503" t="str">
        <f t="shared" si="5"/>
        <v xml:space="preserve"> </v>
      </c>
      <c r="I33" s="504">
        <f t="shared" si="6"/>
        <v>0</v>
      </c>
      <c r="J33" s="503">
        <f t="shared" si="7"/>
        <v>0</v>
      </c>
      <c r="K33" s="503">
        <f t="shared" si="8"/>
        <v>0</v>
      </c>
      <c r="L33" s="503">
        <f t="shared" si="9"/>
        <v>0</v>
      </c>
      <c r="M33" s="505">
        <f t="shared" si="10"/>
        <v>0</v>
      </c>
      <c r="N33" s="514">
        <f>IFERROR(VLOOKUP(H33,staffrate!A:D,2,0)*I33,0)</f>
        <v>0</v>
      </c>
      <c r="O33" s="515">
        <f>IFERROR(VLOOKUP(H33,staffrate!A:D,3,0)*K33,0)</f>
        <v>0</v>
      </c>
      <c r="P33" s="507">
        <f>IFERROR(VLOOKUP(H33,staffrate!A:D,4,0)*M33,0)</f>
        <v>0</v>
      </c>
      <c r="Q33" s="515">
        <f t="shared" si="11"/>
        <v>0</v>
      </c>
      <c r="R33" s="516">
        <f t="shared" si="2"/>
        <v>0</v>
      </c>
      <c r="S33" s="517" t="str">
        <f>IFERROR(VLOOKUP(F33,countrygrouping!A:C,3,0)," ")</f>
        <v xml:space="preserve"> </v>
      </c>
      <c r="T33" s="507" t="str">
        <f>IFERROR(VLOOKUP(S33,distancebands!A:C,2,0)," ")</f>
        <v xml:space="preserve"> </v>
      </c>
      <c r="U33" s="516">
        <f t="shared" si="3"/>
        <v>0</v>
      </c>
      <c r="V33" s="383"/>
    </row>
    <row r="34" spans="1:22" ht="24.75" customHeight="1">
      <c r="A34" s="510"/>
      <c r="B34" s="497"/>
      <c r="C34" s="511">
        <f t="shared" si="0"/>
        <v>0</v>
      </c>
      <c r="D34" s="512">
        <f t="shared" si="1"/>
        <v>0</v>
      </c>
      <c r="E34" s="513">
        <f t="shared" si="4"/>
        <v>0</v>
      </c>
      <c r="F34" s="518"/>
      <c r="G34" s="502" t="str">
        <f>IFERROR(VLOOKUP(F34,countrygrouping!A:B,2,0)," ")</f>
        <v xml:space="preserve"> </v>
      </c>
      <c r="H34" s="503" t="str">
        <f t="shared" si="5"/>
        <v xml:space="preserve"> </v>
      </c>
      <c r="I34" s="504">
        <f t="shared" si="6"/>
        <v>0</v>
      </c>
      <c r="J34" s="503">
        <f t="shared" si="7"/>
        <v>0</v>
      </c>
      <c r="K34" s="503">
        <f t="shared" si="8"/>
        <v>0</v>
      </c>
      <c r="L34" s="503">
        <f t="shared" si="9"/>
        <v>0</v>
      </c>
      <c r="M34" s="505">
        <f t="shared" si="10"/>
        <v>0</v>
      </c>
      <c r="N34" s="514">
        <f>IFERROR(VLOOKUP(H34,staffrate!A:D,2,0)*I34,0)</f>
        <v>0</v>
      </c>
      <c r="O34" s="515">
        <f>IFERROR(VLOOKUP(H34,staffrate!A:D,3,0)*K34,0)</f>
        <v>0</v>
      </c>
      <c r="P34" s="507">
        <f>IFERROR(VLOOKUP(H34,staffrate!A:D,4,0)*M34,0)</f>
        <v>0</v>
      </c>
      <c r="Q34" s="515">
        <f t="shared" si="11"/>
        <v>0</v>
      </c>
      <c r="R34" s="516">
        <f t="shared" si="2"/>
        <v>0</v>
      </c>
      <c r="S34" s="517" t="str">
        <f>IFERROR(VLOOKUP(F34,countrygrouping!A:C,3,0)," ")</f>
        <v xml:space="preserve"> </v>
      </c>
      <c r="T34" s="507" t="str">
        <f>IFERROR(VLOOKUP(S34,distancebands!A:C,2,0)," ")</f>
        <v xml:space="preserve"> </v>
      </c>
      <c r="U34" s="516">
        <f t="shared" si="3"/>
        <v>0</v>
      </c>
      <c r="V34" s="383"/>
    </row>
    <row r="35" spans="1:22" ht="24.75" customHeight="1">
      <c r="A35" s="510"/>
      <c r="B35" s="497"/>
      <c r="C35" s="511">
        <f t="shared" si="0"/>
        <v>0</v>
      </c>
      <c r="D35" s="512">
        <f t="shared" si="1"/>
        <v>0</v>
      </c>
      <c r="E35" s="513">
        <f t="shared" si="4"/>
        <v>0</v>
      </c>
      <c r="F35" s="518"/>
      <c r="G35" s="502" t="str">
        <f>IFERROR(VLOOKUP(F35,countrygrouping!A:B,2,0)," ")</f>
        <v xml:space="preserve"> </v>
      </c>
      <c r="H35" s="503" t="str">
        <f t="shared" si="5"/>
        <v xml:space="preserve"> </v>
      </c>
      <c r="I35" s="504">
        <f t="shared" si="6"/>
        <v>0</v>
      </c>
      <c r="J35" s="503">
        <f t="shared" si="7"/>
        <v>0</v>
      </c>
      <c r="K35" s="503">
        <f t="shared" si="8"/>
        <v>0</v>
      </c>
      <c r="L35" s="503">
        <f t="shared" si="9"/>
        <v>0</v>
      </c>
      <c r="M35" s="505">
        <f t="shared" si="10"/>
        <v>0</v>
      </c>
      <c r="N35" s="514">
        <f>IFERROR(VLOOKUP(H35,staffrate!A:D,2,0)*I35,0)</f>
        <v>0</v>
      </c>
      <c r="O35" s="515">
        <f>IFERROR(VLOOKUP(H35,staffrate!A:D,3,0)*K35,0)</f>
        <v>0</v>
      </c>
      <c r="P35" s="507">
        <f>IFERROR(VLOOKUP(H35,staffrate!A:D,4,0)*M35,0)</f>
        <v>0</v>
      </c>
      <c r="Q35" s="515">
        <f t="shared" si="11"/>
        <v>0</v>
      </c>
      <c r="R35" s="516">
        <f t="shared" si="2"/>
        <v>0</v>
      </c>
      <c r="S35" s="517" t="str">
        <f>IFERROR(VLOOKUP(F35,countrygrouping!A:C,3,0)," ")</f>
        <v xml:space="preserve"> </v>
      </c>
      <c r="T35" s="507" t="str">
        <f>IFERROR(VLOOKUP(S35,distancebands!A:C,2,0)," ")</f>
        <v xml:space="preserve"> </v>
      </c>
      <c r="U35" s="516">
        <f t="shared" si="3"/>
        <v>0</v>
      </c>
      <c r="V35" s="383"/>
    </row>
    <row r="36" spans="1:22" ht="24.75" customHeight="1">
      <c r="A36" s="510"/>
      <c r="B36" s="497"/>
      <c r="C36" s="511">
        <f t="shared" si="0"/>
        <v>0</v>
      </c>
      <c r="D36" s="512">
        <f t="shared" si="1"/>
        <v>0</v>
      </c>
      <c r="E36" s="513">
        <f t="shared" si="4"/>
        <v>0</v>
      </c>
      <c r="F36" s="518"/>
      <c r="G36" s="502" t="str">
        <f>IFERROR(VLOOKUP(F36,countrygrouping!A:B,2,0)," ")</f>
        <v xml:space="preserve"> </v>
      </c>
      <c r="H36" s="503" t="str">
        <f t="shared" si="5"/>
        <v xml:space="preserve"> </v>
      </c>
      <c r="I36" s="504">
        <f t="shared" si="6"/>
        <v>0</v>
      </c>
      <c r="J36" s="503">
        <f t="shared" si="7"/>
        <v>0</v>
      </c>
      <c r="K36" s="503">
        <f t="shared" si="8"/>
        <v>0</v>
      </c>
      <c r="L36" s="503">
        <f t="shared" si="9"/>
        <v>0</v>
      </c>
      <c r="M36" s="505">
        <f t="shared" si="10"/>
        <v>0</v>
      </c>
      <c r="N36" s="514">
        <f>IFERROR(VLOOKUP(H36,staffrate!A:D,2,0)*I36,0)</f>
        <v>0</v>
      </c>
      <c r="O36" s="515">
        <f>IFERROR(VLOOKUP(H36,staffrate!A:D,3,0)*K36,0)</f>
        <v>0</v>
      </c>
      <c r="P36" s="507">
        <f>IFERROR(VLOOKUP(H36,staffrate!A:D,4,0)*M36,0)</f>
        <v>0</v>
      </c>
      <c r="Q36" s="515">
        <f t="shared" si="11"/>
        <v>0</v>
      </c>
      <c r="R36" s="516">
        <f t="shared" ref="R36:R53" si="12">IFERROR(Q36*A36,0)</f>
        <v>0</v>
      </c>
      <c r="S36" s="517" t="str">
        <f>IFERROR(VLOOKUP(F36,countrygrouping!A:C,3,0)," ")</f>
        <v xml:space="preserve"> </v>
      </c>
      <c r="T36" s="507" t="str">
        <f>IFERROR(VLOOKUP(S36,distancebands!A:C,2,0)," ")</f>
        <v xml:space="preserve"> </v>
      </c>
      <c r="U36" s="516">
        <f t="shared" ref="U36:U53" si="13">IFERROR(A36*T36,0)</f>
        <v>0</v>
      </c>
      <c r="V36" s="383"/>
    </row>
    <row r="37" spans="1:22" ht="24.75" customHeight="1">
      <c r="A37" s="510"/>
      <c r="B37" s="497"/>
      <c r="C37" s="511">
        <f t="shared" si="0"/>
        <v>0</v>
      </c>
      <c r="D37" s="512">
        <f t="shared" si="1"/>
        <v>0</v>
      </c>
      <c r="E37" s="513">
        <f t="shared" si="4"/>
        <v>0</v>
      </c>
      <c r="F37" s="518"/>
      <c r="G37" s="502" t="str">
        <f>IFERROR(VLOOKUP(F37,countrygrouping!A:B,2,0)," ")</f>
        <v xml:space="preserve"> </v>
      </c>
      <c r="H37" s="503" t="str">
        <f t="shared" si="5"/>
        <v xml:space="preserve"> </v>
      </c>
      <c r="I37" s="504">
        <f t="shared" si="6"/>
        <v>0</v>
      </c>
      <c r="J37" s="503">
        <f t="shared" si="7"/>
        <v>0</v>
      </c>
      <c r="K37" s="503">
        <f t="shared" si="8"/>
        <v>0</v>
      </c>
      <c r="L37" s="503">
        <f t="shared" si="9"/>
        <v>0</v>
      </c>
      <c r="M37" s="505">
        <f t="shared" si="10"/>
        <v>0</v>
      </c>
      <c r="N37" s="514">
        <f>IFERROR(VLOOKUP(H37,staffrate!A:D,2,0)*I37,0)</f>
        <v>0</v>
      </c>
      <c r="O37" s="515">
        <f>IFERROR(VLOOKUP(H37,staffrate!A:D,3,0)*K37,0)</f>
        <v>0</v>
      </c>
      <c r="P37" s="507">
        <f>IFERROR(VLOOKUP(H37,staffrate!A:D,4,0)*M37,0)</f>
        <v>0</v>
      </c>
      <c r="Q37" s="515">
        <f t="shared" si="11"/>
        <v>0</v>
      </c>
      <c r="R37" s="516">
        <f t="shared" si="12"/>
        <v>0</v>
      </c>
      <c r="S37" s="517" t="str">
        <f>IFERROR(VLOOKUP(F37,countrygrouping!A:C,3,0)," ")</f>
        <v xml:space="preserve"> </v>
      </c>
      <c r="T37" s="507" t="str">
        <f>IFERROR(VLOOKUP(S37,distancebands!A:C,2,0)," ")</f>
        <v xml:space="preserve"> </v>
      </c>
      <c r="U37" s="516">
        <f t="shared" si="13"/>
        <v>0</v>
      </c>
      <c r="V37" s="383"/>
    </row>
    <row r="38" spans="1:22" ht="24.75" customHeight="1">
      <c r="A38" s="510"/>
      <c r="B38" s="497"/>
      <c r="C38" s="511">
        <f t="shared" si="0"/>
        <v>0</v>
      </c>
      <c r="D38" s="512">
        <f t="shared" si="1"/>
        <v>0</v>
      </c>
      <c r="E38" s="513">
        <f t="shared" si="4"/>
        <v>0</v>
      </c>
      <c r="F38" s="518"/>
      <c r="G38" s="502" t="str">
        <f>IFERROR(VLOOKUP(F38,countrygrouping!A:B,2,0)," ")</f>
        <v xml:space="preserve"> </v>
      </c>
      <c r="H38" s="503" t="str">
        <f t="shared" si="5"/>
        <v xml:space="preserve"> </v>
      </c>
      <c r="I38" s="504">
        <f t="shared" si="6"/>
        <v>0</v>
      </c>
      <c r="J38" s="503">
        <f t="shared" si="7"/>
        <v>0</v>
      </c>
      <c r="K38" s="503">
        <f t="shared" si="8"/>
        <v>0</v>
      </c>
      <c r="L38" s="503">
        <f t="shared" si="9"/>
        <v>0</v>
      </c>
      <c r="M38" s="505">
        <f t="shared" si="10"/>
        <v>0</v>
      </c>
      <c r="N38" s="514">
        <f>IFERROR(VLOOKUP(H38,staffrate!A:D,2,0)*I38,0)</f>
        <v>0</v>
      </c>
      <c r="O38" s="515">
        <f>IFERROR(VLOOKUP(H38,staffrate!A:D,3,0)*K38,0)</f>
        <v>0</v>
      </c>
      <c r="P38" s="507">
        <f>IFERROR(VLOOKUP(H38,staffrate!A:D,4,0)*M38,0)</f>
        <v>0</v>
      </c>
      <c r="Q38" s="515">
        <f t="shared" si="11"/>
        <v>0</v>
      </c>
      <c r="R38" s="516">
        <f t="shared" si="12"/>
        <v>0</v>
      </c>
      <c r="S38" s="517" t="str">
        <f>IFERROR(VLOOKUP(F38,countrygrouping!A:C,3,0)," ")</f>
        <v xml:space="preserve"> </v>
      </c>
      <c r="T38" s="507" t="str">
        <f>IFERROR(VLOOKUP(S38,distancebands!A:C,2,0)," ")</f>
        <v xml:space="preserve"> </v>
      </c>
      <c r="U38" s="516">
        <f t="shared" si="13"/>
        <v>0</v>
      </c>
      <c r="V38" s="383"/>
    </row>
    <row r="39" spans="1:22" ht="24.75" customHeight="1">
      <c r="A39" s="510"/>
      <c r="B39" s="497"/>
      <c r="C39" s="511">
        <f t="shared" si="0"/>
        <v>0</v>
      </c>
      <c r="D39" s="512">
        <f t="shared" si="1"/>
        <v>0</v>
      </c>
      <c r="E39" s="513">
        <f t="shared" si="4"/>
        <v>0</v>
      </c>
      <c r="F39" s="501"/>
      <c r="G39" s="502" t="str">
        <f>IFERROR(VLOOKUP(F39,countrygrouping!A:B,2,0)," ")</f>
        <v xml:space="preserve"> </v>
      </c>
      <c r="H39" s="503" t="str">
        <f t="shared" si="5"/>
        <v xml:space="preserve"> </v>
      </c>
      <c r="I39" s="504">
        <f t="shared" si="6"/>
        <v>0</v>
      </c>
      <c r="J39" s="503">
        <f t="shared" si="7"/>
        <v>0</v>
      </c>
      <c r="K39" s="503">
        <f t="shared" si="8"/>
        <v>0</v>
      </c>
      <c r="L39" s="503">
        <f t="shared" si="9"/>
        <v>0</v>
      </c>
      <c r="M39" s="505">
        <f t="shared" si="10"/>
        <v>0</v>
      </c>
      <c r="N39" s="514">
        <f>IFERROR(VLOOKUP(H39,staffrate!A:D,2,0)*I39,0)</f>
        <v>0</v>
      </c>
      <c r="O39" s="515">
        <f>IFERROR(VLOOKUP(H39,staffrate!A:D,3,0)*K39,0)</f>
        <v>0</v>
      </c>
      <c r="P39" s="507">
        <f>IFERROR(VLOOKUP(H39,staffrate!A:D,4,0)*M39,0)</f>
        <v>0</v>
      </c>
      <c r="Q39" s="515">
        <f t="shared" si="11"/>
        <v>0</v>
      </c>
      <c r="R39" s="516">
        <f t="shared" si="12"/>
        <v>0</v>
      </c>
      <c r="S39" s="517" t="str">
        <f>IFERROR(VLOOKUP(F39,countrygrouping!A:C,3,0)," ")</f>
        <v xml:space="preserve"> </v>
      </c>
      <c r="T39" s="507" t="str">
        <f>IFERROR(VLOOKUP(S39,distancebands!A:C,2,0)," ")</f>
        <v xml:space="preserve"> </v>
      </c>
      <c r="U39" s="516">
        <f t="shared" si="13"/>
        <v>0</v>
      </c>
      <c r="V39" s="383"/>
    </row>
    <row r="40" spans="1:22" ht="24.75" customHeight="1">
      <c r="A40" s="510"/>
      <c r="B40" s="497"/>
      <c r="C40" s="511">
        <f t="shared" si="0"/>
        <v>0</v>
      </c>
      <c r="D40" s="512">
        <f t="shared" si="1"/>
        <v>0</v>
      </c>
      <c r="E40" s="513">
        <f t="shared" si="4"/>
        <v>0</v>
      </c>
      <c r="F40" s="501"/>
      <c r="G40" s="502" t="str">
        <f>IFERROR(VLOOKUP(F40,countrygrouping!A:B,2,0)," ")</f>
        <v xml:space="preserve"> </v>
      </c>
      <c r="H40" s="503" t="str">
        <f t="shared" si="5"/>
        <v xml:space="preserve"> </v>
      </c>
      <c r="I40" s="504">
        <f t="shared" si="6"/>
        <v>0</v>
      </c>
      <c r="J40" s="503">
        <f t="shared" si="7"/>
        <v>0</v>
      </c>
      <c r="K40" s="503">
        <f t="shared" si="8"/>
        <v>0</v>
      </c>
      <c r="L40" s="503">
        <f t="shared" si="9"/>
        <v>0</v>
      </c>
      <c r="M40" s="505">
        <f t="shared" si="10"/>
        <v>0</v>
      </c>
      <c r="N40" s="514">
        <f>IFERROR(VLOOKUP(H40,staffrate!A:D,2,0)*I40,0)</f>
        <v>0</v>
      </c>
      <c r="O40" s="515">
        <f>IFERROR(VLOOKUP(H40,staffrate!A:D,3,0)*K40,0)</f>
        <v>0</v>
      </c>
      <c r="P40" s="507">
        <f>IFERROR(VLOOKUP(H40,staffrate!A:D,4,0)*M40,0)</f>
        <v>0</v>
      </c>
      <c r="Q40" s="515">
        <f t="shared" si="11"/>
        <v>0</v>
      </c>
      <c r="R40" s="516">
        <f t="shared" si="12"/>
        <v>0</v>
      </c>
      <c r="S40" s="517" t="str">
        <f>IFERROR(VLOOKUP(F40,countrygrouping!A:C,3,0)," ")</f>
        <v xml:space="preserve"> </v>
      </c>
      <c r="T40" s="507" t="str">
        <f>IFERROR(VLOOKUP(S40,distancebands!A:C,2,0)," ")</f>
        <v xml:space="preserve"> </v>
      </c>
      <c r="U40" s="516">
        <f t="shared" si="13"/>
        <v>0</v>
      </c>
      <c r="V40" s="383"/>
    </row>
    <row r="41" spans="1:22" ht="24.75" customHeight="1">
      <c r="A41" s="510"/>
      <c r="B41" s="497"/>
      <c r="C41" s="511">
        <f t="shared" si="0"/>
        <v>0</v>
      </c>
      <c r="D41" s="512">
        <f t="shared" si="1"/>
        <v>0</v>
      </c>
      <c r="E41" s="513">
        <f t="shared" si="4"/>
        <v>0</v>
      </c>
      <c r="F41" s="501"/>
      <c r="G41" s="502" t="str">
        <f>IFERROR(VLOOKUP(F41,countrygrouping!A:B,2,0)," ")</f>
        <v xml:space="preserve"> </v>
      </c>
      <c r="H41" s="503" t="str">
        <f t="shared" si="5"/>
        <v xml:space="preserve"> </v>
      </c>
      <c r="I41" s="504">
        <f t="shared" si="6"/>
        <v>0</v>
      </c>
      <c r="J41" s="503">
        <f t="shared" si="7"/>
        <v>0</v>
      </c>
      <c r="K41" s="503">
        <f t="shared" si="8"/>
        <v>0</v>
      </c>
      <c r="L41" s="503">
        <f t="shared" si="9"/>
        <v>0</v>
      </c>
      <c r="M41" s="505">
        <f t="shared" si="10"/>
        <v>0</v>
      </c>
      <c r="N41" s="514">
        <f>IFERROR(VLOOKUP(H41,staffrate!A:D,2,0)*I41,0)</f>
        <v>0</v>
      </c>
      <c r="O41" s="515">
        <f>IFERROR(VLOOKUP(H41,staffrate!A:D,3,0)*K41,0)</f>
        <v>0</v>
      </c>
      <c r="P41" s="507">
        <f>IFERROR(VLOOKUP(H41,staffrate!A:D,4,0)*M41,0)</f>
        <v>0</v>
      </c>
      <c r="Q41" s="515">
        <f t="shared" si="11"/>
        <v>0</v>
      </c>
      <c r="R41" s="516">
        <f t="shared" si="12"/>
        <v>0</v>
      </c>
      <c r="S41" s="517" t="str">
        <f>IFERROR(VLOOKUP(F41,countrygrouping!A:C,3,0)," ")</f>
        <v xml:space="preserve"> </v>
      </c>
      <c r="T41" s="507" t="str">
        <f>IFERROR(VLOOKUP(S41,distancebands!A:C,2,0)," ")</f>
        <v xml:space="preserve"> </v>
      </c>
      <c r="U41" s="516">
        <f t="shared" si="13"/>
        <v>0</v>
      </c>
      <c r="V41" s="383"/>
    </row>
    <row r="42" spans="1:22" ht="24.75" customHeight="1">
      <c r="A42" s="510"/>
      <c r="B42" s="497"/>
      <c r="C42" s="511">
        <f t="shared" si="0"/>
        <v>0</v>
      </c>
      <c r="D42" s="512">
        <f t="shared" si="1"/>
        <v>0</v>
      </c>
      <c r="E42" s="513">
        <f t="shared" si="4"/>
        <v>0</v>
      </c>
      <c r="F42" s="501"/>
      <c r="G42" s="502" t="str">
        <f>IFERROR(VLOOKUP(F42,countrygrouping!A:B,2,0)," ")</f>
        <v xml:space="preserve"> </v>
      </c>
      <c r="H42" s="503" t="str">
        <f t="shared" si="5"/>
        <v xml:space="preserve"> </v>
      </c>
      <c r="I42" s="504">
        <f t="shared" si="6"/>
        <v>0</v>
      </c>
      <c r="J42" s="503">
        <f t="shared" si="7"/>
        <v>0</v>
      </c>
      <c r="K42" s="503">
        <f t="shared" si="8"/>
        <v>0</v>
      </c>
      <c r="L42" s="503">
        <f t="shared" si="9"/>
        <v>0</v>
      </c>
      <c r="M42" s="505">
        <f t="shared" si="10"/>
        <v>0</v>
      </c>
      <c r="N42" s="514">
        <f>IFERROR(VLOOKUP(H42,staffrate!A:D,2,0)*I42,0)</f>
        <v>0</v>
      </c>
      <c r="O42" s="515">
        <f>IFERROR(VLOOKUP(H42,staffrate!A:D,3,0)*K42,0)</f>
        <v>0</v>
      </c>
      <c r="P42" s="507">
        <f>IFERROR(VLOOKUP(H42,staffrate!A:D,4,0)*M42,0)</f>
        <v>0</v>
      </c>
      <c r="Q42" s="515">
        <f t="shared" si="11"/>
        <v>0</v>
      </c>
      <c r="R42" s="516">
        <f t="shared" si="12"/>
        <v>0</v>
      </c>
      <c r="S42" s="517" t="str">
        <f>IFERROR(VLOOKUP(F42,countrygrouping!A:C,3,0)," ")</f>
        <v xml:space="preserve"> </v>
      </c>
      <c r="T42" s="507" t="str">
        <f>IFERROR(VLOOKUP(S42,distancebands!A:C,2,0)," ")</f>
        <v xml:space="preserve"> </v>
      </c>
      <c r="U42" s="516">
        <f t="shared" si="13"/>
        <v>0</v>
      </c>
      <c r="V42" s="383"/>
    </row>
    <row r="43" spans="1:22" ht="24.75" customHeight="1">
      <c r="A43" s="510"/>
      <c r="B43" s="497"/>
      <c r="C43" s="511">
        <f t="shared" si="0"/>
        <v>0</v>
      </c>
      <c r="D43" s="512">
        <f t="shared" si="1"/>
        <v>0</v>
      </c>
      <c r="E43" s="513">
        <f t="shared" si="4"/>
        <v>0</v>
      </c>
      <c r="F43" s="501"/>
      <c r="G43" s="502" t="str">
        <f>IFERROR(VLOOKUP(F43,countrygrouping!A:B,2,0)," ")</f>
        <v xml:space="preserve"> </v>
      </c>
      <c r="H43" s="503" t="str">
        <f t="shared" si="5"/>
        <v xml:space="preserve"> </v>
      </c>
      <c r="I43" s="504">
        <f t="shared" si="6"/>
        <v>0</v>
      </c>
      <c r="J43" s="503">
        <f t="shared" si="7"/>
        <v>0</v>
      </c>
      <c r="K43" s="503">
        <f t="shared" si="8"/>
        <v>0</v>
      </c>
      <c r="L43" s="503">
        <f t="shared" si="9"/>
        <v>0</v>
      </c>
      <c r="M43" s="505">
        <f t="shared" si="10"/>
        <v>0</v>
      </c>
      <c r="N43" s="514">
        <f>IFERROR(VLOOKUP(H43,staffrate!A:D,2,0)*I43,0)</f>
        <v>0</v>
      </c>
      <c r="O43" s="515">
        <f>IFERROR(VLOOKUP(H43,staffrate!A:D,3,0)*K43,0)</f>
        <v>0</v>
      </c>
      <c r="P43" s="507">
        <f>IFERROR(VLOOKUP(H43,staffrate!A:D,4,0)*M43,0)</f>
        <v>0</v>
      </c>
      <c r="Q43" s="515">
        <f t="shared" si="11"/>
        <v>0</v>
      </c>
      <c r="R43" s="516">
        <f t="shared" si="12"/>
        <v>0</v>
      </c>
      <c r="S43" s="517" t="str">
        <f>IFERROR(VLOOKUP(F43,countrygrouping!A:C,3,0)," ")</f>
        <v xml:space="preserve"> </v>
      </c>
      <c r="T43" s="507" t="str">
        <f>IFERROR(VLOOKUP(S43,distancebands!A:C,2,0)," ")</f>
        <v xml:space="preserve"> </v>
      </c>
      <c r="U43" s="516">
        <f t="shared" si="13"/>
        <v>0</v>
      </c>
      <c r="V43" s="383"/>
    </row>
    <row r="44" spans="1:22" ht="24.75" customHeight="1">
      <c r="A44" s="510"/>
      <c r="B44" s="497"/>
      <c r="C44" s="511">
        <f t="shared" si="0"/>
        <v>0</v>
      </c>
      <c r="D44" s="512">
        <f t="shared" si="1"/>
        <v>0</v>
      </c>
      <c r="E44" s="513">
        <f t="shared" si="4"/>
        <v>0</v>
      </c>
      <c r="F44" s="501"/>
      <c r="G44" s="502" t="str">
        <f>IFERROR(VLOOKUP(F44,countrygrouping!A:B,2,0)," ")</f>
        <v xml:space="preserve"> </v>
      </c>
      <c r="H44" s="503" t="str">
        <f t="shared" si="5"/>
        <v xml:space="preserve"> </v>
      </c>
      <c r="I44" s="504">
        <f t="shared" si="6"/>
        <v>0</v>
      </c>
      <c r="J44" s="503">
        <f t="shared" si="7"/>
        <v>0</v>
      </c>
      <c r="K44" s="503">
        <f t="shared" si="8"/>
        <v>0</v>
      </c>
      <c r="L44" s="503">
        <f t="shared" si="9"/>
        <v>0</v>
      </c>
      <c r="M44" s="505">
        <f t="shared" si="10"/>
        <v>0</v>
      </c>
      <c r="N44" s="514">
        <f>IFERROR(VLOOKUP(H44,staffrate!A:D,2,0)*I44,0)</f>
        <v>0</v>
      </c>
      <c r="O44" s="515">
        <f>IFERROR(VLOOKUP(H44,staffrate!A:D,3,0)*K44,0)</f>
        <v>0</v>
      </c>
      <c r="P44" s="507">
        <f>IFERROR(VLOOKUP(H44,staffrate!A:D,4,0)*M44,0)</f>
        <v>0</v>
      </c>
      <c r="Q44" s="515">
        <f t="shared" si="11"/>
        <v>0</v>
      </c>
      <c r="R44" s="516">
        <f t="shared" si="12"/>
        <v>0</v>
      </c>
      <c r="S44" s="517" t="str">
        <f>IFERROR(VLOOKUP(F44,countrygrouping!A:C,3,0)," ")</f>
        <v xml:space="preserve"> </v>
      </c>
      <c r="T44" s="507" t="str">
        <f>IFERROR(VLOOKUP(S44,distancebands!A:C,2,0)," ")</f>
        <v xml:space="preserve"> </v>
      </c>
      <c r="U44" s="516">
        <f t="shared" si="13"/>
        <v>0</v>
      </c>
      <c r="V44" s="383"/>
    </row>
    <row r="45" spans="1:22" ht="24.75" customHeight="1">
      <c r="A45" s="510"/>
      <c r="B45" s="497"/>
      <c r="C45" s="511">
        <f t="shared" si="0"/>
        <v>0</v>
      </c>
      <c r="D45" s="512">
        <f t="shared" si="1"/>
        <v>0</v>
      </c>
      <c r="E45" s="513">
        <f t="shared" si="4"/>
        <v>0</v>
      </c>
      <c r="F45" s="501"/>
      <c r="G45" s="502" t="str">
        <f>IFERROR(VLOOKUP(F45,countrygrouping!A:B,2,0)," ")</f>
        <v xml:space="preserve"> </v>
      </c>
      <c r="H45" s="503" t="str">
        <f t="shared" si="5"/>
        <v xml:space="preserve"> </v>
      </c>
      <c r="I45" s="504">
        <f t="shared" si="6"/>
        <v>0</v>
      </c>
      <c r="J45" s="503">
        <f t="shared" si="7"/>
        <v>0</v>
      </c>
      <c r="K45" s="503">
        <f t="shared" si="8"/>
        <v>0</v>
      </c>
      <c r="L45" s="503">
        <f t="shared" si="9"/>
        <v>0</v>
      </c>
      <c r="M45" s="505">
        <f t="shared" si="10"/>
        <v>0</v>
      </c>
      <c r="N45" s="514">
        <f>IFERROR(VLOOKUP(H45,staffrate!A:D,2,0)*I45,0)</f>
        <v>0</v>
      </c>
      <c r="O45" s="515">
        <f>IFERROR(VLOOKUP(H45,staffrate!A:D,3,0)*K45,0)</f>
        <v>0</v>
      </c>
      <c r="P45" s="507">
        <f>IFERROR(VLOOKUP(H45,staffrate!A:D,4,0)*M45,0)</f>
        <v>0</v>
      </c>
      <c r="Q45" s="515">
        <f t="shared" si="11"/>
        <v>0</v>
      </c>
      <c r="R45" s="516">
        <f t="shared" si="12"/>
        <v>0</v>
      </c>
      <c r="S45" s="517" t="str">
        <f>IFERROR(VLOOKUP(F45,countrygrouping!A:C,3,0)," ")</f>
        <v xml:space="preserve"> </v>
      </c>
      <c r="T45" s="507" t="str">
        <f>IFERROR(VLOOKUP(S45,distancebands!A:C,2,0)," ")</f>
        <v xml:space="preserve"> </v>
      </c>
      <c r="U45" s="516">
        <f t="shared" si="13"/>
        <v>0</v>
      </c>
      <c r="V45" s="383"/>
    </row>
    <row r="46" spans="1:22" ht="24.75" customHeight="1">
      <c r="A46" s="510"/>
      <c r="B46" s="497"/>
      <c r="C46" s="511">
        <f t="shared" si="0"/>
        <v>0</v>
      </c>
      <c r="D46" s="512">
        <f t="shared" si="1"/>
        <v>0</v>
      </c>
      <c r="E46" s="513">
        <f t="shared" si="4"/>
        <v>0</v>
      </c>
      <c r="F46" s="501"/>
      <c r="G46" s="502" t="str">
        <f>IFERROR(VLOOKUP(F46,countrygrouping!A:B,2,0)," ")</f>
        <v xml:space="preserve"> </v>
      </c>
      <c r="H46" s="503" t="str">
        <f t="shared" si="5"/>
        <v xml:space="preserve"> </v>
      </c>
      <c r="I46" s="504">
        <f t="shared" si="6"/>
        <v>0</v>
      </c>
      <c r="J46" s="503">
        <f t="shared" si="7"/>
        <v>0</v>
      </c>
      <c r="K46" s="503">
        <f t="shared" si="8"/>
        <v>0</v>
      </c>
      <c r="L46" s="503">
        <f t="shared" si="9"/>
        <v>0</v>
      </c>
      <c r="M46" s="505">
        <f t="shared" si="10"/>
        <v>0</v>
      </c>
      <c r="N46" s="514">
        <f>IFERROR(VLOOKUP(H46,staffrate!A:D,2,0)*I46,0)</f>
        <v>0</v>
      </c>
      <c r="O46" s="515">
        <f>IFERROR(VLOOKUP(H46,staffrate!A:D,3,0)*K46,0)</f>
        <v>0</v>
      </c>
      <c r="P46" s="507">
        <f>IFERROR(VLOOKUP(H46,staffrate!A:D,4,0)*M46,0)</f>
        <v>0</v>
      </c>
      <c r="Q46" s="515">
        <f t="shared" si="11"/>
        <v>0</v>
      </c>
      <c r="R46" s="516">
        <f t="shared" si="12"/>
        <v>0</v>
      </c>
      <c r="S46" s="517" t="str">
        <f>IFERROR(VLOOKUP(F46,countrygrouping!A:C,3,0)," ")</f>
        <v xml:space="preserve"> </v>
      </c>
      <c r="T46" s="507" t="str">
        <f>IFERROR(VLOOKUP(S46,distancebands!A:C,2,0)," ")</f>
        <v xml:space="preserve"> </v>
      </c>
      <c r="U46" s="516">
        <f t="shared" si="13"/>
        <v>0</v>
      </c>
      <c r="V46" s="383"/>
    </row>
    <row r="47" spans="1:22" ht="24.75" customHeight="1">
      <c r="A47" s="510"/>
      <c r="B47" s="497"/>
      <c r="C47" s="511">
        <f t="shared" si="0"/>
        <v>0</v>
      </c>
      <c r="D47" s="512">
        <f t="shared" si="1"/>
        <v>0</v>
      </c>
      <c r="E47" s="513">
        <f t="shared" si="4"/>
        <v>0</v>
      </c>
      <c r="F47" s="501"/>
      <c r="G47" s="502" t="str">
        <f>IFERROR(VLOOKUP(F47,countrygrouping!A:B,2,0)," ")</f>
        <v xml:space="preserve"> </v>
      </c>
      <c r="H47" s="503" t="str">
        <f t="shared" si="5"/>
        <v xml:space="preserve"> </v>
      </c>
      <c r="I47" s="504">
        <f t="shared" si="6"/>
        <v>0</v>
      </c>
      <c r="J47" s="503">
        <f t="shared" si="7"/>
        <v>0</v>
      </c>
      <c r="K47" s="503">
        <f t="shared" si="8"/>
        <v>0</v>
      </c>
      <c r="L47" s="503">
        <f t="shared" si="9"/>
        <v>0</v>
      </c>
      <c r="M47" s="505">
        <f t="shared" si="10"/>
        <v>0</v>
      </c>
      <c r="N47" s="514">
        <f>IFERROR(VLOOKUP(H47,staffrate!A:D,2,0)*I47,0)</f>
        <v>0</v>
      </c>
      <c r="O47" s="515">
        <f>IFERROR(VLOOKUP(H47,staffrate!A:D,3,0)*K47,0)</f>
        <v>0</v>
      </c>
      <c r="P47" s="507">
        <f>IFERROR(VLOOKUP(H47,staffrate!A:D,4,0)*M47,0)</f>
        <v>0</v>
      </c>
      <c r="Q47" s="515">
        <f t="shared" si="11"/>
        <v>0</v>
      </c>
      <c r="R47" s="516">
        <f t="shared" si="12"/>
        <v>0</v>
      </c>
      <c r="S47" s="517" t="str">
        <f>IFERROR(VLOOKUP(F47,countrygrouping!A:C,3,0)," ")</f>
        <v xml:space="preserve"> </v>
      </c>
      <c r="T47" s="507" t="str">
        <f>IFERROR(VLOOKUP(S47,distancebands!A:C,2,0)," ")</f>
        <v xml:space="preserve"> </v>
      </c>
      <c r="U47" s="516">
        <f t="shared" si="13"/>
        <v>0</v>
      </c>
      <c r="V47" s="383"/>
    </row>
    <row r="48" spans="1:22" ht="24.75" customHeight="1">
      <c r="A48" s="510"/>
      <c r="B48" s="497"/>
      <c r="C48" s="511">
        <f t="shared" si="0"/>
        <v>0</v>
      </c>
      <c r="D48" s="512">
        <f t="shared" si="1"/>
        <v>0</v>
      </c>
      <c r="E48" s="513">
        <f t="shared" si="4"/>
        <v>0</v>
      </c>
      <c r="F48" s="501"/>
      <c r="G48" s="502" t="str">
        <f>IFERROR(VLOOKUP(F48,countrygrouping!A:B,2,0)," ")</f>
        <v xml:space="preserve"> </v>
      </c>
      <c r="H48" s="503" t="str">
        <f t="shared" si="5"/>
        <v xml:space="preserve"> </v>
      </c>
      <c r="I48" s="504">
        <f t="shared" si="6"/>
        <v>0</v>
      </c>
      <c r="J48" s="503">
        <f t="shared" si="7"/>
        <v>0</v>
      </c>
      <c r="K48" s="503">
        <f t="shared" si="8"/>
        <v>0</v>
      </c>
      <c r="L48" s="503">
        <f t="shared" si="9"/>
        <v>0</v>
      </c>
      <c r="M48" s="505">
        <f t="shared" si="10"/>
        <v>0</v>
      </c>
      <c r="N48" s="514">
        <f>IFERROR(VLOOKUP(H48,staffrate!A:D,2,0)*I48,0)</f>
        <v>0</v>
      </c>
      <c r="O48" s="515">
        <f>IFERROR(VLOOKUP(H48,staffrate!A:D,3,0)*K48,0)</f>
        <v>0</v>
      </c>
      <c r="P48" s="507">
        <f>IFERROR(VLOOKUP(H48,staffrate!A:D,4,0)*M48,0)</f>
        <v>0</v>
      </c>
      <c r="Q48" s="515">
        <f t="shared" si="11"/>
        <v>0</v>
      </c>
      <c r="R48" s="516">
        <f t="shared" si="12"/>
        <v>0</v>
      </c>
      <c r="S48" s="517" t="str">
        <f>IFERROR(VLOOKUP(F48,countrygrouping!A:C,3,0)," ")</f>
        <v xml:space="preserve"> </v>
      </c>
      <c r="T48" s="507" t="str">
        <f>IFERROR(VLOOKUP(S48,distancebands!A:C,2,0)," ")</f>
        <v xml:space="preserve"> </v>
      </c>
      <c r="U48" s="516">
        <f t="shared" si="13"/>
        <v>0</v>
      </c>
      <c r="V48" s="383"/>
    </row>
    <row r="49" spans="1:119" ht="24.75" customHeight="1">
      <c r="A49" s="510"/>
      <c r="B49" s="497"/>
      <c r="C49" s="511">
        <f t="shared" si="0"/>
        <v>0</v>
      </c>
      <c r="D49" s="512">
        <f t="shared" si="1"/>
        <v>0</v>
      </c>
      <c r="E49" s="513">
        <f t="shared" si="4"/>
        <v>0</v>
      </c>
      <c r="F49" s="501"/>
      <c r="G49" s="502" t="str">
        <f>IFERROR(VLOOKUP(F49,countrygrouping!A:B,2,0)," ")</f>
        <v xml:space="preserve"> </v>
      </c>
      <c r="H49" s="503" t="str">
        <f t="shared" si="5"/>
        <v xml:space="preserve"> </v>
      </c>
      <c r="I49" s="504">
        <f t="shared" si="6"/>
        <v>0</v>
      </c>
      <c r="J49" s="503">
        <f t="shared" si="7"/>
        <v>0</v>
      </c>
      <c r="K49" s="503">
        <f t="shared" si="8"/>
        <v>0</v>
      </c>
      <c r="L49" s="503">
        <f t="shared" si="9"/>
        <v>0</v>
      </c>
      <c r="M49" s="505">
        <f t="shared" si="10"/>
        <v>0</v>
      </c>
      <c r="N49" s="514">
        <f>IFERROR(VLOOKUP(H49,staffrate!A:D,2,0)*I49,0)</f>
        <v>0</v>
      </c>
      <c r="O49" s="515">
        <f>IFERROR(VLOOKUP(H49,staffrate!A:D,3,0)*K49,0)</f>
        <v>0</v>
      </c>
      <c r="P49" s="507">
        <f>IFERROR(VLOOKUP(H49,staffrate!A:D,4,0)*M49,0)</f>
        <v>0</v>
      </c>
      <c r="Q49" s="515">
        <f t="shared" si="11"/>
        <v>0</v>
      </c>
      <c r="R49" s="516">
        <f t="shared" si="12"/>
        <v>0</v>
      </c>
      <c r="S49" s="517" t="str">
        <f>IFERROR(VLOOKUP(F49,countrygrouping!A:C,3,0)," ")</f>
        <v xml:space="preserve"> </v>
      </c>
      <c r="T49" s="507" t="str">
        <f>IFERROR(VLOOKUP(S49,distancebands!A:C,2,0)," ")</f>
        <v xml:space="preserve"> </v>
      </c>
      <c r="U49" s="516">
        <f t="shared" si="13"/>
        <v>0</v>
      </c>
      <c r="V49" s="383"/>
    </row>
    <row r="50" spans="1:119" ht="24.75" customHeight="1">
      <c r="A50" s="510"/>
      <c r="B50" s="497"/>
      <c r="C50" s="511">
        <f t="shared" si="0"/>
        <v>0</v>
      </c>
      <c r="D50" s="512">
        <f t="shared" si="1"/>
        <v>0</v>
      </c>
      <c r="E50" s="513">
        <f t="shared" si="4"/>
        <v>0</v>
      </c>
      <c r="F50" s="501"/>
      <c r="G50" s="502" t="str">
        <f>IFERROR(VLOOKUP(F50,countrygrouping!A:B,2,0)," ")</f>
        <v xml:space="preserve"> </v>
      </c>
      <c r="H50" s="503" t="str">
        <f t="shared" si="5"/>
        <v xml:space="preserve"> </v>
      </c>
      <c r="I50" s="504">
        <f t="shared" si="6"/>
        <v>0</v>
      </c>
      <c r="J50" s="503">
        <f t="shared" si="7"/>
        <v>0</v>
      </c>
      <c r="K50" s="503">
        <f t="shared" si="8"/>
        <v>0</v>
      </c>
      <c r="L50" s="503">
        <f t="shared" si="9"/>
        <v>0</v>
      </c>
      <c r="M50" s="505">
        <f t="shared" si="10"/>
        <v>0</v>
      </c>
      <c r="N50" s="514">
        <f>IFERROR(VLOOKUP(H50,staffrate!A:D,2,0)*I50,0)</f>
        <v>0</v>
      </c>
      <c r="O50" s="515">
        <f>IFERROR(VLOOKUP(H50,staffrate!A:D,3,0)*K50,0)</f>
        <v>0</v>
      </c>
      <c r="P50" s="507">
        <f>IFERROR(VLOOKUP(H50,staffrate!A:D,4,0)*M50,0)</f>
        <v>0</v>
      </c>
      <c r="Q50" s="515">
        <f t="shared" si="11"/>
        <v>0</v>
      </c>
      <c r="R50" s="516">
        <f t="shared" si="12"/>
        <v>0</v>
      </c>
      <c r="S50" s="517" t="str">
        <f>IFERROR(VLOOKUP(F50,countrygrouping!A:C,3,0)," ")</f>
        <v xml:space="preserve"> </v>
      </c>
      <c r="T50" s="507" t="str">
        <f>IFERROR(VLOOKUP(S50,distancebands!A:C,2,0)," ")</f>
        <v xml:space="preserve"> </v>
      </c>
      <c r="U50" s="516">
        <f t="shared" si="13"/>
        <v>0</v>
      </c>
      <c r="V50" s="383"/>
    </row>
    <row r="51" spans="1:119" ht="24.75" customHeight="1">
      <c r="A51" s="510"/>
      <c r="B51" s="497"/>
      <c r="C51" s="511">
        <f t="shared" si="0"/>
        <v>0</v>
      </c>
      <c r="D51" s="512">
        <f t="shared" si="1"/>
        <v>0</v>
      </c>
      <c r="E51" s="513">
        <f t="shared" si="4"/>
        <v>0</v>
      </c>
      <c r="F51" s="501"/>
      <c r="G51" s="502" t="str">
        <f>IFERROR(VLOOKUP(F51,countrygrouping!A:B,2,0)," ")</f>
        <v xml:space="preserve"> </v>
      </c>
      <c r="H51" s="503" t="str">
        <f t="shared" si="5"/>
        <v xml:space="preserve"> </v>
      </c>
      <c r="I51" s="504">
        <f t="shared" si="6"/>
        <v>0</v>
      </c>
      <c r="J51" s="503">
        <f t="shared" si="7"/>
        <v>0</v>
      </c>
      <c r="K51" s="503">
        <f t="shared" si="8"/>
        <v>0</v>
      </c>
      <c r="L51" s="503">
        <f t="shared" si="9"/>
        <v>0</v>
      </c>
      <c r="M51" s="505">
        <f t="shared" si="10"/>
        <v>0</v>
      </c>
      <c r="N51" s="514">
        <f>IFERROR(VLOOKUP(H51,staffrate!A:D,2,0)*I51,0)</f>
        <v>0</v>
      </c>
      <c r="O51" s="515">
        <f>IFERROR(VLOOKUP(H51,staffrate!A:D,3,0)*K51,0)</f>
        <v>0</v>
      </c>
      <c r="P51" s="507">
        <f>IFERROR(VLOOKUP(H51,staffrate!A:D,4,0)*M51,0)</f>
        <v>0</v>
      </c>
      <c r="Q51" s="515">
        <f t="shared" si="11"/>
        <v>0</v>
      </c>
      <c r="R51" s="516">
        <f t="shared" si="12"/>
        <v>0</v>
      </c>
      <c r="S51" s="517" t="str">
        <f>IFERROR(VLOOKUP(F51,countrygrouping!A:C,3,0)," ")</f>
        <v xml:space="preserve"> </v>
      </c>
      <c r="T51" s="507" t="str">
        <f>IFERROR(VLOOKUP(S51,distancebands!A:C,2,0)," ")</f>
        <v xml:space="preserve"> </v>
      </c>
      <c r="U51" s="516">
        <f t="shared" si="13"/>
        <v>0</v>
      </c>
      <c r="V51" s="383"/>
    </row>
    <row r="52" spans="1:119" ht="24.75" customHeight="1">
      <c r="A52" s="510"/>
      <c r="B52" s="497"/>
      <c r="C52" s="511">
        <f t="shared" si="0"/>
        <v>0</v>
      </c>
      <c r="D52" s="512">
        <f t="shared" si="1"/>
        <v>0</v>
      </c>
      <c r="E52" s="513">
        <f t="shared" si="4"/>
        <v>0</v>
      </c>
      <c r="F52" s="501"/>
      <c r="G52" s="502" t="str">
        <f>IFERROR(VLOOKUP(F52,countrygrouping!A:B,2,0)," ")</f>
        <v xml:space="preserve"> </v>
      </c>
      <c r="H52" s="503" t="str">
        <f t="shared" si="5"/>
        <v xml:space="preserve"> </v>
      </c>
      <c r="I52" s="504">
        <f t="shared" si="6"/>
        <v>0</v>
      </c>
      <c r="J52" s="503">
        <f t="shared" si="7"/>
        <v>0</v>
      </c>
      <c r="K52" s="503">
        <f t="shared" si="8"/>
        <v>0</v>
      </c>
      <c r="L52" s="503">
        <f t="shared" si="9"/>
        <v>0</v>
      </c>
      <c r="M52" s="505">
        <f t="shared" si="10"/>
        <v>0</v>
      </c>
      <c r="N52" s="514">
        <f>IFERROR(VLOOKUP(H52,staffrate!A:D,2,0)*I52,0)</f>
        <v>0</v>
      </c>
      <c r="O52" s="515">
        <f>IFERROR(VLOOKUP(H52,staffrate!A:D,3,0)*K52,0)</f>
        <v>0</v>
      </c>
      <c r="P52" s="507">
        <f>IFERROR(VLOOKUP(H52,staffrate!A:D,4,0)*M52,0)</f>
        <v>0</v>
      </c>
      <c r="Q52" s="515">
        <f t="shared" si="11"/>
        <v>0</v>
      </c>
      <c r="R52" s="516">
        <f t="shared" si="12"/>
        <v>0</v>
      </c>
      <c r="S52" s="517" t="str">
        <f>IFERROR(VLOOKUP(F52,countrygrouping!A:C,3,0)," ")</f>
        <v xml:space="preserve"> </v>
      </c>
      <c r="T52" s="507" t="str">
        <f>IFERROR(VLOOKUP(S52,distancebands!A:C,2,0)," ")</f>
        <v xml:space="preserve"> </v>
      </c>
      <c r="U52" s="516">
        <f t="shared" si="13"/>
        <v>0</v>
      </c>
      <c r="V52" s="383"/>
    </row>
    <row r="53" spans="1:119" ht="24.75" customHeight="1" thickBot="1">
      <c r="A53" s="519"/>
      <c r="B53" s="520"/>
      <c r="C53" s="521">
        <f t="shared" si="0"/>
        <v>0</v>
      </c>
      <c r="D53" s="522">
        <f t="shared" si="1"/>
        <v>0</v>
      </c>
      <c r="E53" s="523">
        <f t="shared" si="4"/>
        <v>0</v>
      </c>
      <c r="F53" s="501"/>
      <c r="G53" s="502" t="str">
        <f>IFERROR(VLOOKUP(F53,countrygrouping!A:B,2,0)," ")</f>
        <v xml:space="preserve"> </v>
      </c>
      <c r="H53" s="503" t="str">
        <f t="shared" si="5"/>
        <v xml:space="preserve"> </v>
      </c>
      <c r="I53" s="504">
        <f t="shared" si="6"/>
        <v>0</v>
      </c>
      <c r="J53" s="503">
        <f t="shared" si="7"/>
        <v>0</v>
      </c>
      <c r="K53" s="503">
        <f t="shared" si="8"/>
        <v>0</v>
      </c>
      <c r="L53" s="503">
        <f t="shared" si="9"/>
        <v>0</v>
      </c>
      <c r="M53" s="505">
        <f t="shared" si="10"/>
        <v>0</v>
      </c>
      <c r="N53" s="524">
        <f>IFERROR(VLOOKUP(H53,staffrate!A:D,2,0)*I53,0)</f>
        <v>0</v>
      </c>
      <c r="O53" s="525">
        <f>IFERROR(VLOOKUP(H53,staffrate!A:D,3,0)*K53,0)</f>
        <v>0</v>
      </c>
      <c r="P53" s="507">
        <f>IFERROR(VLOOKUP(H53,staffrate!A:D,4,0)*M53,0)</f>
        <v>0</v>
      </c>
      <c r="Q53" s="525">
        <f t="shared" si="11"/>
        <v>0</v>
      </c>
      <c r="R53" s="526">
        <f t="shared" si="12"/>
        <v>0</v>
      </c>
      <c r="S53" s="527" t="str">
        <f>IFERROR(VLOOKUP(F53,countrygrouping!A:C,3,0)," ")</f>
        <v xml:space="preserve"> </v>
      </c>
      <c r="T53" s="507" t="str">
        <f>IFERROR(VLOOKUP(S53,distancebands!A:C,2,0)," ")</f>
        <v xml:space="preserve"> </v>
      </c>
      <c r="U53" s="526">
        <f t="shared" si="13"/>
        <v>0</v>
      </c>
      <c r="V53" s="404"/>
    </row>
    <row r="54" spans="1:119" s="412" customFormat="1" ht="24.75" customHeight="1" thickBot="1">
      <c r="A54" s="405">
        <f>SUM(A4:A53)</f>
        <v>0</v>
      </c>
      <c r="B54" s="406">
        <f>SUM(B4:B53)</f>
        <v>0</v>
      </c>
      <c r="C54" s="406">
        <f>SUM(C4:C53)</f>
        <v>0</v>
      </c>
      <c r="D54" s="406">
        <f>SUM(D4:D53)</f>
        <v>0</v>
      </c>
      <c r="E54" s="406">
        <f>SUM(E4:E53)</f>
        <v>0</v>
      </c>
      <c r="F54" s="406"/>
      <c r="G54" s="407"/>
      <c r="H54" s="406">
        <f t="shared" ref="H54:U54" si="14">SUM(H4:H53)</f>
        <v>0</v>
      </c>
      <c r="I54" s="405">
        <f t="shared" si="14"/>
        <v>0</v>
      </c>
      <c r="J54" s="406">
        <f t="shared" si="14"/>
        <v>0</v>
      </c>
      <c r="K54" s="406">
        <f t="shared" si="14"/>
        <v>0</v>
      </c>
      <c r="L54" s="406"/>
      <c r="M54" s="437">
        <f t="shared" ref="M54" si="15">SUM(M4:M53)</f>
        <v>0</v>
      </c>
      <c r="N54" s="474">
        <f t="shared" si="14"/>
        <v>0</v>
      </c>
      <c r="O54" s="408">
        <f t="shared" si="14"/>
        <v>0</v>
      </c>
      <c r="P54" s="408">
        <f t="shared" si="14"/>
        <v>0</v>
      </c>
      <c r="Q54" s="408">
        <f t="shared" si="14"/>
        <v>0</v>
      </c>
      <c r="R54" s="475">
        <f t="shared" si="14"/>
        <v>0</v>
      </c>
      <c r="S54" s="405">
        <f t="shared" si="14"/>
        <v>0</v>
      </c>
      <c r="T54" s="408">
        <f t="shared" si="14"/>
        <v>0</v>
      </c>
      <c r="U54" s="475">
        <f t="shared" si="14"/>
        <v>0</v>
      </c>
      <c r="V54" s="439"/>
      <c r="W54" s="324"/>
      <c r="X54" s="324"/>
      <c r="Y54" s="324"/>
      <c r="Z54" s="324"/>
      <c r="AA54" s="324"/>
      <c r="AB54" s="324"/>
      <c r="AC54" s="324"/>
      <c r="AD54" s="324"/>
      <c r="AE54" s="324"/>
      <c r="AF54" s="324"/>
      <c r="AG54" s="324"/>
      <c r="AH54" s="324"/>
      <c r="AI54" s="324"/>
      <c r="AJ54" s="324"/>
      <c r="AK54" s="324"/>
      <c r="AL54" s="324"/>
      <c r="AM54" s="324"/>
      <c r="AN54" s="324"/>
      <c r="AO54" s="324"/>
      <c r="AP54" s="324"/>
      <c r="AQ54" s="324"/>
      <c r="AR54" s="324"/>
      <c r="AS54" s="324"/>
      <c r="AT54" s="324"/>
      <c r="AU54" s="324"/>
      <c r="AV54" s="324"/>
      <c r="AW54" s="324"/>
      <c r="AX54" s="324"/>
      <c r="AY54" s="324"/>
      <c r="AZ54" s="324"/>
      <c r="BA54" s="324"/>
      <c r="BB54" s="324"/>
      <c r="BC54" s="324"/>
      <c r="BD54" s="324"/>
      <c r="BE54" s="324"/>
      <c r="BF54" s="324"/>
      <c r="BG54" s="324"/>
      <c r="BH54" s="324"/>
      <c r="BI54" s="324"/>
      <c r="BJ54" s="324"/>
      <c r="BK54" s="324"/>
      <c r="BL54" s="324"/>
      <c r="BM54" s="324"/>
      <c r="BN54" s="324"/>
      <c r="BO54" s="324"/>
      <c r="BP54" s="324"/>
      <c r="BQ54" s="324"/>
      <c r="BR54" s="324"/>
      <c r="BS54" s="324"/>
      <c r="BT54" s="324"/>
      <c r="BU54" s="324"/>
      <c r="BV54" s="324"/>
      <c r="BW54" s="324"/>
      <c r="BX54" s="324"/>
      <c r="BY54" s="324"/>
      <c r="BZ54" s="324"/>
      <c r="CA54" s="324"/>
      <c r="CB54" s="324"/>
      <c r="CC54" s="324"/>
      <c r="CD54" s="324"/>
      <c r="CE54" s="324"/>
      <c r="CF54" s="324"/>
      <c r="CG54" s="324"/>
      <c r="CH54" s="324"/>
      <c r="CI54" s="324"/>
      <c r="CJ54" s="324"/>
      <c r="CK54" s="324"/>
      <c r="CL54" s="324"/>
      <c r="CM54" s="324"/>
      <c r="CN54" s="324"/>
      <c r="CO54" s="324"/>
      <c r="CP54" s="324"/>
      <c r="CQ54" s="324"/>
      <c r="CR54" s="324"/>
      <c r="CS54" s="324"/>
      <c r="CT54" s="324"/>
      <c r="CU54" s="324"/>
      <c r="CV54" s="324"/>
      <c r="CW54" s="324"/>
      <c r="CX54" s="324"/>
      <c r="CY54" s="324"/>
      <c r="CZ54" s="324"/>
      <c r="DA54" s="324"/>
      <c r="DB54" s="324"/>
      <c r="DC54" s="324"/>
      <c r="DD54" s="324"/>
      <c r="DE54" s="324"/>
      <c r="DF54" s="324"/>
      <c r="DG54" s="324"/>
      <c r="DH54" s="324"/>
      <c r="DI54" s="324"/>
      <c r="DJ54" s="324"/>
      <c r="DK54" s="324"/>
      <c r="DL54" s="324"/>
      <c r="DM54" s="324"/>
      <c r="DN54" s="324"/>
      <c r="DO54" s="324"/>
    </row>
    <row r="55" spans="1:119" ht="24.75" customHeight="1">
      <c r="C55" s="326"/>
      <c r="D55" s="325"/>
      <c r="E55" s="327"/>
      <c r="G55" s="328"/>
      <c r="J55" s="325"/>
      <c r="K55" s="325"/>
      <c r="L55" s="325"/>
      <c r="M55" s="325"/>
      <c r="R55" s="327"/>
      <c r="S55" s="325"/>
      <c r="T55" s="325"/>
      <c r="U55" s="325"/>
    </row>
    <row r="56" spans="1:119" ht="24.75" customHeight="1">
      <c r="C56" s="326"/>
      <c r="D56" s="325"/>
      <c r="E56" s="327"/>
      <c r="G56" s="328"/>
      <c r="J56" s="325"/>
      <c r="K56" s="325"/>
      <c r="L56" s="325"/>
      <c r="M56" s="325"/>
      <c r="R56" s="327"/>
      <c r="S56" s="325"/>
      <c r="T56" s="325"/>
      <c r="U56" s="325"/>
    </row>
    <row r="57" spans="1:119" ht="24.75" customHeight="1">
      <c r="C57" s="326"/>
      <c r="D57" s="325"/>
      <c r="E57" s="327"/>
      <c r="G57" s="328"/>
      <c r="J57" s="325"/>
      <c r="K57" s="325"/>
      <c r="L57" s="325"/>
      <c r="M57" s="325"/>
      <c r="R57" s="327"/>
      <c r="S57" s="325"/>
      <c r="T57" s="325"/>
      <c r="U57" s="325"/>
    </row>
    <row r="58" spans="1:119" ht="24.75" customHeight="1">
      <c r="C58" s="326"/>
      <c r="D58" s="325"/>
      <c r="E58" s="327"/>
      <c r="G58" s="328"/>
      <c r="J58" s="325"/>
      <c r="K58" s="325"/>
      <c r="L58" s="325"/>
      <c r="M58" s="325"/>
      <c r="R58" s="327"/>
      <c r="S58" s="325"/>
      <c r="T58" s="325"/>
      <c r="U58" s="325"/>
    </row>
    <row r="59" spans="1:119" ht="24.75" customHeight="1">
      <c r="C59" s="326"/>
      <c r="D59" s="325"/>
      <c r="E59" s="327"/>
      <c r="G59" s="328"/>
      <c r="J59" s="325"/>
      <c r="K59" s="325"/>
      <c r="L59" s="325"/>
      <c r="M59" s="325"/>
      <c r="R59" s="327"/>
      <c r="S59" s="325"/>
      <c r="T59" s="325"/>
      <c r="U59" s="325"/>
    </row>
    <row r="60" spans="1:119" ht="24.75" customHeight="1">
      <c r="C60" s="326"/>
      <c r="D60" s="325"/>
      <c r="E60" s="327"/>
      <c r="G60" s="328"/>
      <c r="J60" s="325"/>
      <c r="K60" s="325"/>
      <c r="L60" s="325"/>
      <c r="M60" s="325"/>
      <c r="R60" s="327"/>
      <c r="S60" s="325"/>
      <c r="T60" s="325"/>
      <c r="U60" s="325"/>
    </row>
    <row r="61" spans="1:119" ht="24.75" customHeight="1">
      <c r="C61" s="326"/>
      <c r="D61" s="325"/>
      <c r="E61" s="327"/>
      <c r="G61" s="328"/>
      <c r="J61" s="325"/>
      <c r="K61" s="325"/>
      <c r="L61" s="325"/>
      <c r="M61" s="325"/>
      <c r="R61" s="327"/>
      <c r="S61" s="325"/>
      <c r="T61" s="325"/>
      <c r="U61" s="325"/>
    </row>
    <row r="62" spans="1:119" ht="24.75" customHeight="1">
      <c r="C62" s="326"/>
      <c r="D62" s="325"/>
      <c r="E62" s="327"/>
      <c r="G62" s="328"/>
      <c r="J62" s="325"/>
      <c r="K62" s="325"/>
      <c r="L62" s="325"/>
      <c r="M62" s="325"/>
      <c r="R62" s="327"/>
      <c r="S62" s="325"/>
      <c r="T62" s="325"/>
      <c r="U62" s="325"/>
    </row>
    <row r="63" spans="1:119" ht="24.75" customHeight="1">
      <c r="C63" s="326"/>
      <c r="D63" s="325"/>
      <c r="E63" s="327"/>
      <c r="G63" s="328"/>
      <c r="J63" s="325"/>
      <c r="K63" s="325"/>
      <c r="L63" s="325"/>
      <c r="M63" s="325"/>
      <c r="R63" s="327"/>
      <c r="S63" s="325"/>
      <c r="T63" s="325"/>
      <c r="U63" s="325"/>
    </row>
    <row r="64" spans="1:119" ht="24.75" customHeight="1">
      <c r="C64" s="326"/>
      <c r="D64" s="325"/>
      <c r="E64" s="327"/>
      <c r="G64" s="328"/>
      <c r="J64" s="325"/>
      <c r="K64" s="325"/>
      <c r="L64" s="325"/>
      <c r="M64" s="325"/>
      <c r="R64" s="327"/>
      <c r="S64" s="325"/>
      <c r="T64" s="325"/>
      <c r="U64" s="325"/>
    </row>
    <row r="65" spans="3:21" ht="24.75" customHeight="1">
      <c r="C65" s="326"/>
      <c r="D65" s="325"/>
      <c r="E65" s="327"/>
      <c r="G65" s="328"/>
      <c r="J65" s="325"/>
      <c r="K65" s="325"/>
      <c r="L65" s="325"/>
      <c r="M65" s="325"/>
      <c r="R65" s="327"/>
      <c r="S65" s="325"/>
      <c r="T65" s="325"/>
      <c r="U65" s="325"/>
    </row>
    <row r="66" spans="3:21" ht="24.75" customHeight="1">
      <c r="C66" s="326"/>
      <c r="D66" s="325"/>
      <c r="E66" s="327"/>
      <c r="G66" s="328"/>
      <c r="J66" s="325"/>
      <c r="K66" s="325"/>
      <c r="L66" s="325"/>
      <c r="M66" s="325"/>
      <c r="R66" s="327"/>
      <c r="S66" s="325"/>
      <c r="T66" s="325"/>
      <c r="U66" s="325"/>
    </row>
    <row r="67" spans="3:21" ht="24.75" customHeight="1">
      <c r="C67" s="326"/>
      <c r="D67" s="325"/>
      <c r="E67" s="327"/>
      <c r="G67" s="328"/>
      <c r="J67" s="325"/>
      <c r="K67" s="325"/>
      <c r="L67" s="325"/>
      <c r="M67" s="325"/>
      <c r="R67" s="327"/>
      <c r="S67" s="325"/>
      <c r="T67" s="325"/>
      <c r="U67" s="325"/>
    </row>
    <row r="68" spans="3:21" ht="24.75" customHeight="1">
      <c r="C68" s="326"/>
      <c r="D68" s="325"/>
      <c r="E68" s="327"/>
      <c r="G68" s="328"/>
      <c r="J68" s="325"/>
      <c r="K68" s="325"/>
      <c r="L68" s="325"/>
      <c r="M68" s="325"/>
      <c r="R68" s="327"/>
      <c r="S68" s="325"/>
      <c r="T68" s="325"/>
      <c r="U68" s="325"/>
    </row>
    <row r="69" spans="3:21" ht="24.75" customHeight="1">
      <c r="C69" s="326"/>
      <c r="D69" s="325"/>
      <c r="E69" s="327"/>
      <c r="G69" s="328"/>
      <c r="J69" s="325"/>
      <c r="K69" s="325"/>
      <c r="L69" s="325"/>
      <c r="M69" s="325"/>
      <c r="R69" s="327"/>
      <c r="S69" s="325"/>
      <c r="T69" s="325"/>
      <c r="U69" s="325"/>
    </row>
    <row r="70" spans="3:21" ht="24.75" customHeight="1">
      <c r="C70" s="326"/>
      <c r="D70" s="325"/>
      <c r="E70" s="327"/>
      <c r="G70" s="328"/>
      <c r="J70" s="325"/>
      <c r="K70" s="325"/>
      <c r="L70" s="325"/>
      <c r="M70" s="325"/>
      <c r="R70" s="327"/>
      <c r="S70" s="325"/>
      <c r="T70" s="325"/>
      <c r="U70" s="325"/>
    </row>
    <row r="71" spans="3:21" ht="24.75" customHeight="1">
      <c r="C71" s="326"/>
      <c r="D71" s="325"/>
      <c r="E71" s="327"/>
      <c r="G71" s="328"/>
      <c r="J71" s="325"/>
      <c r="K71" s="325"/>
      <c r="L71" s="325"/>
      <c r="M71" s="325"/>
      <c r="R71" s="327"/>
      <c r="S71" s="325"/>
      <c r="T71" s="325"/>
      <c r="U71" s="325"/>
    </row>
    <row r="72" spans="3:21" ht="24.75" customHeight="1">
      <c r="C72" s="326"/>
      <c r="D72" s="325"/>
      <c r="E72" s="327"/>
      <c r="G72" s="328"/>
      <c r="J72" s="325"/>
      <c r="K72" s="325"/>
      <c r="L72" s="325"/>
      <c r="M72" s="325"/>
      <c r="R72" s="327"/>
      <c r="S72" s="325"/>
      <c r="T72" s="325"/>
      <c r="U72" s="325"/>
    </row>
    <row r="73" spans="3:21" ht="24.75" customHeight="1">
      <c r="C73" s="326"/>
      <c r="D73" s="325"/>
      <c r="E73" s="327"/>
      <c r="G73" s="328"/>
      <c r="J73" s="325"/>
      <c r="K73" s="325"/>
      <c r="L73" s="325"/>
      <c r="M73" s="325"/>
      <c r="R73" s="327"/>
      <c r="S73" s="325"/>
      <c r="T73" s="325"/>
      <c r="U73" s="325"/>
    </row>
    <row r="74" spans="3:21" ht="24.75" customHeight="1">
      <c r="C74" s="326"/>
      <c r="D74" s="325"/>
      <c r="E74" s="327"/>
      <c r="G74" s="328"/>
      <c r="J74" s="325"/>
      <c r="K74" s="325"/>
      <c r="L74" s="325"/>
      <c r="M74" s="325"/>
      <c r="R74" s="327"/>
      <c r="S74" s="325"/>
      <c r="T74" s="325"/>
      <c r="U74" s="325"/>
    </row>
    <row r="75" spans="3:21" ht="24.75" customHeight="1">
      <c r="C75" s="326"/>
      <c r="D75" s="325"/>
      <c r="E75" s="327"/>
      <c r="G75" s="328"/>
      <c r="J75" s="325"/>
      <c r="K75" s="325"/>
      <c r="L75" s="325"/>
      <c r="M75" s="325"/>
      <c r="R75" s="327"/>
      <c r="S75" s="325"/>
      <c r="T75" s="325"/>
      <c r="U75" s="325"/>
    </row>
    <row r="76" spans="3:21" ht="24.75" customHeight="1">
      <c r="C76" s="326"/>
      <c r="D76" s="325"/>
      <c r="E76" s="327"/>
      <c r="G76" s="328"/>
      <c r="J76" s="325"/>
      <c r="K76" s="325"/>
      <c r="L76" s="325"/>
      <c r="M76" s="325"/>
      <c r="R76" s="327"/>
      <c r="S76" s="325"/>
      <c r="T76" s="325"/>
      <c r="U76" s="325"/>
    </row>
    <row r="77" spans="3:21" ht="24.75" customHeight="1">
      <c r="C77" s="326"/>
      <c r="D77" s="325"/>
      <c r="E77" s="327"/>
      <c r="G77" s="328"/>
      <c r="J77" s="325"/>
      <c r="K77" s="325"/>
      <c r="L77" s="325"/>
      <c r="M77" s="325"/>
      <c r="R77" s="327"/>
      <c r="S77" s="325"/>
      <c r="T77" s="325"/>
      <c r="U77" s="325"/>
    </row>
    <row r="78" spans="3:21" ht="24.75" customHeight="1">
      <c r="C78" s="326"/>
      <c r="D78" s="325"/>
      <c r="E78" s="327"/>
      <c r="G78" s="328"/>
      <c r="J78" s="325"/>
      <c r="K78" s="325"/>
      <c r="L78" s="325"/>
      <c r="M78" s="325"/>
      <c r="R78" s="327"/>
      <c r="S78" s="325"/>
      <c r="T78" s="325"/>
      <c r="U78" s="325"/>
    </row>
    <row r="79" spans="3:21" ht="24.75" customHeight="1">
      <c r="C79" s="326"/>
      <c r="D79" s="325"/>
      <c r="E79" s="327"/>
      <c r="G79" s="328"/>
      <c r="J79" s="325"/>
      <c r="K79" s="325"/>
      <c r="L79" s="325"/>
      <c r="M79" s="325"/>
      <c r="R79" s="327"/>
      <c r="S79" s="325"/>
      <c r="T79" s="325"/>
      <c r="U79" s="325"/>
    </row>
    <row r="80" spans="3:21" ht="24.75" customHeight="1">
      <c r="C80" s="326"/>
      <c r="D80" s="325"/>
      <c r="E80" s="327"/>
      <c r="G80" s="328"/>
      <c r="J80" s="325"/>
      <c r="K80" s="325"/>
      <c r="L80" s="325"/>
      <c r="M80" s="325"/>
      <c r="R80" s="327"/>
      <c r="S80" s="325"/>
      <c r="T80" s="325"/>
      <c r="U80" s="325"/>
    </row>
    <row r="81" spans="3:21" ht="24.75" customHeight="1">
      <c r="C81" s="326"/>
      <c r="D81" s="325"/>
      <c r="E81" s="327"/>
      <c r="G81" s="328"/>
      <c r="J81" s="325"/>
      <c r="K81" s="325"/>
      <c r="L81" s="325"/>
      <c r="M81" s="325"/>
      <c r="R81" s="327"/>
      <c r="S81" s="325"/>
      <c r="T81" s="325"/>
      <c r="U81" s="325"/>
    </row>
    <row r="82" spans="3:21" ht="24.75" customHeight="1">
      <c r="C82" s="326"/>
      <c r="D82" s="325"/>
      <c r="E82" s="327"/>
      <c r="G82" s="328"/>
      <c r="J82" s="325"/>
      <c r="K82" s="325"/>
      <c r="L82" s="325"/>
      <c r="M82" s="325"/>
      <c r="R82" s="327"/>
      <c r="S82" s="325"/>
      <c r="T82" s="325"/>
      <c r="U82" s="325"/>
    </row>
    <row r="83" spans="3:21" ht="24.75" customHeight="1">
      <c r="C83" s="326"/>
      <c r="D83" s="325"/>
      <c r="E83" s="327"/>
      <c r="G83" s="328"/>
      <c r="J83" s="325"/>
      <c r="K83" s="325"/>
      <c r="L83" s="325"/>
      <c r="M83" s="325"/>
      <c r="R83" s="327"/>
      <c r="S83" s="325"/>
      <c r="T83" s="325"/>
      <c r="U83" s="325"/>
    </row>
    <row r="84" spans="3:21" ht="24.75" customHeight="1">
      <c r="C84" s="326"/>
      <c r="D84" s="325"/>
      <c r="E84" s="327"/>
      <c r="G84" s="328"/>
      <c r="J84" s="325"/>
      <c r="K84" s="325"/>
      <c r="L84" s="325"/>
      <c r="M84" s="325"/>
      <c r="R84" s="327"/>
      <c r="S84" s="325"/>
      <c r="T84" s="325"/>
      <c r="U84" s="325"/>
    </row>
    <row r="85" spans="3:21" ht="24.75" customHeight="1">
      <c r="C85" s="326"/>
      <c r="D85" s="325"/>
      <c r="E85" s="327"/>
      <c r="G85" s="328"/>
      <c r="J85" s="325"/>
      <c r="K85" s="325"/>
      <c r="L85" s="325"/>
      <c r="M85" s="325"/>
      <c r="R85" s="327"/>
      <c r="S85" s="325"/>
      <c r="T85" s="325"/>
      <c r="U85" s="325"/>
    </row>
    <row r="86" spans="3:21" ht="24.75" customHeight="1">
      <c r="C86" s="326"/>
      <c r="D86" s="325"/>
      <c r="E86" s="327"/>
      <c r="G86" s="328"/>
      <c r="J86" s="325"/>
      <c r="K86" s="325"/>
      <c r="L86" s="325"/>
      <c r="M86" s="325"/>
      <c r="R86" s="327"/>
      <c r="S86" s="325"/>
      <c r="T86" s="325"/>
      <c r="U86" s="325"/>
    </row>
    <row r="87" spans="3:21" ht="24.75" customHeight="1">
      <c r="C87" s="326"/>
      <c r="D87" s="325"/>
      <c r="E87" s="327"/>
      <c r="G87" s="328"/>
      <c r="J87" s="325"/>
      <c r="K87" s="325"/>
      <c r="L87" s="325"/>
      <c r="M87" s="325"/>
      <c r="R87" s="327"/>
      <c r="S87" s="325"/>
      <c r="T87" s="325"/>
      <c r="U87" s="325"/>
    </row>
    <row r="88" spans="3:21" ht="24.75" customHeight="1">
      <c r="C88" s="326"/>
      <c r="D88" s="325"/>
      <c r="E88" s="327"/>
      <c r="G88" s="328"/>
      <c r="J88" s="325"/>
      <c r="K88" s="325"/>
      <c r="L88" s="325"/>
      <c r="M88" s="325"/>
      <c r="R88" s="327"/>
      <c r="S88" s="325"/>
      <c r="T88" s="325"/>
      <c r="U88" s="325"/>
    </row>
    <row r="89" spans="3:21" ht="24.75" customHeight="1">
      <c r="C89" s="326"/>
      <c r="D89" s="325"/>
      <c r="E89" s="327"/>
      <c r="G89" s="328"/>
      <c r="J89" s="325"/>
      <c r="K89" s="325"/>
      <c r="L89" s="325"/>
      <c r="M89" s="325"/>
      <c r="R89" s="327"/>
      <c r="S89" s="325"/>
      <c r="T89" s="325"/>
      <c r="U89" s="325"/>
    </row>
    <row r="90" spans="3:21" ht="24.75" customHeight="1">
      <c r="C90" s="326"/>
      <c r="D90" s="325"/>
      <c r="E90" s="327"/>
      <c r="G90" s="328"/>
      <c r="J90" s="325"/>
      <c r="K90" s="325"/>
      <c r="L90" s="325"/>
      <c r="M90" s="325"/>
      <c r="R90" s="327"/>
      <c r="S90" s="325"/>
      <c r="T90" s="325"/>
      <c r="U90" s="325"/>
    </row>
    <row r="91" spans="3:21" ht="24.75" customHeight="1">
      <c r="C91" s="326"/>
      <c r="D91" s="325"/>
      <c r="E91" s="327"/>
      <c r="G91" s="328"/>
      <c r="J91" s="325"/>
      <c r="K91" s="325"/>
      <c r="L91" s="325"/>
      <c r="M91" s="325"/>
      <c r="R91" s="327"/>
      <c r="S91" s="325"/>
      <c r="T91" s="325"/>
      <c r="U91" s="325"/>
    </row>
    <row r="92" spans="3:21" ht="24.75" customHeight="1">
      <c r="C92" s="326"/>
      <c r="D92" s="325"/>
      <c r="E92" s="327"/>
      <c r="G92" s="328"/>
      <c r="J92" s="325"/>
      <c r="K92" s="325"/>
      <c r="L92" s="325"/>
      <c r="M92" s="325"/>
      <c r="R92" s="327"/>
      <c r="S92" s="325"/>
      <c r="T92" s="325"/>
      <c r="U92" s="325"/>
    </row>
    <row r="93" spans="3:21" ht="24.75" customHeight="1">
      <c r="C93" s="326"/>
      <c r="D93" s="325"/>
      <c r="E93" s="327"/>
      <c r="G93" s="328"/>
      <c r="J93" s="325"/>
      <c r="K93" s="325"/>
      <c r="L93" s="325"/>
      <c r="M93" s="325"/>
      <c r="R93" s="327"/>
      <c r="S93" s="325"/>
      <c r="T93" s="325"/>
      <c r="U93" s="325"/>
    </row>
    <row r="94" spans="3:21" ht="24.75" customHeight="1">
      <c r="C94" s="326"/>
      <c r="D94" s="325"/>
      <c r="E94" s="327"/>
      <c r="G94" s="328"/>
      <c r="J94" s="325"/>
      <c r="K94" s="325"/>
      <c r="L94" s="325"/>
      <c r="M94" s="325"/>
      <c r="R94" s="327"/>
      <c r="S94" s="325"/>
      <c r="T94" s="325"/>
      <c r="U94" s="325"/>
    </row>
    <row r="95" spans="3:21" ht="24.75" customHeight="1">
      <c r="C95" s="326"/>
      <c r="D95" s="325"/>
      <c r="E95" s="327"/>
      <c r="G95" s="328"/>
      <c r="J95" s="325"/>
      <c r="K95" s="325"/>
      <c r="L95" s="325"/>
      <c r="M95" s="325"/>
      <c r="R95" s="327"/>
      <c r="S95" s="325"/>
      <c r="T95" s="325"/>
      <c r="U95" s="325"/>
    </row>
    <row r="96" spans="3:21" ht="24.75" customHeight="1">
      <c r="C96" s="326"/>
      <c r="D96" s="325"/>
      <c r="E96" s="327"/>
      <c r="G96" s="328"/>
      <c r="J96" s="325"/>
      <c r="K96" s="325"/>
      <c r="L96" s="325"/>
      <c r="M96" s="325"/>
      <c r="R96" s="327"/>
      <c r="S96" s="325"/>
      <c r="T96" s="325"/>
      <c r="U96" s="325"/>
    </row>
    <row r="97" spans="3:21" ht="24.75" customHeight="1">
      <c r="C97" s="326"/>
      <c r="D97" s="325"/>
      <c r="E97" s="327"/>
      <c r="G97" s="328"/>
      <c r="J97" s="325"/>
      <c r="K97" s="325"/>
      <c r="L97" s="325"/>
      <c r="M97" s="325"/>
      <c r="R97" s="327"/>
      <c r="S97" s="325"/>
      <c r="T97" s="325"/>
      <c r="U97" s="325"/>
    </row>
    <row r="98" spans="3:21" ht="24.75" customHeight="1">
      <c r="C98" s="326"/>
      <c r="D98" s="325"/>
      <c r="E98" s="327"/>
      <c r="G98" s="328"/>
      <c r="J98" s="325"/>
      <c r="K98" s="325"/>
      <c r="L98" s="325"/>
      <c r="M98" s="325"/>
      <c r="R98" s="327"/>
      <c r="S98" s="325"/>
      <c r="T98" s="325"/>
      <c r="U98" s="325"/>
    </row>
    <row r="99" spans="3:21" ht="24.75" customHeight="1">
      <c r="C99" s="326"/>
      <c r="D99" s="325"/>
      <c r="E99" s="327"/>
      <c r="G99" s="328"/>
      <c r="J99" s="325"/>
      <c r="K99" s="325"/>
      <c r="L99" s="325"/>
      <c r="M99" s="325"/>
      <c r="R99" s="327"/>
      <c r="S99" s="325"/>
      <c r="T99" s="325"/>
      <c r="U99" s="325"/>
    </row>
    <row r="100" spans="3:21" ht="24.75" customHeight="1">
      <c r="C100" s="326"/>
      <c r="D100" s="325"/>
      <c r="E100" s="327"/>
      <c r="G100" s="328"/>
      <c r="J100" s="325"/>
      <c r="K100" s="325"/>
      <c r="L100" s="325"/>
      <c r="M100" s="325"/>
      <c r="R100" s="327"/>
      <c r="S100" s="325"/>
      <c r="T100" s="325"/>
      <c r="U100" s="325"/>
    </row>
    <row r="101" spans="3:21" ht="24.75" customHeight="1">
      <c r="C101" s="326"/>
      <c r="D101" s="325"/>
      <c r="E101" s="327"/>
      <c r="G101" s="328"/>
      <c r="J101" s="325"/>
      <c r="K101" s="325"/>
      <c r="L101" s="325"/>
      <c r="M101" s="325"/>
      <c r="R101" s="327"/>
      <c r="S101" s="325"/>
      <c r="T101" s="325"/>
      <c r="U101" s="325"/>
    </row>
    <row r="102" spans="3:21" ht="24.75" customHeight="1">
      <c r="C102" s="326"/>
      <c r="D102" s="325"/>
      <c r="E102" s="327"/>
      <c r="G102" s="328"/>
      <c r="J102" s="325"/>
      <c r="K102" s="325"/>
      <c r="L102" s="325"/>
      <c r="M102" s="325"/>
      <c r="R102" s="327"/>
      <c r="S102" s="325"/>
      <c r="T102" s="325"/>
      <c r="U102" s="325"/>
    </row>
    <row r="103" spans="3:21" ht="24.75" customHeight="1">
      <c r="C103" s="326"/>
      <c r="D103" s="325"/>
      <c r="E103" s="327"/>
      <c r="G103" s="328"/>
      <c r="J103" s="325"/>
      <c r="K103" s="325"/>
      <c r="L103" s="325"/>
      <c r="M103" s="325"/>
      <c r="R103" s="327"/>
      <c r="S103" s="325"/>
      <c r="T103" s="325"/>
      <c r="U103" s="325"/>
    </row>
    <row r="104" spans="3:21" ht="24.75" customHeight="1">
      <c r="C104" s="326"/>
      <c r="D104" s="325"/>
      <c r="E104" s="327"/>
      <c r="G104" s="328"/>
      <c r="J104" s="325"/>
      <c r="K104" s="325"/>
      <c r="L104" s="325"/>
      <c r="M104" s="325"/>
      <c r="R104" s="327"/>
      <c r="S104" s="325"/>
      <c r="T104" s="325"/>
      <c r="U104" s="325"/>
    </row>
    <row r="105" spans="3:21" ht="24.75" customHeight="1">
      <c r="C105" s="326"/>
      <c r="D105" s="325"/>
      <c r="E105" s="327"/>
      <c r="G105" s="328"/>
      <c r="J105" s="325"/>
      <c r="K105" s="325"/>
      <c r="L105" s="325"/>
      <c r="M105" s="325"/>
      <c r="R105" s="327"/>
      <c r="S105" s="325"/>
      <c r="T105" s="325"/>
      <c r="U105" s="325"/>
    </row>
    <row r="106" spans="3:21" ht="24.75" customHeight="1">
      <c r="C106" s="326"/>
      <c r="D106" s="325"/>
      <c r="E106" s="327"/>
      <c r="G106" s="328"/>
      <c r="J106" s="325"/>
      <c r="K106" s="325"/>
      <c r="L106" s="325"/>
      <c r="M106" s="325"/>
      <c r="R106" s="327"/>
      <c r="S106" s="325"/>
      <c r="T106" s="325"/>
      <c r="U106" s="325"/>
    </row>
    <row r="107" spans="3:21" ht="24.75" customHeight="1">
      <c r="C107" s="326"/>
      <c r="D107" s="325"/>
      <c r="E107" s="327"/>
      <c r="G107" s="328"/>
      <c r="J107" s="325"/>
      <c r="K107" s="325"/>
      <c r="L107" s="325"/>
      <c r="M107" s="325"/>
      <c r="R107" s="327"/>
      <c r="S107" s="325"/>
      <c r="T107" s="325"/>
      <c r="U107" s="325"/>
    </row>
    <row r="108" spans="3:21" ht="24.75" customHeight="1">
      <c r="C108" s="326"/>
      <c r="D108" s="325"/>
      <c r="E108" s="327"/>
      <c r="G108" s="328"/>
      <c r="J108" s="325"/>
      <c r="K108" s="325"/>
      <c r="L108" s="325"/>
      <c r="M108" s="325"/>
      <c r="R108" s="327"/>
      <c r="S108" s="325"/>
      <c r="T108" s="325"/>
      <c r="U108" s="325"/>
    </row>
    <row r="109" spans="3:21" ht="24.75" customHeight="1">
      <c r="C109" s="326"/>
      <c r="D109" s="325"/>
      <c r="E109" s="327"/>
      <c r="G109" s="328"/>
      <c r="J109" s="325"/>
      <c r="K109" s="325"/>
      <c r="L109" s="325"/>
      <c r="M109" s="325"/>
      <c r="R109" s="327"/>
      <c r="S109" s="325"/>
      <c r="T109" s="325"/>
      <c r="U109" s="325"/>
    </row>
    <row r="110" spans="3:21" ht="24.75" customHeight="1">
      <c r="C110" s="326"/>
      <c r="D110" s="325"/>
      <c r="E110" s="327"/>
      <c r="G110" s="328"/>
      <c r="J110" s="325"/>
      <c r="K110" s="325"/>
      <c r="L110" s="325"/>
      <c r="M110" s="325"/>
      <c r="R110" s="327"/>
      <c r="S110" s="325"/>
      <c r="T110" s="325"/>
      <c r="U110" s="325"/>
    </row>
    <row r="111" spans="3:21" ht="24.75" customHeight="1">
      <c r="C111" s="326"/>
      <c r="D111" s="325"/>
      <c r="E111" s="327"/>
      <c r="G111" s="328"/>
      <c r="J111" s="325"/>
      <c r="K111" s="325"/>
      <c r="L111" s="325"/>
      <c r="M111" s="325"/>
      <c r="R111" s="327"/>
      <c r="S111" s="325"/>
      <c r="T111" s="325"/>
      <c r="U111" s="325"/>
    </row>
    <row r="112" spans="3:21" ht="24.75" customHeight="1">
      <c r="C112" s="326"/>
      <c r="D112" s="325"/>
      <c r="E112" s="327"/>
      <c r="G112" s="328"/>
      <c r="J112" s="325"/>
      <c r="K112" s="325"/>
      <c r="L112" s="325"/>
      <c r="M112" s="325"/>
      <c r="R112" s="327"/>
      <c r="S112" s="325"/>
      <c r="T112" s="325"/>
      <c r="U112" s="325"/>
    </row>
    <row r="113" spans="3:21" ht="24.75" customHeight="1">
      <c r="C113" s="326"/>
      <c r="D113" s="325"/>
      <c r="E113" s="327"/>
      <c r="G113" s="328"/>
      <c r="J113" s="325"/>
      <c r="K113" s="325"/>
      <c r="L113" s="325"/>
      <c r="M113" s="325"/>
      <c r="R113" s="327"/>
      <c r="S113" s="325"/>
      <c r="T113" s="325"/>
      <c r="U113" s="325"/>
    </row>
    <row r="114" spans="3:21" ht="24.75" customHeight="1">
      <c r="C114" s="326"/>
      <c r="D114" s="325"/>
      <c r="E114" s="327"/>
      <c r="G114" s="328"/>
      <c r="J114" s="325"/>
      <c r="K114" s="325"/>
      <c r="L114" s="325"/>
      <c r="M114" s="325"/>
      <c r="R114" s="327"/>
      <c r="S114" s="325"/>
      <c r="T114" s="325"/>
      <c r="U114" s="325"/>
    </row>
    <row r="115" spans="3:21" ht="24.75" customHeight="1">
      <c r="C115" s="326"/>
      <c r="D115" s="325"/>
      <c r="E115" s="327"/>
      <c r="G115" s="328"/>
      <c r="J115" s="325"/>
      <c r="K115" s="325"/>
      <c r="L115" s="325"/>
      <c r="M115" s="325"/>
      <c r="R115" s="327"/>
      <c r="S115" s="325"/>
      <c r="T115" s="325"/>
      <c r="U115" s="325"/>
    </row>
    <row r="116" spans="3:21" ht="24.75" customHeight="1">
      <c r="C116" s="326"/>
      <c r="D116" s="325"/>
      <c r="E116" s="327"/>
      <c r="G116" s="328"/>
      <c r="J116" s="325"/>
      <c r="K116" s="325"/>
      <c r="L116" s="325"/>
      <c r="M116" s="325"/>
      <c r="R116" s="327"/>
      <c r="S116" s="325"/>
      <c r="T116" s="325"/>
      <c r="U116" s="325"/>
    </row>
    <row r="117" spans="3:21" ht="24.75" customHeight="1">
      <c r="C117" s="326"/>
      <c r="D117" s="325"/>
      <c r="E117" s="327"/>
      <c r="G117" s="328"/>
      <c r="J117" s="325"/>
      <c r="K117" s="325"/>
      <c r="L117" s="325"/>
      <c r="M117" s="325"/>
      <c r="R117" s="327"/>
      <c r="S117" s="325"/>
      <c r="T117" s="325"/>
      <c r="U117" s="325"/>
    </row>
    <row r="118" spans="3:21" ht="24.75" customHeight="1">
      <c r="C118" s="326"/>
      <c r="D118" s="325"/>
      <c r="E118" s="327"/>
      <c r="G118" s="328"/>
      <c r="J118" s="325"/>
      <c r="K118" s="325"/>
      <c r="L118" s="325"/>
      <c r="M118" s="325"/>
      <c r="R118" s="327"/>
      <c r="S118" s="325"/>
      <c r="T118" s="325"/>
      <c r="U118" s="325"/>
    </row>
    <row r="119" spans="3:21" ht="24.75" customHeight="1">
      <c r="C119" s="326"/>
      <c r="D119" s="325"/>
      <c r="E119" s="327"/>
      <c r="G119" s="328"/>
      <c r="J119" s="325"/>
      <c r="K119" s="325"/>
      <c r="L119" s="325"/>
      <c r="M119" s="325"/>
      <c r="R119" s="327"/>
      <c r="S119" s="325"/>
      <c r="T119" s="325"/>
      <c r="U119" s="325"/>
    </row>
    <row r="120" spans="3:21" ht="24.75" customHeight="1">
      <c r="C120" s="326"/>
      <c r="D120" s="325"/>
      <c r="E120" s="327"/>
      <c r="G120" s="328"/>
      <c r="J120" s="325"/>
      <c r="K120" s="325"/>
      <c r="L120" s="325"/>
      <c r="M120" s="325"/>
      <c r="R120" s="327"/>
      <c r="S120" s="325"/>
      <c r="T120" s="325"/>
      <c r="U120" s="325"/>
    </row>
    <row r="121" spans="3:21" ht="24.75" customHeight="1">
      <c r="C121" s="326"/>
      <c r="D121" s="325"/>
      <c r="E121" s="327"/>
      <c r="G121" s="328"/>
      <c r="J121" s="325"/>
      <c r="K121" s="325"/>
      <c r="L121" s="325"/>
      <c r="M121" s="325"/>
      <c r="R121" s="327"/>
      <c r="S121" s="325"/>
      <c r="T121" s="325"/>
      <c r="U121" s="325"/>
    </row>
    <row r="122" spans="3:21" ht="24.75" customHeight="1">
      <c r="C122" s="326"/>
      <c r="D122" s="325"/>
      <c r="E122" s="327"/>
      <c r="G122" s="328"/>
      <c r="J122" s="325"/>
      <c r="K122" s="325"/>
      <c r="L122" s="325"/>
      <c r="M122" s="325"/>
      <c r="R122" s="327"/>
      <c r="S122" s="325"/>
      <c r="T122" s="325"/>
      <c r="U122" s="325"/>
    </row>
    <row r="123" spans="3:21" ht="24.75" customHeight="1">
      <c r="C123" s="326"/>
      <c r="D123" s="325"/>
      <c r="E123" s="327"/>
      <c r="G123" s="328"/>
      <c r="J123" s="325"/>
      <c r="K123" s="325"/>
      <c r="L123" s="325"/>
      <c r="M123" s="325"/>
      <c r="R123" s="327"/>
      <c r="S123" s="325"/>
      <c r="T123" s="325"/>
      <c r="U123" s="325"/>
    </row>
    <row r="124" spans="3:21" ht="24.75" customHeight="1">
      <c r="C124" s="326"/>
      <c r="D124" s="325"/>
      <c r="E124" s="327"/>
      <c r="G124" s="328"/>
      <c r="J124" s="325"/>
      <c r="K124" s="325"/>
      <c r="L124" s="325"/>
      <c r="M124" s="325"/>
      <c r="R124" s="327"/>
      <c r="S124" s="325"/>
      <c r="T124" s="325"/>
      <c r="U124" s="325"/>
    </row>
    <row r="125" spans="3:21" ht="24.75" customHeight="1">
      <c r="C125" s="326"/>
      <c r="D125" s="325"/>
      <c r="E125" s="327"/>
      <c r="G125" s="328"/>
      <c r="J125" s="325"/>
      <c r="K125" s="325"/>
      <c r="L125" s="325"/>
      <c r="M125" s="325"/>
      <c r="R125" s="327"/>
      <c r="S125" s="325"/>
      <c r="T125" s="325"/>
      <c r="U125" s="325"/>
    </row>
    <row r="126" spans="3:21" ht="24.75" customHeight="1">
      <c r="C126" s="326"/>
      <c r="D126" s="325"/>
      <c r="E126" s="327"/>
      <c r="G126" s="328"/>
      <c r="J126" s="325"/>
      <c r="K126" s="325"/>
      <c r="L126" s="325"/>
      <c r="M126" s="325"/>
      <c r="R126" s="327"/>
      <c r="S126" s="325"/>
      <c r="T126" s="325"/>
      <c r="U126" s="325"/>
    </row>
    <row r="127" spans="3:21" ht="24.75" customHeight="1">
      <c r="C127" s="326"/>
      <c r="D127" s="325"/>
      <c r="E127" s="327"/>
      <c r="G127" s="328"/>
      <c r="J127" s="325"/>
      <c r="K127" s="325"/>
      <c r="L127" s="325"/>
      <c r="M127" s="325"/>
      <c r="R127" s="327"/>
      <c r="S127" s="325"/>
      <c r="T127" s="325"/>
      <c r="U127" s="325"/>
    </row>
    <row r="128" spans="3:21" ht="24.75" customHeight="1">
      <c r="C128" s="326"/>
      <c r="D128" s="325"/>
      <c r="E128" s="327"/>
      <c r="G128" s="328"/>
      <c r="J128" s="325"/>
      <c r="K128" s="325"/>
      <c r="L128" s="325"/>
      <c r="M128" s="325"/>
      <c r="R128" s="327"/>
      <c r="S128" s="325"/>
      <c r="T128" s="325"/>
      <c r="U128" s="325"/>
    </row>
    <row r="129" spans="3:21" ht="24.75" customHeight="1">
      <c r="C129" s="326"/>
      <c r="D129" s="325"/>
      <c r="E129" s="327"/>
      <c r="G129" s="328"/>
      <c r="J129" s="325"/>
      <c r="K129" s="325"/>
      <c r="L129" s="325"/>
      <c r="M129" s="325"/>
      <c r="R129" s="327"/>
      <c r="S129" s="325"/>
      <c r="T129" s="325"/>
      <c r="U129" s="325"/>
    </row>
    <row r="130" spans="3:21" ht="24.75" customHeight="1">
      <c r="C130" s="326"/>
      <c r="D130" s="325"/>
      <c r="E130" s="327"/>
      <c r="G130" s="328"/>
      <c r="J130" s="325"/>
      <c r="K130" s="325"/>
      <c r="L130" s="325"/>
      <c r="M130" s="325"/>
      <c r="R130" s="327"/>
      <c r="S130" s="325"/>
      <c r="T130" s="325"/>
      <c r="U130" s="325"/>
    </row>
    <row r="131" spans="3:21" ht="24.75" customHeight="1">
      <c r="C131" s="326"/>
      <c r="D131" s="325"/>
      <c r="E131" s="327"/>
      <c r="G131" s="328"/>
      <c r="J131" s="325"/>
      <c r="K131" s="325"/>
      <c r="L131" s="325"/>
      <c r="M131" s="325"/>
      <c r="R131" s="327"/>
      <c r="S131" s="325"/>
      <c r="T131" s="325"/>
      <c r="U131" s="325"/>
    </row>
    <row r="132" spans="3:21" ht="24.75" customHeight="1">
      <c r="C132" s="326"/>
      <c r="D132" s="325"/>
      <c r="E132" s="327"/>
      <c r="G132" s="328"/>
      <c r="J132" s="325"/>
      <c r="K132" s="325"/>
      <c r="L132" s="325"/>
      <c r="M132" s="325"/>
      <c r="R132" s="327"/>
      <c r="S132" s="325"/>
      <c r="T132" s="325"/>
      <c r="U132" s="325"/>
    </row>
    <row r="133" spans="3:21" ht="24.75" customHeight="1">
      <c r="C133" s="326"/>
      <c r="D133" s="325"/>
      <c r="E133" s="327"/>
      <c r="G133" s="328"/>
      <c r="J133" s="325"/>
      <c r="K133" s="325"/>
      <c r="L133" s="325"/>
      <c r="M133" s="325"/>
      <c r="R133" s="327"/>
      <c r="S133" s="325"/>
      <c r="T133" s="325"/>
      <c r="U133" s="325"/>
    </row>
    <row r="134" spans="3:21" ht="24.75" customHeight="1">
      <c r="C134" s="326"/>
      <c r="D134" s="325"/>
      <c r="E134" s="327"/>
      <c r="G134" s="328"/>
      <c r="J134" s="325"/>
      <c r="K134" s="325"/>
      <c r="L134" s="325"/>
      <c r="M134" s="325"/>
      <c r="R134" s="327"/>
      <c r="S134" s="325"/>
      <c r="T134" s="325"/>
      <c r="U134" s="325"/>
    </row>
    <row r="135" spans="3:21" ht="24.75" customHeight="1">
      <c r="C135" s="326"/>
      <c r="D135" s="325"/>
      <c r="E135" s="327"/>
      <c r="G135" s="328"/>
      <c r="J135" s="325"/>
      <c r="K135" s="325"/>
      <c r="L135" s="325"/>
      <c r="M135" s="325"/>
      <c r="R135" s="327"/>
      <c r="S135" s="325"/>
      <c r="T135" s="325"/>
      <c r="U135" s="325"/>
    </row>
    <row r="136" spans="3:21" ht="24.75" customHeight="1">
      <c r="C136" s="326"/>
      <c r="D136" s="325"/>
      <c r="E136" s="327"/>
      <c r="G136" s="328"/>
      <c r="J136" s="325"/>
      <c r="K136" s="325"/>
      <c r="L136" s="325"/>
      <c r="M136" s="325"/>
      <c r="R136" s="327"/>
      <c r="S136" s="325"/>
      <c r="T136" s="325"/>
      <c r="U136" s="325"/>
    </row>
    <row r="137" spans="3:21" ht="24.75" customHeight="1">
      <c r="C137" s="326"/>
      <c r="D137" s="325"/>
      <c r="E137" s="327"/>
      <c r="G137" s="328"/>
      <c r="J137" s="325"/>
      <c r="K137" s="325"/>
      <c r="L137" s="325"/>
      <c r="M137" s="325"/>
      <c r="R137" s="327"/>
      <c r="S137" s="325"/>
      <c r="T137" s="325"/>
      <c r="U137" s="325"/>
    </row>
    <row r="138" spans="3:21" ht="24.75" customHeight="1">
      <c r="C138" s="326"/>
      <c r="D138" s="325"/>
      <c r="E138" s="327"/>
      <c r="G138" s="328"/>
      <c r="J138" s="325"/>
      <c r="K138" s="325"/>
      <c r="L138" s="325"/>
      <c r="M138" s="325"/>
      <c r="R138" s="327"/>
      <c r="S138" s="325"/>
      <c r="T138" s="325"/>
      <c r="U138" s="325"/>
    </row>
    <row r="139" spans="3:21" ht="24.75" customHeight="1">
      <c r="C139" s="326"/>
      <c r="D139" s="325"/>
      <c r="E139" s="327"/>
      <c r="G139" s="328"/>
      <c r="J139" s="325"/>
      <c r="K139" s="325"/>
      <c r="L139" s="325"/>
      <c r="M139" s="325"/>
      <c r="R139" s="327"/>
      <c r="S139" s="325"/>
      <c r="T139" s="325"/>
      <c r="U139" s="325"/>
    </row>
    <row r="140" spans="3:21" ht="24.75" customHeight="1">
      <c r="C140" s="326"/>
      <c r="D140" s="325"/>
      <c r="E140" s="327"/>
      <c r="G140" s="328"/>
      <c r="J140" s="325"/>
      <c r="K140" s="325"/>
      <c r="L140" s="325"/>
      <c r="M140" s="325"/>
      <c r="R140" s="327"/>
      <c r="S140" s="325"/>
      <c r="T140" s="325"/>
      <c r="U140" s="325"/>
    </row>
    <row r="141" spans="3:21" ht="24.75" customHeight="1">
      <c r="C141" s="326"/>
      <c r="D141" s="325"/>
      <c r="E141" s="327"/>
      <c r="G141" s="328"/>
      <c r="J141" s="325"/>
      <c r="K141" s="325"/>
      <c r="L141" s="325"/>
      <c r="M141" s="325"/>
      <c r="R141" s="327"/>
      <c r="S141" s="325"/>
      <c r="T141" s="325"/>
      <c r="U141" s="325"/>
    </row>
    <row r="142" spans="3:21" ht="24.75" customHeight="1">
      <c r="C142" s="326"/>
      <c r="D142" s="325"/>
      <c r="E142" s="327"/>
      <c r="G142" s="328"/>
      <c r="J142" s="325"/>
      <c r="K142" s="325"/>
      <c r="L142" s="325"/>
      <c r="M142" s="325"/>
      <c r="R142" s="327"/>
      <c r="S142" s="325"/>
      <c r="T142" s="325"/>
      <c r="U142" s="325"/>
    </row>
    <row r="143" spans="3:21" ht="24.75" customHeight="1">
      <c r="C143" s="326"/>
      <c r="D143" s="325"/>
      <c r="E143" s="327"/>
      <c r="G143" s="328"/>
      <c r="J143" s="325"/>
      <c r="K143" s="325"/>
      <c r="L143" s="325"/>
      <c r="M143" s="325"/>
      <c r="R143" s="327"/>
      <c r="S143" s="325"/>
      <c r="T143" s="325"/>
      <c r="U143" s="325"/>
    </row>
    <row r="144" spans="3:21" ht="24.75" customHeight="1">
      <c r="C144" s="326"/>
      <c r="D144" s="325"/>
      <c r="E144" s="327"/>
      <c r="G144" s="328"/>
      <c r="J144" s="325"/>
      <c r="K144" s="325"/>
      <c r="L144" s="325"/>
      <c r="M144" s="325"/>
      <c r="R144" s="327"/>
      <c r="S144" s="325"/>
      <c r="T144" s="325"/>
      <c r="U144" s="325"/>
    </row>
    <row r="145" spans="3:21" ht="24.75" customHeight="1">
      <c r="C145" s="326"/>
      <c r="D145" s="325"/>
      <c r="E145" s="327"/>
      <c r="G145" s="328"/>
      <c r="J145" s="325"/>
      <c r="K145" s="325"/>
      <c r="L145" s="325"/>
      <c r="M145" s="325"/>
      <c r="R145" s="327"/>
      <c r="S145" s="325"/>
      <c r="T145" s="325"/>
      <c r="U145" s="325"/>
    </row>
    <row r="146" spans="3:21" ht="24.75" customHeight="1">
      <c r="C146" s="326"/>
      <c r="D146" s="325"/>
      <c r="E146" s="327"/>
      <c r="G146" s="328"/>
      <c r="J146" s="325"/>
      <c r="K146" s="325"/>
      <c r="L146" s="325"/>
      <c r="M146" s="325"/>
      <c r="R146" s="327"/>
      <c r="S146" s="325"/>
      <c r="T146" s="325"/>
      <c r="U146" s="325"/>
    </row>
    <row r="147" spans="3:21" ht="24.75" customHeight="1">
      <c r="C147" s="326"/>
      <c r="D147" s="325"/>
      <c r="E147" s="327"/>
      <c r="G147" s="328"/>
      <c r="J147" s="325"/>
      <c r="K147" s="325"/>
      <c r="L147" s="325"/>
      <c r="M147" s="325"/>
      <c r="R147" s="327"/>
      <c r="S147" s="325"/>
      <c r="T147" s="325"/>
      <c r="U147" s="325"/>
    </row>
    <row r="148" spans="3:21" ht="24.75" customHeight="1">
      <c r="C148" s="326"/>
      <c r="D148" s="325"/>
      <c r="E148" s="327"/>
      <c r="G148" s="328"/>
      <c r="J148" s="325"/>
      <c r="K148" s="325"/>
      <c r="L148" s="325"/>
      <c r="M148" s="325"/>
      <c r="R148" s="327"/>
      <c r="S148" s="325"/>
      <c r="T148" s="325"/>
      <c r="U148" s="325"/>
    </row>
    <row r="149" spans="3:21" ht="24.75" customHeight="1">
      <c r="C149" s="326"/>
      <c r="D149" s="325"/>
      <c r="E149" s="327"/>
      <c r="G149" s="328"/>
      <c r="J149" s="325"/>
      <c r="K149" s="325"/>
      <c r="L149" s="325"/>
      <c r="M149" s="325"/>
      <c r="R149" s="327"/>
      <c r="S149" s="325"/>
      <c r="T149" s="325"/>
      <c r="U149" s="325"/>
    </row>
    <row r="150" spans="3:21" ht="24.75" customHeight="1">
      <c r="C150" s="326"/>
      <c r="D150" s="325"/>
      <c r="E150" s="327"/>
      <c r="G150" s="328"/>
      <c r="J150" s="325"/>
      <c r="K150" s="325"/>
      <c r="L150" s="325"/>
      <c r="M150" s="325"/>
      <c r="R150" s="327"/>
      <c r="S150" s="325"/>
      <c r="T150" s="325"/>
      <c r="U150" s="325"/>
    </row>
    <row r="151" spans="3:21" ht="24.75" customHeight="1">
      <c r="C151" s="326"/>
      <c r="D151" s="325"/>
      <c r="E151" s="327"/>
      <c r="G151" s="328"/>
      <c r="J151" s="325"/>
      <c r="K151" s="325"/>
      <c r="L151" s="325"/>
      <c r="M151" s="325"/>
      <c r="R151" s="327"/>
      <c r="S151" s="325"/>
      <c r="T151" s="325"/>
      <c r="U151" s="325"/>
    </row>
    <row r="152" spans="3:21" ht="24.75" customHeight="1">
      <c r="C152" s="326"/>
      <c r="D152" s="325"/>
      <c r="E152" s="327"/>
      <c r="G152" s="328"/>
      <c r="J152" s="325"/>
      <c r="K152" s="325"/>
      <c r="L152" s="325"/>
      <c r="M152" s="325"/>
      <c r="R152" s="327"/>
      <c r="S152" s="325"/>
      <c r="T152" s="325"/>
      <c r="U152" s="325"/>
    </row>
    <row r="153" spans="3:21" ht="24.75" customHeight="1">
      <c r="C153" s="326"/>
      <c r="D153" s="325"/>
      <c r="E153" s="327"/>
      <c r="G153" s="328"/>
      <c r="J153" s="325"/>
      <c r="K153" s="325"/>
      <c r="L153" s="325"/>
      <c r="M153" s="325"/>
      <c r="R153" s="327"/>
      <c r="S153" s="325"/>
      <c r="T153" s="325"/>
      <c r="U153" s="325"/>
    </row>
    <row r="154" spans="3:21" ht="24.75" customHeight="1">
      <c r="C154" s="326"/>
      <c r="D154" s="325"/>
      <c r="E154" s="327"/>
      <c r="G154" s="328"/>
      <c r="J154" s="325"/>
      <c r="K154" s="325"/>
      <c r="L154" s="325"/>
      <c r="M154" s="325"/>
      <c r="R154" s="327"/>
      <c r="S154" s="325"/>
      <c r="T154" s="325"/>
      <c r="U154" s="325"/>
    </row>
    <row r="155" spans="3:21" ht="24.75" customHeight="1">
      <c r="C155" s="326"/>
      <c r="D155" s="325"/>
      <c r="E155" s="327"/>
      <c r="G155" s="328"/>
      <c r="J155" s="325"/>
      <c r="K155" s="325"/>
      <c r="L155" s="325"/>
      <c r="M155" s="325"/>
      <c r="R155" s="327"/>
      <c r="S155" s="325"/>
      <c r="T155" s="325"/>
      <c r="U155" s="325"/>
    </row>
    <row r="156" spans="3:21" ht="24.75" customHeight="1">
      <c r="C156" s="326"/>
      <c r="D156" s="325"/>
      <c r="E156" s="327"/>
      <c r="G156" s="328"/>
      <c r="J156" s="325"/>
      <c r="K156" s="325"/>
      <c r="L156" s="325"/>
      <c r="M156" s="325"/>
      <c r="R156" s="327"/>
      <c r="S156" s="325"/>
      <c r="T156" s="325"/>
      <c r="U156" s="325"/>
    </row>
    <row r="157" spans="3:21" ht="24.75" customHeight="1">
      <c r="C157" s="326"/>
      <c r="D157" s="325"/>
      <c r="E157" s="327"/>
      <c r="G157" s="328"/>
      <c r="J157" s="325"/>
      <c r="K157" s="325"/>
      <c r="L157" s="325"/>
      <c r="M157" s="325"/>
      <c r="R157" s="327"/>
      <c r="S157" s="325"/>
      <c r="T157" s="325"/>
      <c r="U157" s="325"/>
    </row>
    <row r="158" spans="3:21" ht="24.75" customHeight="1">
      <c r="C158" s="326"/>
      <c r="D158" s="325"/>
      <c r="E158" s="327"/>
      <c r="G158" s="328"/>
      <c r="J158" s="325"/>
      <c r="K158" s="325"/>
      <c r="L158" s="325"/>
      <c r="M158" s="325"/>
      <c r="R158" s="327"/>
      <c r="S158" s="325"/>
      <c r="T158" s="325"/>
      <c r="U158" s="325"/>
    </row>
    <row r="159" spans="3:21" ht="24.75" customHeight="1">
      <c r="C159" s="326"/>
      <c r="D159" s="325"/>
      <c r="E159" s="327"/>
      <c r="G159" s="328"/>
      <c r="J159" s="325"/>
      <c r="K159" s="325"/>
      <c r="L159" s="325"/>
      <c r="M159" s="325"/>
      <c r="R159" s="327"/>
      <c r="S159" s="325"/>
      <c r="T159" s="325"/>
      <c r="U159" s="325"/>
    </row>
    <row r="160" spans="3:21" ht="24.75" customHeight="1">
      <c r="C160" s="326"/>
      <c r="D160" s="325"/>
      <c r="E160" s="327"/>
      <c r="G160" s="328"/>
      <c r="J160" s="325"/>
      <c r="K160" s="325"/>
      <c r="L160" s="325"/>
      <c r="M160" s="325"/>
      <c r="R160" s="327"/>
      <c r="S160" s="325"/>
      <c r="T160" s="325"/>
      <c r="U160" s="325"/>
    </row>
    <row r="161" spans="3:21" ht="24.75" customHeight="1">
      <c r="C161" s="326"/>
      <c r="D161" s="325"/>
      <c r="E161" s="327"/>
      <c r="G161" s="328"/>
      <c r="J161" s="325"/>
      <c r="K161" s="325"/>
      <c r="L161" s="325"/>
      <c r="M161" s="325"/>
      <c r="R161" s="327"/>
      <c r="S161" s="325"/>
      <c r="T161" s="325"/>
      <c r="U161" s="325"/>
    </row>
    <row r="162" spans="3:21" ht="24.75" customHeight="1">
      <c r="C162" s="326"/>
      <c r="D162" s="325"/>
      <c r="E162" s="327"/>
      <c r="G162" s="328"/>
      <c r="J162" s="325"/>
      <c r="K162" s="325"/>
      <c r="L162" s="325"/>
      <c r="M162" s="325"/>
      <c r="R162" s="327"/>
      <c r="S162" s="325"/>
      <c r="T162" s="325"/>
      <c r="U162" s="325"/>
    </row>
    <row r="163" spans="3:21" ht="24.75" customHeight="1">
      <c r="C163" s="326"/>
      <c r="D163" s="325"/>
      <c r="E163" s="327"/>
      <c r="G163" s="328"/>
      <c r="J163" s="325"/>
      <c r="K163" s="325"/>
      <c r="L163" s="325"/>
      <c r="M163" s="325"/>
      <c r="R163" s="327"/>
      <c r="S163" s="325"/>
      <c r="T163" s="325"/>
      <c r="U163" s="325"/>
    </row>
    <row r="164" spans="3:21" ht="24.75" customHeight="1">
      <c r="C164" s="326"/>
      <c r="D164" s="325"/>
      <c r="E164" s="327"/>
      <c r="G164" s="328"/>
      <c r="J164" s="325"/>
      <c r="K164" s="325"/>
      <c r="L164" s="325"/>
      <c r="M164" s="325"/>
      <c r="R164" s="327"/>
      <c r="S164" s="325"/>
      <c r="T164" s="325"/>
      <c r="U164" s="325"/>
    </row>
    <row r="165" spans="3:21" ht="24.75" customHeight="1">
      <c r="C165" s="326"/>
      <c r="D165" s="325"/>
      <c r="E165" s="327"/>
      <c r="G165" s="328"/>
      <c r="J165" s="325"/>
      <c r="K165" s="325"/>
      <c r="L165" s="325"/>
      <c r="M165" s="325"/>
      <c r="R165" s="327"/>
      <c r="S165" s="325"/>
      <c r="T165" s="325"/>
      <c r="U165" s="325"/>
    </row>
    <row r="166" spans="3:21" ht="24.75" customHeight="1">
      <c r="C166" s="326"/>
      <c r="D166" s="325"/>
      <c r="E166" s="327"/>
      <c r="G166" s="328"/>
      <c r="J166" s="325"/>
      <c r="K166" s="325"/>
      <c r="L166" s="325"/>
      <c r="M166" s="325"/>
      <c r="R166" s="327"/>
      <c r="S166" s="325"/>
      <c r="T166" s="325"/>
      <c r="U166" s="325"/>
    </row>
    <row r="167" spans="3:21" ht="24.75" customHeight="1">
      <c r="C167" s="326"/>
      <c r="D167" s="325"/>
      <c r="E167" s="327"/>
      <c r="G167" s="328"/>
      <c r="J167" s="325"/>
      <c r="K167" s="325"/>
      <c r="L167" s="325"/>
      <c r="M167" s="325"/>
      <c r="R167" s="327"/>
      <c r="S167" s="325"/>
      <c r="T167" s="325"/>
      <c r="U167" s="325"/>
    </row>
    <row r="168" spans="3:21" ht="24.75" customHeight="1">
      <c r="C168" s="326"/>
      <c r="D168" s="325"/>
      <c r="E168" s="327"/>
      <c r="G168" s="328"/>
      <c r="J168" s="325"/>
      <c r="K168" s="325"/>
      <c r="L168" s="325"/>
      <c r="M168" s="325"/>
      <c r="R168" s="327"/>
      <c r="S168" s="325"/>
      <c r="T168" s="325"/>
      <c r="U168" s="325"/>
    </row>
    <row r="169" spans="3:21" ht="24.75" customHeight="1">
      <c r="C169" s="326"/>
      <c r="D169" s="325"/>
      <c r="E169" s="327"/>
      <c r="G169" s="328"/>
      <c r="J169" s="325"/>
      <c r="K169" s="325"/>
      <c r="L169" s="325"/>
      <c r="M169" s="325"/>
      <c r="R169" s="327"/>
      <c r="S169" s="325"/>
      <c r="T169" s="325"/>
      <c r="U169" s="325"/>
    </row>
    <row r="170" spans="3:21" ht="24.75" customHeight="1">
      <c r="C170" s="326"/>
      <c r="D170" s="325"/>
      <c r="E170" s="327"/>
      <c r="G170" s="328"/>
      <c r="J170" s="325"/>
      <c r="K170" s="325"/>
      <c r="L170" s="325"/>
      <c r="M170" s="325"/>
      <c r="R170" s="327"/>
      <c r="S170" s="325"/>
      <c r="T170" s="325"/>
      <c r="U170" s="325"/>
    </row>
    <row r="171" spans="3:21" ht="24.75" customHeight="1">
      <c r="C171" s="326"/>
      <c r="D171" s="325"/>
      <c r="E171" s="327"/>
      <c r="G171" s="328"/>
      <c r="J171" s="325"/>
      <c r="K171" s="325"/>
      <c r="L171" s="325"/>
      <c r="M171" s="325"/>
      <c r="R171" s="327"/>
      <c r="S171" s="325"/>
      <c r="T171" s="325"/>
      <c r="U171" s="325"/>
    </row>
    <row r="172" spans="3:21" ht="24.75" customHeight="1">
      <c r="C172" s="326"/>
      <c r="D172" s="325"/>
      <c r="E172" s="327"/>
      <c r="G172" s="328"/>
      <c r="J172" s="325"/>
      <c r="K172" s="325"/>
      <c r="L172" s="325"/>
      <c r="M172" s="325"/>
      <c r="R172" s="327"/>
      <c r="S172" s="325"/>
      <c r="T172" s="325"/>
      <c r="U172" s="325"/>
    </row>
    <row r="173" spans="3:21" ht="24.75" customHeight="1">
      <c r="C173" s="326"/>
      <c r="D173" s="325"/>
      <c r="E173" s="327"/>
      <c r="G173" s="328"/>
      <c r="J173" s="325"/>
      <c r="K173" s="325"/>
      <c r="L173" s="325"/>
      <c r="M173" s="325"/>
      <c r="R173" s="327"/>
      <c r="S173" s="325"/>
      <c r="T173" s="325"/>
      <c r="U173" s="325"/>
    </row>
    <row r="174" spans="3:21" ht="24.75" customHeight="1">
      <c r="C174" s="326"/>
      <c r="D174" s="325"/>
      <c r="E174" s="327"/>
      <c r="G174" s="328"/>
      <c r="J174" s="325"/>
      <c r="K174" s="325"/>
      <c r="L174" s="325"/>
      <c r="M174" s="325"/>
      <c r="R174" s="327"/>
      <c r="S174" s="325"/>
      <c r="T174" s="325"/>
      <c r="U174" s="325"/>
    </row>
    <row r="175" spans="3:21" ht="24.75" customHeight="1">
      <c r="C175" s="326"/>
      <c r="D175" s="325"/>
      <c r="E175" s="327"/>
      <c r="G175" s="328"/>
      <c r="J175" s="325"/>
      <c r="K175" s="325"/>
      <c r="L175" s="325"/>
      <c r="M175" s="325"/>
      <c r="R175" s="327"/>
      <c r="S175" s="325"/>
      <c r="T175" s="325"/>
      <c r="U175" s="325"/>
    </row>
    <row r="176" spans="3:21" ht="24.75" customHeight="1">
      <c r="C176" s="326"/>
      <c r="D176" s="325"/>
      <c r="E176" s="327"/>
      <c r="G176" s="328"/>
      <c r="J176" s="325"/>
      <c r="K176" s="325"/>
      <c r="L176" s="325"/>
      <c r="M176" s="325"/>
      <c r="R176" s="327"/>
      <c r="S176" s="325"/>
      <c r="T176" s="325"/>
      <c r="U176" s="325"/>
    </row>
    <row r="177" spans="3:21" ht="24.75" customHeight="1">
      <c r="C177" s="326"/>
      <c r="D177" s="325"/>
      <c r="E177" s="327"/>
      <c r="G177" s="328"/>
      <c r="J177" s="325"/>
      <c r="K177" s="325"/>
      <c r="L177" s="325"/>
      <c r="M177" s="325"/>
      <c r="R177" s="327"/>
      <c r="S177" s="325"/>
      <c r="T177" s="325"/>
      <c r="U177" s="325"/>
    </row>
    <row r="178" spans="3:21" ht="24.75" customHeight="1">
      <c r="C178" s="326"/>
      <c r="D178" s="325"/>
      <c r="E178" s="327"/>
      <c r="G178" s="328"/>
      <c r="J178" s="325"/>
      <c r="K178" s="325"/>
      <c r="L178" s="325"/>
      <c r="M178" s="325"/>
      <c r="R178" s="327"/>
      <c r="S178" s="325"/>
      <c r="T178" s="325"/>
      <c r="U178" s="325"/>
    </row>
    <row r="179" spans="3:21" ht="24.75" customHeight="1">
      <c r="C179" s="326"/>
      <c r="D179" s="325"/>
      <c r="E179" s="327"/>
      <c r="G179" s="328"/>
      <c r="J179" s="325"/>
      <c r="K179" s="325"/>
      <c r="L179" s="325"/>
      <c r="M179" s="325"/>
      <c r="R179" s="327"/>
      <c r="S179" s="325"/>
      <c r="T179" s="325"/>
      <c r="U179" s="325"/>
    </row>
    <row r="180" spans="3:21" ht="24.75" customHeight="1">
      <c r="C180" s="326"/>
      <c r="D180" s="325"/>
      <c r="E180" s="327"/>
      <c r="G180" s="328"/>
      <c r="J180" s="325"/>
      <c r="K180" s="325"/>
      <c r="L180" s="325"/>
      <c r="M180" s="325"/>
      <c r="R180" s="327"/>
      <c r="S180" s="325"/>
      <c r="T180" s="325"/>
      <c r="U180" s="325"/>
    </row>
    <row r="181" spans="3:21" ht="24.75" customHeight="1">
      <c r="C181" s="326"/>
      <c r="D181" s="325"/>
      <c r="E181" s="327"/>
      <c r="G181" s="328"/>
      <c r="J181" s="325"/>
      <c r="K181" s="325"/>
      <c r="L181" s="325"/>
      <c r="M181" s="325"/>
      <c r="R181" s="327"/>
      <c r="S181" s="325"/>
      <c r="T181" s="325"/>
      <c r="U181" s="325"/>
    </row>
    <row r="182" spans="3:21" ht="24.75" customHeight="1">
      <c r="C182" s="326"/>
      <c r="D182" s="325"/>
      <c r="E182" s="327"/>
      <c r="G182" s="328"/>
      <c r="J182" s="325"/>
      <c r="K182" s="325"/>
      <c r="L182" s="325"/>
      <c r="M182" s="325"/>
      <c r="R182" s="327"/>
      <c r="S182" s="325"/>
      <c r="T182" s="325"/>
      <c r="U182" s="325"/>
    </row>
    <row r="183" spans="3:21" ht="24.75" customHeight="1">
      <c r="C183" s="326"/>
      <c r="D183" s="325"/>
      <c r="E183" s="327"/>
      <c r="G183" s="328"/>
      <c r="J183" s="325"/>
      <c r="K183" s="325"/>
      <c r="L183" s="325"/>
      <c r="M183" s="325"/>
      <c r="R183" s="327"/>
      <c r="S183" s="325"/>
      <c r="T183" s="325"/>
      <c r="U183" s="325"/>
    </row>
    <row r="184" spans="3:21" ht="24.75" customHeight="1">
      <c r="C184" s="326"/>
      <c r="D184" s="325"/>
      <c r="E184" s="327"/>
      <c r="G184" s="328"/>
      <c r="J184" s="325"/>
      <c r="K184" s="325"/>
      <c r="L184" s="325"/>
      <c r="M184" s="325"/>
      <c r="R184" s="327"/>
      <c r="S184" s="325"/>
      <c r="T184" s="325"/>
      <c r="U184" s="325"/>
    </row>
    <row r="185" spans="3:21" ht="24.75" customHeight="1">
      <c r="C185" s="326"/>
      <c r="D185" s="325"/>
      <c r="E185" s="327"/>
      <c r="G185" s="328"/>
      <c r="J185" s="325"/>
      <c r="K185" s="325"/>
      <c r="L185" s="325"/>
      <c r="M185" s="325"/>
      <c r="R185" s="327"/>
      <c r="S185" s="325"/>
      <c r="T185" s="325"/>
      <c r="U185" s="325"/>
    </row>
    <row r="186" spans="3:21" ht="24.75" customHeight="1">
      <c r="C186" s="326"/>
      <c r="D186" s="325"/>
      <c r="E186" s="327"/>
      <c r="G186" s="328"/>
      <c r="J186" s="325"/>
      <c r="K186" s="325"/>
      <c r="L186" s="325"/>
      <c r="M186" s="325"/>
      <c r="R186" s="327"/>
      <c r="S186" s="325"/>
      <c r="T186" s="325"/>
      <c r="U186" s="325"/>
    </row>
    <row r="187" spans="3:21" ht="24.75" customHeight="1">
      <c r="C187" s="326"/>
      <c r="D187" s="325"/>
      <c r="E187" s="327"/>
      <c r="G187" s="328"/>
      <c r="J187" s="325"/>
      <c r="K187" s="325"/>
      <c r="L187" s="325"/>
      <c r="M187" s="325"/>
      <c r="R187" s="327"/>
      <c r="S187" s="325"/>
      <c r="T187" s="325"/>
      <c r="U187" s="325"/>
    </row>
    <row r="188" spans="3:21" ht="24.75" customHeight="1">
      <c r="C188" s="326"/>
      <c r="D188" s="325"/>
      <c r="E188" s="327"/>
      <c r="G188" s="328"/>
      <c r="J188" s="325"/>
      <c r="K188" s="325"/>
      <c r="L188" s="325"/>
      <c r="M188" s="325"/>
      <c r="R188" s="327"/>
      <c r="S188" s="325"/>
      <c r="T188" s="325"/>
      <c r="U188" s="325"/>
    </row>
    <row r="189" spans="3:21" ht="24.75" customHeight="1">
      <c r="C189" s="326"/>
      <c r="D189" s="325"/>
      <c r="E189" s="327"/>
      <c r="G189" s="328"/>
      <c r="J189" s="325"/>
      <c r="K189" s="325"/>
      <c r="L189" s="325"/>
      <c r="M189" s="325"/>
      <c r="R189" s="327"/>
      <c r="S189" s="325"/>
      <c r="T189" s="325"/>
      <c r="U189" s="325"/>
    </row>
    <row r="190" spans="3:21" ht="24.75" customHeight="1">
      <c r="C190" s="326"/>
      <c r="D190" s="325"/>
      <c r="E190" s="327"/>
      <c r="G190" s="328"/>
      <c r="J190" s="325"/>
      <c r="K190" s="325"/>
      <c r="L190" s="325"/>
      <c r="M190" s="325"/>
      <c r="R190" s="327"/>
      <c r="S190" s="325"/>
      <c r="T190" s="325"/>
      <c r="U190" s="325"/>
    </row>
    <row r="191" spans="3:21" ht="24.75" customHeight="1">
      <c r="C191" s="326"/>
      <c r="D191" s="325"/>
      <c r="E191" s="327"/>
      <c r="G191" s="328"/>
      <c r="J191" s="325"/>
      <c r="K191" s="325"/>
      <c r="L191" s="325"/>
      <c r="M191" s="325"/>
      <c r="R191" s="327"/>
      <c r="S191" s="325"/>
      <c r="T191" s="325"/>
      <c r="U191" s="325"/>
    </row>
    <row r="192" spans="3:21" ht="24.75" customHeight="1">
      <c r="C192" s="326"/>
      <c r="D192" s="325"/>
      <c r="E192" s="327"/>
      <c r="G192" s="328"/>
      <c r="J192" s="325"/>
      <c r="K192" s="325"/>
      <c r="L192" s="325"/>
      <c r="M192" s="325"/>
      <c r="R192" s="327"/>
      <c r="S192" s="325"/>
      <c r="T192" s="325"/>
      <c r="U192" s="325"/>
    </row>
    <row r="193" spans="3:21" ht="24.75" customHeight="1">
      <c r="C193" s="326"/>
      <c r="D193" s="325"/>
      <c r="E193" s="327"/>
      <c r="G193" s="328"/>
      <c r="J193" s="325"/>
      <c r="K193" s="325"/>
      <c r="L193" s="325"/>
      <c r="M193" s="325"/>
      <c r="R193" s="327"/>
      <c r="S193" s="325"/>
      <c r="T193" s="325"/>
      <c r="U193" s="325"/>
    </row>
    <row r="194" spans="3:21" ht="24.75" customHeight="1">
      <c r="C194" s="326"/>
      <c r="D194" s="325"/>
      <c r="E194" s="327"/>
      <c r="G194" s="328"/>
      <c r="J194" s="325"/>
      <c r="K194" s="325"/>
      <c r="L194" s="325"/>
      <c r="M194" s="325"/>
      <c r="R194" s="327"/>
      <c r="S194" s="325"/>
      <c r="T194" s="325"/>
      <c r="U194" s="325"/>
    </row>
    <row r="195" spans="3:21" ht="24.75" customHeight="1">
      <c r="C195" s="326"/>
      <c r="D195" s="325"/>
      <c r="E195" s="327"/>
      <c r="G195" s="328"/>
      <c r="J195" s="325"/>
      <c r="K195" s="325"/>
      <c r="L195" s="325"/>
      <c r="M195" s="325"/>
      <c r="R195" s="327"/>
      <c r="S195" s="325"/>
      <c r="T195" s="325"/>
      <c r="U195" s="325"/>
    </row>
    <row r="196" spans="3:21" ht="24.75" customHeight="1">
      <c r="C196" s="326"/>
      <c r="D196" s="325"/>
      <c r="E196" s="327"/>
      <c r="G196" s="328"/>
      <c r="J196" s="325"/>
      <c r="K196" s="325"/>
      <c r="L196" s="325"/>
      <c r="M196" s="325"/>
      <c r="R196" s="327"/>
      <c r="S196" s="325"/>
      <c r="T196" s="325"/>
      <c r="U196" s="325"/>
    </row>
    <row r="197" spans="3:21" ht="24.75" customHeight="1">
      <c r="C197" s="326"/>
      <c r="D197" s="325"/>
      <c r="E197" s="327"/>
      <c r="G197" s="328"/>
      <c r="J197" s="325"/>
      <c r="K197" s="325"/>
      <c r="L197" s="325"/>
      <c r="M197" s="325"/>
      <c r="R197" s="327"/>
      <c r="S197" s="325"/>
      <c r="T197" s="325"/>
      <c r="U197" s="325"/>
    </row>
    <row r="198" spans="3:21" ht="24.75" customHeight="1">
      <c r="C198" s="326"/>
      <c r="D198" s="325"/>
      <c r="E198" s="327"/>
      <c r="G198" s="328"/>
      <c r="J198" s="325"/>
      <c r="K198" s="325"/>
      <c r="L198" s="325"/>
      <c r="M198" s="325"/>
      <c r="R198" s="327"/>
      <c r="S198" s="325"/>
      <c r="T198" s="325"/>
      <c r="U198" s="325"/>
    </row>
    <row r="199" spans="3:21" ht="24.75" customHeight="1">
      <c r="C199" s="326"/>
      <c r="D199" s="325"/>
      <c r="E199" s="327"/>
      <c r="G199" s="328"/>
      <c r="J199" s="325"/>
      <c r="K199" s="325"/>
      <c r="L199" s="325"/>
      <c r="M199" s="325"/>
      <c r="R199" s="327"/>
      <c r="S199" s="325"/>
      <c r="T199" s="325"/>
      <c r="U199" s="325"/>
    </row>
    <row r="200" spans="3:21" ht="24.75" customHeight="1">
      <c r="C200" s="326"/>
      <c r="D200" s="325"/>
      <c r="E200" s="327"/>
      <c r="G200" s="328"/>
      <c r="J200" s="325"/>
      <c r="K200" s="325"/>
      <c r="L200" s="325"/>
      <c r="M200" s="325"/>
      <c r="R200" s="327"/>
      <c r="S200" s="325"/>
      <c r="T200" s="325"/>
      <c r="U200" s="325"/>
    </row>
    <row r="201" spans="3:21" ht="24.75" customHeight="1">
      <c r="C201" s="326"/>
      <c r="D201" s="325"/>
      <c r="E201" s="327"/>
      <c r="G201" s="328"/>
      <c r="J201" s="325"/>
      <c r="K201" s="325"/>
      <c r="L201" s="325"/>
      <c r="M201" s="325"/>
      <c r="R201" s="327"/>
      <c r="S201" s="325"/>
      <c r="T201" s="325"/>
      <c r="U201" s="325"/>
    </row>
    <row r="202" spans="3:21" ht="24.75" customHeight="1">
      <c r="C202" s="326"/>
      <c r="D202" s="325"/>
      <c r="E202" s="327"/>
      <c r="G202" s="328"/>
      <c r="J202" s="325"/>
      <c r="K202" s="325"/>
      <c r="L202" s="325"/>
      <c r="M202" s="325"/>
      <c r="R202" s="327"/>
      <c r="S202" s="325"/>
      <c r="T202" s="325"/>
      <c r="U202" s="325"/>
    </row>
    <row r="203" spans="3:21" ht="24.75" customHeight="1">
      <c r="C203" s="326"/>
      <c r="D203" s="325"/>
      <c r="E203" s="327"/>
      <c r="G203" s="328"/>
      <c r="J203" s="325"/>
      <c r="K203" s="325"/>
      <c r="L203" s="325"/>
      <c r="M203" s="325"/>
      <c r="R203" s="327"/>
      <c r="S203" s="325"/>
      <c r="T203" s="325"/>
      <c r="U203" s="325"/>
    </row>
    <row r="204" spans="3:21" ht="24.75" customHeight="1">
      <c r="C204" s="326"/>
      <c r="D204" s="325"/>
      <c r="E204" s="327"/>
      <c r="G204" s="328"/>
      <c r="J204" s="325"/>
      <c r="K204" s="325"/>
      <c r="L204" s="325"/>
      <c r="M204" s="325"/>
      <c r="R204" s="327"/>
      <c r="S204" s="325"/>
      <c r="T204" s="325"/>
      <c r="U204" s="325"/>
    </row>
    <row r="205" spans="3:21" ht="24.75" customHeight="1">
      <c r="C205" s="326"/>
      <c r="D205" s="325"/>
      <c r="E205" s="327"/>
      <c r="G205" s="328"/>
      <c r="J205" s="325"/>
      <c r="K205" s="325"/>
      <c r="L205" s="325"/>
      <c r="M205" s="325"/>
      <c r="R205" s="327"/>
      <c r="S205" s="325"/>
      <c r="T205" s="325"/>
      <c r="U205" s="325"/>
    </row>
    <row r="206" spans="3:21" ht="24.75" customHeight="1">
      <c r="C206" s="326"/>
      <c r="D206" s="325"/>
      <c r="E206" s="327"/>
      <c r="G206" s="328"/>
      <c r="J206" s="325"/>
      <c r="K206" s="325"/>
      <c r="L206" s="325"/>
      <c r="M206" s="325"/>
      <c r="R206" s="327"/>
      <c r="S206" s="325"/>
      <c r="T206" s="325"/>
      <c r="U206" s="325"/>
    </row>
    <row r="207" spans="3:21" ht="24.75" customHeight="1">
      <c r="C207" s="326"/>
      <c r="D207" s="325"/>
      <c r="E207" s="327"/>
      <c r="G207" s="328"/>
      <c r="J207" s="325"/>
      <c r="K207" s="325"/>
      <c r="L207" s="325"/>
      <c r="M207" s="325"/>
      <c r="R207" s="327"/>
      <c r="S207" s="325"/>
      <c r="T207" s="325"/>
      <c r="U207" s="325"/>
    </row>
    <row r="208" spans="3:21" ht="24.75" customHeight="1">
      <c r="C208" s="326"/>
      <c r="D208" s="325"/>
      <c r="E208" s="327"/>
      <c r="G208" s="328"/>
      <c r="J208" s="325"/>
      <c r="K208" s="325"/>
      <c r="L208" s="325"/>
      <c r="M208" s="325"/>
      <c r="R208" s="327"/>
      <c r="S208" s="325"/>
      <c r="T208" s="325"/>
      <c r="U208" s="325"/>
    </row>
    <row r="209" spans="3:21" ht="24.75" customHeight="1">
      <c r="C209" s="326"/>
      <c r="D209" s="325"/>
      <c r="E209" s="327"/>
      <c r="G209" s="328"/>
      <c r="J209" s="325"/>
      <c r="K209" s="325"/>
      <c r="L209" s="325"/>
      <c r="M209" s="325"/>
      <c r="R209" s="327"/>
      <c r="S209" s="325"/>
      <c r="T209" s="325"/>
      <c r="U209" s="325"/>
    </row>
    <row r="210" spans="3:21" ht="24.75" customHeight="1">
      <c r="C210" s="326"/>
      <c r="D210" s="325"/>
      <c r="E210" s="327"/>
      <c r="G210" s="328"/>
      <c r="J210" s="325"/>
      <c r="K210" s="325"/>
      <c r="L210" s="325"/>
      <c r="M210" s="325"/>
      <c r="R210" s="327"/>
      <c r="S210" s="325"/>
      <c r="T210" s="325"/>
      <c r="U210" s="325"/>
    </row>
    <row r="211" spans="3:21" ht="24.75" customHeight="1">
      <c r="C211" s="326"/>
      <c r="D211" s="325"/>
      <c r="E211" s="327"/>
      <c r="G211" s="328"/>
      <c r="J211" s="325"/>
      <c r="K211" s="325"/>
      <c r="L211" s="325"/>
      <c r="M211" s="325"/>
      <c r="R211" s="327"/>
      <c r="S211" s="325"/>
      <c r="T211" s="325"/>
      <c r="U211" s="325"/>
    </row>
    <row r="212" spans="3:21" ht="24.75" customHeight="1">
      <c r="C212" s="326"/>
      <c r="D212" s="325"/>
      <c r="E212" s="327"/>
      <c r="G212" s="328"/>
      <c r="J212" s="325"/>
      <c r="K212" s="325"/>
      <c r="L212" s="325"/>
      <c r="M212" s="325"/>
      <c r="R212" s="327"/>
      <c r="S212" s="325"/>
      <c r="T212" s="325"/>
      <c r="U212" s="325"/>
    </row>
    <row r="213" spans="3:21" ht="24.75" customHeight="1">
      <c r="C213" s="326"/>
      <c r="D213" s="325"/>
      <c r="E213" s="327"/>
      <c r="G213" s="328"/>
      <c r="J213" s="325"/>
      <c r="K213" s="325"/>
      <c r="L213" s="325"/>
      <c r="M213" s="325"/>
      <c r="R213" s="327"/>
      <c r="S213" s="325"/>
      <c r="T213" s="325"/>
      <c r="U213" s="325"/>
    </row>
    <row r="214" spans="3:21" ht="24.75" customHeight="1">
      <c r="C214" s="326"/>
      <c r="D214" s="325"/>
      <c r="E214" s="327"/>
      <c r="G214" s="328"/>
      <c r="J214" s="325"/>
      <c r="K214" s="325"/>
      <c r="L214" s="325"/>
      <c r="M214" s="325"/>
      <c r="R214" s="327"/>
      <c r="S214" s="325"/>
      <c r="T214" s="325"/>
      <c r="U214" s="325"/>
    </row>
    <row r="215" spans="3:21" ht="24.75" customHeight="1">
      <c r="C215" s="326"/>
      <c r="D215" s="325"/>
      <c r="E215" s="327"/>
      <c r="G215" s="328"/>
      <c r="J215" s="325"/>
      <c r="K215" s="325"/>
      <c r="L215" s="325"/>
      <c r="M215" s="325"/>
      <c r="R215" s="327"/>
      <c r="S215" s="325"/>
      <c r="T215" s="325"/>
      <c r="U215" s="325"/>
    </row>
    <row r="216" spans="3:21" ht="24.75" customHeight="1">
      <c r="C216" s="326"/>
      <c r="D216" s="325"/>
      <c r="E216" s="327"/>
      <c r="G216" s="328"/>
      <c r="J216" s="325"/>
      <c r="K216" s="325"/>
      <c r="L216" s="325"/>
      <c r="M216" s="325"/>
      <c r="R216" s="327"/>
      <c r="S216" s="325"/>
      <c r="T216" s="325"/>
      <c r="U216" s="325"/>
    </row>
    <row r="217" spans="3:21" ht="24.75" customHeight="1">
      <c r="C217" s="326"/>
      <c r="D217" s="325"/>
      <c r="E217" s="327"/>
      <c r="G217" s="328"/>
      <c r="J217" s="325"/>
      <c r="K217" s="325"/>
      <c r="L217" s="325"/>
      <c r="M217" s="325"/>
      <c r="R217" s="327"/>
      <c r="S217" s="325"/>
      <c r="T217" s="325"/>
      <c r="U217" s="325"/>
    </row>
    <row r="218" spans="3:21" ht="24.75" customHeight="1">
      <c r="C218" s="326"/>
      <c r="D218" s="325"/>
      <c r="E218" s="327"/>
      <c r="G218" s="328"/>
      <c r="J218" s="325"/>
      <c r="K218" s="325"/>
      <c r="L218" s="325"/>
      <c r="M218" s="325"/>
      <c r="R218" s="327"/>
      <c r="S218" s="325"/>
      <c r="T218" s="325"/>
      <c r="U218" s="325"/>
    </row>
    <row r="219" spans="3:21" ht="24.75" customHeight="1">
      <c r="C219" s="326"/>
      <c r="D219" s="325"/>
      <c r="E219" s="327"/>
      <c r="G219" s="328"/>
      <c r="J219" s="325"/>
      <c r="K219" s="325"/>
      <c r="L219" s="325"/>
      <c r="M219" s="325"/>
      <c r="R219" s="327"/>
      <c r="S219" s="325"/>
      <c r="T219" s="325"/>
      <c r="U219" s="325"/>
    </row>
    <row r="220" spans="3:21" ht="24.75" customHeight="1">
      <c r="C220" s="326"/>
      <c r="D220" s="325"/>
      <c r="E220" s="327"/>
      <c r="G220" s="328"/>
      <c r="J220" s="325"/>
      <c r="K220" s="325"/>
      <c r="L220" s="325"/>
      <c r="M220" s="325"/>
      <c r="R220" s="327"/>
      <c r="S220" s="325"/>
      <c r="T220" s="325"/>
      <c r="U220" s="325"/>
    </row>
    <row r="221" spans="3:21" ht="24.75" customHeight="1">
      <c r="C221" s="326"/>
      <c r="D221" s="325"/>
      <c r="E221" s="327"/>
      <c r="G221" s="328"/>
      <c r="J221" s="325"/>
      <c r="K221" s="325"/>
      <c r="L221" s="325"/>
      <c r="M221" s="325"/>
      <c r="R221" s="327"/>
      <c r="S221" s="325"/>
      <c r="T221" s="325"/>
      <c r="U221" s="325"/>
    </row>
    <row r="222" spans="3:21" ht="24.75" customHeight="1">
      <c r="C222" s="326"/>
      <c r="D222" s="325"/>
      <c r="E222" s="327"/>
      <c r="G222" s="328"/>
      <c r="J222" s="325"/>
      <c r="K222" s="325"/>
      <c r="L222" s="325"/>
      <c r="M222" s="325"/>
      <c r="R222" s="327"/>
      <c r="S222" s="325"/>
      <c r="T222" s="325"/>
      <c r="U222" s="325"/>
    </row>
    <row r="223" spans="3:21" ht="24.75" customHeight="1">
      <c r="C223" s="326"/>
      <c r="D223" s="325"/>
      <c r="E223" s="327"/>
      <c r="G223" s="328"/>
      <c r="J223" s="325"/>
      <c r="K223" s="325"/>
      <c r="L223" s="325"/>
      <c r="M223" s="325"/>
      <c r="R223" s="327"/>
      <c r="S223" s="325"/>
      <c r="T223" s="325"/>
      <c r="U223" s="325"/>
    </row>
    <row r="224" spans="3:21" ht="24.75" customHeight="1">
      <c r="C224" s="326"/>
      <c r="D224" s="325"/>
      <c r="E224" s="327"/>
      <c r="G224" s="328"/>
      <c r="J224" s="325"/>
      <c r="K224" s="325"/>
      <c r="L224" s="325"/>
      <c r="M224" s="325"/>
      <c r="R224" s="327"/>
      <c r="S224" s="325"/>
      <c r="T224" s="325"/>
      <c r="U224" s="325"/>
    </row>
    <row r="225" spans="3:21" ht="24.75" customHeight="1">
      <c r="C225" s="326"/>
      <c r="D225" s="325"/>
      <c r="E225" s="327"/>
      <c r="G225" s="328"/>
      <c r="J225" s="325"/>
      <c r="K225" s="325"/>
      <c r="L225" s="325"/>
      <c r="M225" s="325"/>
      <c r="R225" s="327"/>
      <c r="S225" s="325"/>
      <c r="T225" s="325"/>
      <c r="U225" s="325"/>
    </row>
    <row r="226" spans="3:21" ht="24.75" customHeight="1">
      <c r="C226" s="326"/>
      <c r="D226" s="325"/>
      <c r="E226" s="327"/>
      <c r="G226" s="328"/>
      <c r="J226" s="325"/>
      <c r="K226" s="325"/>
      <c r="L226" s="325"/>
      <c r="M226" s="325"/>
      <c r="R226" s="327"/>
      <c r="S226" s="325"/>
      <c r="T226" s="325"/>
      <c r="U226" s="325"/>
    </row>
    <row r="227" spans="3:21" ht="24.75" customHeight="1">
      <c r="C227" s="326"/>
      <c r="D227" s="325"/>
      <c r="E227" s="327"/>
      <c r="G227" s="328"/>
      <c r="J227" s="325"/>
      <c r="K227" s="325"/>
      <c r="L227" s="325"/>
      <c r="M227" s="325"/>
      <c r="R227" s="327"/>
      <c r="S227" s="325"/>
      <c r="T227" s="325"/>
      <c r="U227" s="325"/>
    </row>
    <row r="228" spans="3:21" ht="24.75" customHeight="1">
      <c r="C228" s="326"/>
      <c r="D228" s="325"/>
      <c r="E228" s="327"/>
      <c r="G228" s="328"/>
      <c r="J228" s="325"/>
      <c r="K228" s="325"/>
      <c r="L228" s="325"/>
      <c r="M228" s="325"/>
      <c r="R228" s="327"/>
      <c r="S228" s="325"/>
      <c r="T228" s="325"/>
      <c r="U228" s="325"/>
    </row>
    <row r="229" spans="3:21" ht="24.75" customHeight="1">
      <c r="C229" s="326"/>
      <c r="D229" s="325"/>
      <c r="E229" s="327"/>
      <c r="G229" s="328"/>
      <c r="J229" s="325"/>
      <c r="K229" s="325"/>
      <c r="L229" s="325"/>
      <c r="M229" s="325"/>
      <c r="R229" s="327"/>
      <c r="S229" s="325"/>
      <c r="T229" s="325"/>
      <c r="U229" s="325"/>
    </row>
    <row r="230" spans="3:21" ht="24.75" customHeight="1">
      <c r="C230" s="326"/>
      <c r="D230" s="325"/>
      <c r="E230" s="327"/>
      <c r="G230" s="328"/>
      <c r="J230" s="325"/>
      <c r="K230" s="325"/>
      <c r="L230" s="325"/>
      <c r="M230" s="325"/>
      <c r="R230" s="327"/>
      <c r="S230" s="325"/>
      <c r="T230" s="325"/>
      <c r="U230" s="325"/>
    </row>
    <row r="231" spans="3:21" ht="24.75" customHeight="1">
      <c r="C231" s="326"/>
      <c r="D231" s="325"/>
      <c r="E231" s="327"/>
      <c r="G231" s="328"/>
      <c r="J231" s="325"/>
      <c r="K231" s="325"/>
      <c r="L231" s="325"/>
      <c r="M231" s="325"/>
      <c r="R231" s="327"/>
      <c r="S231" s="325"/>
      <c r="T231" s="325"/>
      <c r="U231" s="325"/>
    </row>
    <row r="232" spans="3:21" ht="24.75" customHeight="1">
      <c r="C232" s="326"/>
      <c r="D232" s="325"/>
      <c r="E232" s="327"/>
      <c r="G232" s="328"/>
      <c r="J232" s="325"/>
      <c r="K232" s="325"/>
      <c r="L232" s="325"/>
      <c r="M232" s="325"/>
      <c r="R232" s="327"/>
      <c r="S232" s="325"/>
      <c r="T232" s="325"/>
      <c r="U232" s="325"/>
    </row>
    <row r="233" spans="3:21" ht="24.75" customHeight="1">
      <c r="C233" s="326"/>
      <c r="D233" s="325"/>
      <c r="E233" s="327"/>
      <c r="G233" s="328"/>
      <c r="J233" s="325"/>
      <c r="K233" s="325"/>
      <c r="L233" s="325"/>
      <c r="M233" s="325"/>
      <c r="R233" s="327"/>
      <c r="S233" s="325"/>
      <c r="T233" s="325"/>
      <c r="U233" s="325"/>
    </row>
    <row r="234" spans="3:21" ht="24.75" customHeight="1">
      <c r="C234" s="326"/>
      <c r="D234" s="325"/>
      <c r="E234" s="327"/>
      <c r="G234" s="328"/>
      <c r="J234" s="325"/>
      <c r="K234" s="325"/>
      <c r="L234" s="325"/>
      <c r="M234" s="325"/>
      <c r="R234" s="327"/>
      <c r="S234" s="325"/>
      <c r="T234" s="325"/>
      <c r="U234" s="325"/>
    </row>
    <row r="235" spans="3:21" ht="24.75" customHeight="1">
      <c r="C235" s="326"/>
      <c r="D235" s="325"/>
      <c r="E235" s="327"/>
      <c r="G235" s="328"/>
      <c r="J235" s="325"/>
      <c r="K235" s="325"/>
      <c r="L235" s="325"/>
      <c r="M235" s="325"/>
      <c r="R235" s="327"/>
      <c r="S235" s="325"/>
      <c r="T235" s="325"/>
      <c r="U235" s="325"/>
    </row>
    <row r="236" spans="3:21" ht="24.75" customHeight="1">
      <c r="C236" s="326"/>
      <c r="D236" s="325"/>
      <c r="E236" s="327"/>
      <c r="G236" s="328"/>
      <c r="J236" s="325"/>
      <c r="K236" s="325"/>
      <c r="L236" s="325"/>
      <c r="M236" s="325"/>
      <c r="R236" s="327"/>
      <c r="S236" s="325"/>
      <c r="T236" s="325"/>
      <c r="U236" s="325"/>
    </row>
    <row r="237" spans="3:21" ht="24.75" customHeight="1">
      <c r="C237" s="326"/>
      <c r="D237" s="325"/>
      <c r="E237" s="327"/>
      <c r="G237" s="328"/>
      <c r="J237" s="325"/>
      <c r="K237" s="325"/>
      <c r="L237" s="325"/>
      <c r="M237" s="325"/>
      <c r="R237" s="327"/>
      <c r="S237" s="325"/>
      <c r="T237" s="325"/>
      <c r="U237" s="325"/>
    </row>
    <row r="238" spans="3:21" ht="24.75" customHeight="1">
      <c r="C238" s="326"/>
      <c r="D238" s="325"/>
      <c r="E238" s="327"/>
      <c r="G238" s="328"/>
      <c r="J238" s="325"/>
      <c r="K238" s="325"/>
      <c r="L238" s="325"/>
      <c r="M238" s="325"/>
      <c r="R238" s="327"/>
      <c r="S238" s="325"/>
      <c r="T238" s="325"/>
      <c r="U238" s="325"/>
    </row>
    <row r="239" spans="3:21" ht="24.75" customHeight="1">
      <c r="C239" s="326"/>
      <c r="D239" s="325"/>
      <c r="E239" s="327"/>
      <c r="G239" s="328"/>
      <c r="J239" s="325"/>
      <c r="K239" s="325"/>
      <c r="L239" s="325"/>
      <c r="M239" s="325"/>
      <c r="R239" s="327"/>
      <c r="S239" s="325"/>
      <c r="T239" s="325"/>
      <c r="U239" s="325"/>
    </row>
    <row r="240" spans="3:21" ht="24.75" customHeight="1">
      <c r="C240" s="326"/>
      <c r="D240" s="325"/>
      <c r="E240" s="327"/>
      <c r="G240" s="328"/>
      <c r="J240" s="325"/>
      <c r="K240" s="325"/>
      <c r="L240" s="325"/>
      <c r="M240" s="325"/>
      <c r="R240" s="327"/>
      <c r="S240" s="325"/>
      <c r="T240" s="325"/>
      <c r="U240" s="325"/>
    </row>
    <row r="241" spans="3:21" ht="24.75" customHeight="1">
      <c r="C241" s="326"/>
      <c r="D241" s="325"/>
      <c r="E241" s="327"/>
      <c r="G241" s="328"/>
      <c r="J241" s="325"/>
      <c r="K241" s="325"/>
      <c r="L241" s="325"/>
      <c r="M241" s="325"/>
      <c r="R241" s="327"/>
      <c r="S241" s="325"/>
      <c r="T241" s="325"/>
      <c r="U241" s="325"/>
    </row>
    <row r="242" spans="3:21" ht="24.75" customHeight="1">
      <c r="C242" s="326"/>
      <c r="D242" s="325"/>
      <c r="E242" s="327"/>
      <c r="G242" s="328"/>
      <c r="J242" s="325"/>
      <c r="K242" s="325"/>
      <c r="L242" s="325"/>
      <c r="M242" s="325"/>
      <c r="R242" s="327"/>
      <c r="S242" s="325"/>
      <c r="T242" s="325"/>
      <c r="U242" s="325"/>
    </row>
    <row r="243" spans="3:21" ht="24.75" customHeight="1">
      <c r="C243" s="326"/>
      <c r="D243" s="325"/>
      <c r="E243" s="327"/>
      <c r="G243" s="328"/>
      <c r="J243" s="325"/>
      <c r="K243" s="325"/>
      <c r="L243" s="325"/>
      <c r="M243" s="325"/>
      <c r="R243" s="327"/>
      <c r="S243" s="325"/>
      <c r="T243" s="325"/>
      <c r="U243" s="325"/>
    </row>
    <row r="244" spans="3:21" ht="24.75" customHeight="1">
      <c r="C244" s="326"/>
      <c r="D244" s="325"/>
      <c r="E244" s="327"/>
      <c r="G244" s="328"/>
      <c r="J244" s="325"/>
      <c r="K244" s="325"/>
      <c r="L244" s="325"/>
      <c r="M244" s="325"/>
      <c r="R244" s="327"/>
      <c r="S244" s="325"/>
      <c r="T244" s="325"/>
      <c r="U244" s="325"/>
    </row>
    <row r="245" spans="3:21" ht="24.75" customHeight="1">
      <c r="C245" s="326"/>
      <c r="D245" s="325"/>
      <c r="E245" s="327"/>
      <c r="G245" s="328"/>
      <c r="J245" s="325"/>
      <c r="K245" s="325"/>
      <c r="L245" s="325"/>
      <c r="M245" s="325"/>
      <c r="R245" s="327"/>
      <c r="S245" s="325"/>
      <c r="T245" s="325"/>
      <c r="U245" s="325"/>
    </row>
    <row r="246" spans="3:21" ht="24.75" customHeight="1">
      <c r="C246" s="326"/>
      <c r="D246" s="325"/>
      <c r="E246" s="327"/>
      <c r="G246" s="328"/>
      <c r="J246" s="325"/>
      <c r="K246" s="325"/>
      <c r="L246" s="325"/>
      <c r="M246" s="325"/>
      <c r="R246" s="327"/>
      <c r="S246" s="325"/>
      <c r="T246" s="325"/>
      <c r="U246" s="325"/>
    </row>
    <row r="247" spans="3:21" ht="24.75" customHeight="1">
      <c r="C247" s="326"/>
      <c r="D247" s="325"/>
      <c r="E247" s="327"/>
      <c r="G247" s="328"/>
      <c r="J247" s="325"/>
      <c r="K247" s="325"/>
      <c r="L247" s="325"/>
      <c r="M247" s="325"/>
      <c r="R247" s="327"/>
      <c r="S247" s="325"/>
      <c r="T247" s="325"/>
      <c r="U247" s="325"/>
    </row>
    <row r="248" spans="3:21" ht="24.75" customHeight="1">
      <c r="C248" s="326"/>
      <c r="D248" s="325"/>
      <c r="E248" s="327"/>
      <c r="G248" s="328"/>
      <c r="J248" s="325"/>
      <c r="K248" s="325"/>
      <c r="L248" s="325"/>
      <c r="M248" s="325"/>
      <c r="R248" s="327"/>
      <c r="S248" s="325"/>
      <c r="T248" s="325"/>
      <c r="U248" s="325"/>
    </row>
    <row r="249" spans="3:21" ht="24.75" customHeight="1">
      <c r="C249" s="326"/>
      <c r="D249" s="325"/>
      <c r="E249" s="327"/>
      <c r="G249" s="328"/>
      <c r="J249" s="325"/>
      <c r="K249" s="325"/>
      <c r="L249" s="325"/>
      <c r="M249" s="325"/>
      <c r="R249" s="327"/>
      <c r="S249" s="325"/>
      <c r="T249" s="325"/>
      <c r="U249" s="325"/>
    </row>
    <row r="250" spans="3:21" ht="24.75" customHeight="1">
      <c r="C250" s="326"/>
      <c r="D250" s="325"/>
      <c r="E250" s="327"/>
      <c r="G250" s="328"/>
      <c r="J250" s="325"/>
      <c r="K250" s="325"/>
      <c r="L250" s="325"/>
      <c r="M250" s="325"/>
      <c r="R250" s="327"/>
      <c r="S250" s="325"/>
      <c r="T250" s="325"/>
      <c r="U250" s="325"/>
    </row>
    <row r="251" spans="3:21" ht="24.75" customHeight="1">
      <c r="C251" s="326"/>
      <c r="D251" s="325"/>
      <c r="E251" s="327"/>
      <c r="G251" s="328"/>
      <c r="J251" s="325"/>
      <c r="K251" s="325"/>
      <c r="L251" s="325"/>
      <c r="M251" s="325"/>
      <c r="R251" s="327"/>
      <c r="S251" s="325"/>
      <c r="T251" s="325"/>
      <c r="U251" s="325"/>
    </row>
    <row r="252" spans="3:21" ht="24.75" customHeight="1">
      <c r="C252" s="326"/>
      <c r="D252" s="325"/>
      <c r="E252" s="327"/>
      <c r="G252" s="328"/>
      <c r="J252" s="325"/>
      <c r="K252" s="325"/>
      <c r="L252" s="325"/>
      <c r="M252" s="325"/>
      <c r="R252" s="327"/>
      <c r="S252" s="325"/>
      <c r="T252" s="325"/>
      <c r="U252" s="325"/>
    </row>
    <row r="253" spans="3:21" ht="24.75" customHeight="1">
      <c r="C253" s="326"/>
      <c r="D253" s="325"/>
      <c r="E253" s="327"/>
      <c r="G253" s="328"/>
      <c r="J253" s="325"/>
      <c r="K253" s="325"/>
      <c r="L253" s="325"/>
      <c r="M253" s="325"/>
      <c r="R253" s="327"/>
      <c r="S253" s="325"/>
      <c r="T253" s="325"/>
      <c r="U253" s="325"/>
    </row>
    <row r="254" spans="3:21" ht="24.75" customHeight="1">
      <c r="C254" s="326"/>
      <c r="D254" s="325"/>
      <c r="E254" s="327"/>
      <c r="G254" s="328"/>
      <c r="J254" s="325"/>
      <c r="K254" s="325"/>
      <c r="L254" s="325"/>
      <c r="M254" s="325"/>
      <c r="R254" s="327"/>
      <c r="S254" s="325"/>
      <c r="T254" s="325"/>
      <c r="U254" s="325"/>
    </row>
    <row r="255" spans="3:21" ht="24.75" customHeight="1">
      <c r="C255" s="326"/>
      <c r="D255" s="325"/>
      <c r="E255" s="327"/>
      <c r="G255" s="328"/>
      <c r="J255" s="325"/>
      <c r="K255" s="325"/>
      <c r="L255" s="325"/>
      <c r="M255" s="325"/>
      <c r="R255" s="327"/>
      <c r="S255" s="325"/>
      <c r="T255" s="325"/>
      <c r="U255" s="325"/>
    </row>
    <row r="256" spans="3:21" ht="24.75" customHeight="1">
      <c r="C256" s="326"/>
      <c r="D256" s="325"/>
      <c r="E256" s="327"/>
      <c r="G256" s="328"/>
      <c r="J256" s="325"/>
      <c r="K256" s="325"/>
      <c r="L256" s="325"/>
      <c r="M256" s="325"/>
      <c r="R256" s="327"/>
      <c r="S256" s="325"/>
      <c r="T256" s="325"/>
      <c r="U256" s="325"/>
    </row>
    <row r="257" spans="3:21" ht="24.75" customHeight="1">
      <c r="C257" s="326"/>
      <c r="D257" s="325"/>
      <c r="E257" s="327"/>
      <c r="G257" s="328"/>
      <c r="J257" s="325"/>
      <c r="K257" s="325"/>
      <c r="L257" s="325"/>
      <c r="M257" s="325"/>
      <c r="R257" s="327"/>
      <c r="S257" s="325"/>
      <c r="T257" s="325"/>
      <c r="U257" s="325"/>
    </row>
    <row r="258" spans="3:21" ht="24.75" customHeight="1">
      <c r="C258" s="326"/>
      <c r="D258" s="325"/>
      <c r="E258" s="327"/>
      <c r="G258" s="328"/>
      <c r="J258" s="325"/>
      <c r="K258" s="325"/>
      <c r="L258" s="325"/>
      <c r="M258" s="325"/>
      <c r="R258" s="327"/>
      <c r="S258" s="325"/>
      <c r="T258" s="325"/>
      <c r="U258" s="325"/>
    </row>
    <row r="259" spans="3:21" ht="24.75" customHeight="1">
      <c r="C259" s="326"/>
      <c r="D259" s="325"/>
      <c r="E259" s="327"/>
      <c r="G259" s="328"/>
      <c r="J259" s="325"/>
      <c r="K259" s="325"/>
      <c r="L259" s="325"/>
      <c r="M259" s="325"/>
      <c r="R259" s="327"/>
      <c r="S259" s="325"/>
      <c r="T259" s="325"/>
      <c r="U259" s="325"/>
    </row>
    <row r="260" spans="3:21" ht="24.75" customHeight="1">
      <c r="C260" s="326"/>
      <c r="D260" s="325"/>
      <c r="E260" s="327"/>
      <c r="G260" s="328"/>
      <c r="J260" s="325"/>
      <c r="K260" s="325"/>
      <c r="L260" s="325"/>
      <c r="M260" s="325"/>
      <c r="R260" s="327"/>
      <c r="S260" s="325"/>
      <c r="T260" s="325"/>
      <c r="U260" s="325"/>
    </row>
    <row r="261" spans="3:21" ht="24.75" customHeight="1">
      <c r="C261" s="326"/>
      <c r="D261" s="325"/>
      <c r="E261" s="327"/>
      <c r="G261" s="328"/>
      <c r="J261" s="325"/>
      <c r="K261" s="325"/>
      <c r="L261" s="325"/>
      <c r="M261" s="325"/>
      <c r="R261" s="327"/>
      <c r="S261" s="325"/>
      <c r="T261" s="325"/>
      <c r="U261" s="325"/>
    </row>
    <row r="262" spans="3:21" ht="24.75" customHeight="1">
      <c r="C262" s="326"/>
      <c r="D262" s="325"/>
      <c r="E262" s="327"/>
      <c r="G262" s="328"/>
      <c r="J262" s="325"/>
      <c r="K262" s="325"/>
      <c r="L262" s="325"/>
      <c r="M262" s="325"/>
      <c r="R262" s="327"/>
      <c r="S262" s="325"/>
      <c r="T262" s="325"/>
      <c r="U262" s="325"/>
    </row>
    <row r="263" spans="3:21" ht="24.75" customHeight="1">
      <c r="C263" s="326"/>
      <c r="D263" s="325"/>
      <c r="E263" s="327"/>
      <c r="G263" s="328"/>
      <c r="J263" s="325"/>
      <c r="K263" s="325"/>
      <c r="L263" s="325"/>
      <c r="M263" s="325"/>
      <c r="R263" s="327"/>
      <c r="S263" s="325"/>
      <c r="T263" s="325"/>
      <c r="U263" s="325"/>
    </row>
    <row r="264" spans="3:21" ht="24.75" customHeight="1">
      <c r="C264" s="326"/>
      <c r="D264" s="325"/>
      <c r="E264" s="327"/>
      <c r="G264" s="328"/>
      <c r="J264" s="325"/>
      <c r="K264" s="325"/>
      <c r="L264" s="325"/>
      <c r="M264" s="325"/>
      <c r="R264" s="327"/>
      <c r="S264" s="325"/>
      <c r="T264" s="325"/>
      <c r="U264" s="325"/>
    </row>
    <row r="265" spans="3:21" ht="24.75" customHeight="1">
      <c r="C265" s="326"/>
      <c r="D265" s="325"/>
      <c r="E265" s="327"/>
      <c r="G265" s="328"/>
      <c r="J265" s="325"/>
      <c r="K265" s="325"/>
      <c r="L265" s="325"/>
      <c r="M265" s="325"/>
      <c r="R265" s="327"/>
      <c r="S265" s="325"/>
      <c r="T265" s="325"/>
      <c r="U265" s="325"/>
    </row>
    <row r="266" spans="3:21" ht="24.75" customHeight="1">
      <c r="C266" s="326"/>
      <c r="D266" s="325"/>
      <c r="E266" s="327"/>
      <c r="G266" s="328"/>
      <c r="J266" s="325"/>
      <c r="K266" s="325"/>
      <c r="L266" s="325"/>
      <c r="M266" s="325"/>
      <c r="R266" s="327"/>
      <c r="S266" s="325"/>
      <c r="T266" s="325"/>
      <c r="U266" s="325"/>
    </row>
    <row r="267" spans="3:21" ht="24.75" customHeight="1">
      <c r="C267" s="326"/>
      <c r="D267" s="325"/>
      <c r="E267" s="327"/>
      <c r="G267" s="328"/>
      <c r="J267" s="325"/>
      <c r="K267" s="325"/>
      <c r="L267" s="325"/>
      <c r="M267" s="325"/>
      <c r="R267" s="327"/>
      <c r="S267" s="325"/>
      <c r="T267" s="325"/>
      <c r="U267" s="325"/>
    </row>
    <row r="268" spans="3:21" ht="24.75" customHeight="1">
      <c r="C268" s="326"/>
      <c r="D268" s="325"/>
      <c r="E268" s="327"/>
      <c r="G268" s="328"/>
      <c r="J268" s="325"/>
      <c r="K268" s="325"/>
      <c r="L268" s="325"/>
      <c r="M268" s="325"/>
      <c r="R268" s="327"/>
      <c r="S268" s="325"/>
      <c r="T268" s="325"/>
      <c r="U268" s="325"/>
    </row>
    <row r="269" spans="3:21" ht="24.75" customHeight="1">
      <c r="C269" s="326"/>
      <c r="D269" s="325"/>
      <c r="E269" s="327"/>
      <c r="G269" s="328"/>
      <c r="J269" s="325"/>
      <c r="K269" s="325"/>
      <c r="L269" s="325"/>
      <c r="M269" s="325"/>
      <c r="R269" s="327"/>
      <c r="S269" s="325"/>
      <c r="T269" s="325"/>
      <c r="U269" s="325"/>
    </row>
    <row r="270" spans="3:21" ht="24.75" customHeight="1">
      <c r="C270" s="326"/>
      <c r="D270" s="325"/>
      <c r="E270" s="327"/>
      <c r="G270" s="328"/>
      <c r="J270" s="325"/>
      <c r="K270" s="325"/>
      <c r="L270" s="325"/>
      <c r="M270" s="325"/>
      <c r="R270" s="327"/>
      <c r="S270" s="325"/>
      <c r="T270" s="325"/>
      <c r="U270" s="325"/>
    </row>
    <row r="271" spans="3:21" ht="24.75" customHeight="1">
      <c r="C271" s="326"/>
      <c r="D271" s="325"/>
      <c r="E271" s="327"/>
      <c r="G271" s="328"/>
      <c r="J271" s="325"/>
      <c r="K271" s="325"/>
      <c r="L271" s="325"/>
      <c r="M271" s="325"/>
      <c r="R271" s="327"/>
      <c r="S271" s="325"/>
      <c r="T271" s="325"/>
      <c r="U271" s="325"/>
    </row>
    <row r="272" spans="3:21" ht="24.75" customHeight="1">
      <c r="C272" s="326"/>
      <c r="D272" s="325"/>
      <c r="E272" s="327"/>
      <c r="G272" s="328"/>
      <c r="J272" s="325"/>
      <c r="K272" s="325"/>
      <c r="L272" s="325"/>
      <c r="M272" s="325"/>
      <c r="R272" s="327"/>
      <c r="S272" s="325"/>
      <c r="T272" s="325"/>
      <c r="U272" s="325"/>
    </row>
    <row r="273" spans="3:21" ht="24.75" customHeight="1">
      <c r="C273" s="326"/>
      <c r="D273" s="325"/>
      <c r="E273" s="327"/>
      <c r="G273" s="328"/>
      <c r="J273" s="325"/>
      <c r="K273" s="325"/>
      <c r="L273" s="325"/>
      <c r="M273" s="325"/>
      <c r="R273" s="327"/>
      <c r="S273" s="325"/>
      <c r="T273" s="325"/>
      <c r="U273" s="325"/>
    </row>
    <row r="274" spans="3:21" ht="24.75" customHeight="1">
      <c r="C274" s="326"/>
      <c r="D274" s="325"/>
      <c r="E274" s="327"/>
      <c r="G274" s="328"/>
      <c r="J274" s="325"/>
      <c r="K274" s="325"/>
      <c r="L274" s="325"/>
      <c r="M274" s="325"/>
      <c r="R274" s="327"/>
      <c r="S274" s="325"/>
      <c r="T274" s="325"/>
      <c r="U274" s="325"/>
    </row>
    <row r="275" spans="3:21" ht="24.75" customHeight="1">
      <c r="C275" s="326"/>
      <c r="D275" s="325"/>
      <c r="E275" s="327"/>
      <c r="G275" s="328"/>
      <c r="J275" s="325"/>
      <c r="K275" s="325"/>
      <c r="L275" s="325"/>
      <c r="M275" s="325"/>
      <c r="R275" s="327"/>
      <c r="S275" s="325"/>
      <c r="T275" s="325"/>
      <c r="U275" s="325"/>
    </row>
    <row r="276" spans="3:21" ht="24.75" customHeight="1">
      <c r="C276" s="326"/>
      <c r="D276" s="325"/>
      <c r="E276" s="327"/>
      <c r="G276" s="328"/>
      <c r="J276" s="325"/>
      <c r="K276" s="325"/>
      <c r="L276" s="325"/>
      <c r="M276" s="325"/>
      <c r="R276" s="327"/>
      <c r="S276" s="325"/>
      <c r="T276" s="325"/>
      <c r="U276" s="325"/>
    </row>
    <row r="277" spans="3:21" ht="24.75" customHeight="1">
      <c r="C277" s="326"/>
      <c r="D277" s="325"/>
      <c r="E277" s="327"/>
      <c r="G277" s="328"/>
      <c r="J277" s="325"/>
      <c r="K277" s="325"/>
      <c r="L277" s="325"/>
      <c r="M277" s="325"/>
      <c r="R277" s="327"/>
      <c r="S277" s="325"/>
      <c r="T277" s="325"/>
      <c r="U277" s="325"/>
    </row>
    <row r="278" spans="3:21" ht="24.75" customHeight="1">
      <c r="C278" s="326"/>
      <c r="D278" s="325"/>
      <c r="E278" s="327"/>
      <c r="G278" s="328"/>
      <c r="J278" s="325"/>
      <c r="K278" s="325"/>
      <c r="L278" s="325"/>
      <c r="M278" s="325"/>
      <c r="R278" s="327"/>
      <c r="S278" s="325"/>
      <c r="T278" s="325"/>
      <c r="U278" s="325"/>
    </row>
    <row r="279" spans="3:21" ht="24.75" customHeight="1">
      <c r="C279" s="326"/>
      <c r="D279" s="325"/>
      <c r="E279" s="327"/>
      <c r="G279" s="328"/>
      <c r="J279" s="325"/>
      <c r="K279" s="325"/>
      <c r="L279" s="325"/>
      <c r="M279" s="325"/>
      <c r="R279" s="327"/>
      <c r="S279" s="325"/>
      <c r="T279" s="325"/>
      <c r="U279" s="325"/>
    </row>
    <row r="280" spans="3:21" ht="24.75" customHeight="1">
      <c r="C280" s="326"/>
      <c r="D280" s="325"/>
      <c r="E280" s="327"/>
      <c r="G280" s="328"/>
      <c r="J280" s="325"/>
      <c r="K280" s="325"/>
      <c r="L280" s="325"/>
      <c r="M280" s="325"/>
      <c r="R280" s="327"/>
      <c r="S280" s="325"/>
      <c r="T280" s="325"/>
      <c r="U280" s="325"/>
    </row>
    <row r="281" spans="3:21" ht="24.75" customHeight="1">
      <c r="C281" s="326"/>
      <c r="D281" s="325"/>
      <c r="E281" s="327"/>
      <c r="G281" s="328"/>
      <c r="J281" s="325"/>
      <c r="K281" s="325"/>
      <c r="L281" s="325"/>
      <c r="M281" s="325"/>
      <c r="R281" s="327"/>
      <c r="S281" s="325"/>
      <c r="T281" s="325"/>
      <c r="U281" s="325"/>
    </row>
    <row r="282" spans="3:21" ht="24.75" customHeight="1">
      <c r="C282" s="326"/>
      <c r="D282" s="325"/>
      <c r="E282" s="327"/>
      <c r="G282" s="328"/>
      <c r="J282" s="325"/>
      <c r="K282" s="325"/>
      <c r="L282" s="325"/>
      <c r="M282" s="325"/>
      <c r="R282" s="327"/>
      <c r="S282" s="325"/>
      <c r="T282" s="325"/>
      <c r="U282" s="325"/>
    </row>
    <row r="283" spans="3:21" ht="24.75" customHeight="1">
      <c r="C283" s="326"/>
      <c r="D283" s="325"/>
      <c r="E283" s="327"/>
      <c r="G283" s="328"/>
      <c r="J283" s="325"/>
      <c r="K283" s="325"/>
      <c r="L283" s="325"/>
      <c r="M283" s="325"/>
      <c r="R283" s="327"/>
      <c r="S283" s="325"/>
      <c r="T283" s="325"/>
      <c r="U283" s="325"/>
    </row>
    <row r="284" spans="3:21" ht="24.75" customHeight="1">
      <c r="C284" s="326"/>
      <c r="D284" s="325"/>
      <c r="E284" s="327"/>
      <c r="G284" s="328"/>
      <c r="J284" s="325"/>
      <c r="K284" s="325"/>
      <c r="L284" s="325"/>
      <c r="M284" s="325"/>
      <c r="R284" s="327"/>
      <c r="S284" s="325"/>
      <c r="T284" s="325"/>
      <c r="U284" s="325"/>
    </row>
  </sheetData>
  <sheetProtection algorithmName="SHA-512" hashValue="rWY/5D+p6ZoImpktWF0ed3l0zY3PNCyK0hWXaqg/f5HbLMAk+vGPHxDO3Q+MB/Xg+UZyjvb6T5g41YDY4icZTw==" saltValue="9b4A/KFGa3zNfYmWi3UDdA==" spinCount="100000" sheet="1" objects="1" scenarios="1"/>
  <autoFilter ref="A3:A53" xr:uid="{5BB38CF6-5C54-4B53-94FA-5698E6CCD056}"/>
  <mergeCells count="5">
    <mergeCell ref="V2:V3"/>
    <mergeCell ref="S2:U2"/>
    <mergeCell ref="N2:R2"/>
    <mergeCell ref="F2:G2"/>
    <mergeCell ref="B2:E2"/>
  </mergeCells>
  <dataValidations count="2">
    <dataValidation type="whole" allowBlank="1" showInputMessage="1" showErrorMessage="1" sqref="B4:B53" xr:uid="{417BAD61-7028-4BF9-A62B-A0CD9617C2C6}">
      <formula1>3</formula1>
      <formula2>336</formula2>
    </dataValidation>
    <dataValidation type="whole" operator="greaterThanOrEqual" allowBlank="1" showInputMessage="1" showErrorMessage="1" sqref="A4:A53" xr:uid="{C733556A-94BC-4295-9899-F81D6A79DC48}">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78C0D931-6437-407d-A8EE-F0AAD7539E65}">
      <x14:conditionalFormattings>
        <x14:conditionalFormatting xmlns:xm="http://schemas.microsoft.com/office/excel/2006/main">
          <x14:cfRule type="expression" priority="1" id="{1772EDFD-0E6B-460A-BE32-17C377EC63F5}">
            <xm:f>OR(AND(OR(Information!$C$4="School",Information!$C$4="Youth"),AND($B4&lt;3,$B4&gt;0)),AND(Information!$C$4="HE",AND(OR($B4&lt;3,$B4&gt;56)),$B4&gt;0))</xm:f>
            <x14:dxf>
              <fill>
                <patternFill>
                  <bgColor rgb="FFFF0000"/>
                </patternFill>
              </fill>
            </x14:dxf>
          </x14:cfRule>
          <xm:sqref>B4:B53</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5650A3B-55FF-4326-BBB7-F8AF0C7CF7D3}">
          <x14:formula1>
            <xm:f>countrygrouping!$A$2:$A$139</xm:f>
          </x14:formula1>
          <xm:sqref>F4:F53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0844F-B64A-40FF-9EEF-82EFD5DE2F27}">
  <sheetPr>
    <tabColor theme="0" tint="-0.14999847407452621"/>
  </sheetPr>
  <dimension ref="A1:BW159"/>
  <sheetViews>
    <sheetView showGridLines="0" tabSelected="1" topLeftCell="R1" workbookViewId="0">
      <selection activeCell="Y4" sqref="Y4"/>
    </sheetView>
  </sheetViews>
  <sheetFormatPr defaultColWidth="8.7109375" defaultRowHeight="24.75" customHeight="1"/>
  <cols>
    <col min="1" max="1" width="15.28515625" style="578" customWidth="1"/>
    <col min="2" max="2" width="21" style="578" customWidth="1"/>
    <col min="3" max="3" width="15.7109375" style="583" hidden="1" customWidth="1"/>
    <col min="4" max="4" width="15.7109375" style="477" hidden="1" customWidth="1"/>
    <col min="5" max="5" width="15.7109375" style="584" customWidth="1"/>
    <col min="6" max="6" width="29" style="581" customWidth="1"/>
    <col min="7" max="7" width="13.42578125" style="585" customWidth="1"/>
    <col min="8" max="8" width="19.7109375" style="532" hidden="1" customWidth="1"/>
    <col min="9" max="9" width="9.42578125" style="532" customWidth="1"/>
    <col min="10" max="10" width="11.42578125" style="477" hidden="1" customWidth="1"/>
    <col min="11" max="11" width="13.28515625" style="477" customWidth="1"/>
    <col min="12" max="12" width="8.7109375" style="477" hidden="1" customWidth="1"/>
    <col min="13" max="13" width="12.28515625" style="477" customWidth="1"/>
    <col min="14" max="15" width="13.5703125" style="580" hidden="1" customWidth="1"/>
    <col min="16" max="16" width="12.7109375" style="580" hidden="1" customWidth="1"/>
    <col min="17" max="17" width="15" style="580" customWidth="1"/>
    <col min="18" max="18" width="17.7109375" style="584" customWidth="1"/>
    <col min="19" max="19" width="17.42578125" style="477" customWidth="1"/>
    <col min="20" max="20" width="14.7109375" style="477" customWidth="1"/>
    <col min="21" max="21" width="17.28515625" style="477" customWidth="1"/>
    <col min="22" max="22" width="21.5703125" style="477" customWidth="1"/>
    <col min="23" max="23" width="18.5703125" style="477" customWidth="1"/>
    <col min="24" max="24" width="17.28515625" style="477" customWidth="1"/>
    <col min="25" max="25" width="22.5703125" style="477" customWidth="1"/>
    <col min="26" max="26" width="98.28515625" style="325" customWidth="1"/>
    <col min="27" max="16384" width="8.7109375" style="532"/>
  </cols>
  <sheetData>
    <row r="1" spans="1:26" s="325" customFormat="1" ht="17.100000000000001" customHeight="1" thickBot="1">
      <c r="A1" s="324" t="str">
        <f>IF(Information!$C$4="School","Training courses and Continuing Professional Development (CPD)", IF(Information!$C$4="Youth","Training courses and Continuing Professional Development (CPD)",IF(Information!$C$4="HE","Training courses and Continuing Professional Development (CPD)",IF(Information!$C$4="FE - VET","Training courses and Continuing Professional Development (CPD)",IF(Information!$C$4="AE","Training courses and Continuing Professional Development (CPD)", IF(Information!$C$4="RE","Mobility not applicable for sector"))))))</f>
        <v>Training courses and Continuing Professional Development (CPD)</v>
      </c>
      <c r="E1" s="326"/>
      <c r="G1" s="327"/>
      <c r="H1" s="328"/>
      <c r="I1" s="328"/>
      <c r="P1" s="327"/>
      <c r="Q1" s="327"/>
      <c r="R1" s="327"/>
      <c r="S1" s="327"/>
      <c r="T1" s="327"/>
      <c r="U1" s="327"/>
      <c r="V1" s="447"/>
      <c r="W1" s="447"/>
      <c r="X1" s="448"/>
      <c r="Y1" s="448"/>
      <c r="Z1" s="327"/>
    </row>
    <row r="2" spans="1:26" ht="24.75" customHeight="1" thickBot="1">
      <c r="A2" s="528"/>
      <c r="B2" s="685" t="s">
        <v>72</v>
      </c>
      <c r="C2" s="686"/>
      <c r="D2" s="686"/>
      <c r="E2" s="687"/>
      <c r="F2" s="691" t="s">
        <v>73</v>
      </c>
      <c r="G2" s="692"/>
      <c r="H2" s="529"/>
      <c r="I2" s="528"/>
      <c r="J2" s="530"/>
      <c r="K2" s="530"/>
      <c r="L2" s="531"/>
      <c r="M2" s="531"/>
      <c r="N2" s="688" t="s">
        <v>147</v>
      </c>
      <c r="O2" s="689"/>
      <c r="P2" s="689"/>
      <c r="Q2" s="689"/>
      <c r="R2" s="690"/>
      <c r="S2" s="683" t="s">
        <v>75</v>
      </c>
      <c r="T2" s="684"/>
      <c r="U2" s="685"/>
      <c r="V2" s="667" t="s">
        <v>135</v>
      </c>
      <c r="W2" s="668"/>
      <c r="X2" s="668"/>
      <c r="Y2" s="682"/>
      <c r="Z2" s="648" t="s">
        <v>76</v>
      </c>
    </row>
    <row r="3" spans="1:26" ht="108" customHeight="1" thickBot="1">
      <c r="A3" s="533" t="s">
        <v>148</v>
      </c>
      <c r="B3" s="340" t="str">
        <f>IF(Information!$C$4="School","NUMBER OF DAYS 
(a min of 2 days - max of 4 weeks (28 days) (max of 10 days course fee per participant)", IF(Information!$C$4="Youth","NUMBER OF DAYS 
(a min of 2 days - max of 4 weeks (28 days) (max of 10 days course fee per participant)",IF(Information!$C$4="HE","NUMBER OF DAYS 
(min of 1 week - max of 2 weeks)",IF(Information!$C$4="FE - VET","NUMBER OF DAYS 
(min of 2 days, max of 1 month (28 days))",IF(Information!$C$4="AE","NUMBER OF DAYS 
(min of 2 days, max of 1 month (28 days))", IF(Information!$C$4="RE","Mobility not applicable for sector"))))))</f>
        <v>NUMBER OF DAYS 
(a min of 2 days - max of 4 weeks (28 days) (max of 10 days course fee per participant)</v>
      </c>
      <c r="C3" s="339" t="s">
        <v>82</v>
      </c>
      <c r="D3" s="340" t="s">
        <v>83</v>
      </c>
      <c r="E3" s="340" t="s">
        <v>84</v>
      </c>
      <c r="F3" s="340" t="s">
        <v>85</v>
      </c>
      <c r="G3" s="342" t="s">
        <v>86</v>
      </c>
      <c r="H3" s="534" t="s">
        <v>87</v>
      </c>
      <c r="I3" s="338" t="s">
        <v>88</v>
      </c>
      <c r="J3" s="340" t="s">
        <v>89</v>
      </c>
      <c r="K3" s="340" t="s">
        <v>90</v>
      </c>
      <c r="L3" s="344" t="s">
        <v>91</v>
      </c>
      <c r="M3" s="344" t="s">
        <v>92</v>
      </c>
      <c r="N3" s="451" t="s">
        <v>106</v>
      </c>
      <c r="O3" s="452" t="s">
        <v>107</v>
      </c>
      <c r="P3" s="452" t="s">
        <v>108</v>
      </c>
      <c r="Q3" s="358" t="s">
        <v>149</v>
      </c>
      <c r="R3" s="359" t="s">
        <v>150</v>
      </c>
      <c r="S3" s="338" t="s">
        <v>114</v>
      </c>
      <c r="T3" s="340" t="s">
        <v>115</v>
      </c>
      <c r="U3" s="344" t="s">
        <v>151</v>
      </c>
      <c r="V3" s="160" t="s">
        <v>143</v>
      </c>
      <c r="W3" s="161" t="s">
        <v>144</v>
      </c>
      <c r="X3" s="162" t="s">
        <v>146</v>
      </c>
      <c r="Y3" s="162" t="s">
        <v>152</v>
      </c>
      <c r="Z3" s="649"/>
    </row>
    <row r="4" spans="1:26" s="547" customFormat="1" ht="24.75" customHeight="1">
      <c r="A4" s="535"/>
      <c r="B4" s="536"/>
      <c r="C4" s="537">
        <f t="shared" ref="C4:C53" si="0">FLOOR(B4/7,1)</f>
        <v>0</v>
      </c>
      <c r="D4" s="538">
        <f t="shared" ref="D4:D53" si="1">FLOOR(B4/28,1)</f>
        <v>0</v>
      </c>
      <c r="E4" s="539">
        <f t="shared" ref="E4:E53" si="2">B4/28</f>
        <v>0</v>
      </c>
      <c r="F4" s="425"/>
      <c r="G4" s="371" t="str">
        <f>IFERROR(VLOOKUP(F4,countrygrouping!A:B,2,0)," ")</f>
        <v xml:space="preserve"> </v>
      </c>
      <c r="H4" s="540" t="str">
        <f>G4</f>
        <v xml:space="preserve"> </v>
      </c>
      <c r="I4" s="541">
        <f>IF(B4&gt;0,B4-J4,0)</f>
        <v>0</v>
      </c>
      <c r="J4" s="540">
        <f>IF(B4&lt;14,0,(B4-14))</f>
        <v>0</v>
      </c>
      <c r="K4" s="540">
        <f>IF(B4&gt;56,56-I4,J4)</f>
        <v>0</v>
      </c>
      <c r="L4" s="540">
        <f>I4+K4</f>
        <v>0</v>
      </c>
      <c r="M4" s="540">
        <f>B4-K4-I4</f>
        <v>0</v>
      </c>
      <c r="N4" s="542">
        <f>IFERROR(VLOOKUP(H4,staffrate!A:D,2,0)*I4,0)</f>
        <v>0</v>
      </c>
      <c r="O4" s="543">
        <f>IFERROR(VLOOKUP(H4,staffrate!A:D,3,0)*K4,0)</f>
        <v>0</v>
      </c>
      <c r="P4" s="543">
        <f>IFERROR(VLOOKUP(H4,staffrate!A:D,4,0)*M4,0)</f>
        <v>0</v>
      </c>
      <c r="Q4" s="543">
        <f>IFERROR(N4+O4+P4,0)</f>
        <v>0</v>
      </c>
      <c r="R4" s="544">
        <f t="shared" ref="R4:R35" si="3">IFERROR(Q4*A4,0)</f>
        <v>0</v>
      </c>
      <c r="S4" s="545" t="str">
        <f>IFERROR(VLOOKUP(F4,countrygrouping!A:C,3,0)," ")</f>
        <v xml:space="preserve"> </v>
      </c>
      <c r="T4" s="543" t="str">
        <f>IFERROR(VLOOKUP(S4,distancebands!A:C,2,0)," ")</f>
        <v xml:space="preserve"> </v>
      </c>
      <c r="U4" s="546">
        <f t="shared" ref="U4:U35" si="4">IFERROR(A4*T4,0)</f>
        <v>0</v>
      </c>
      <c r="V4" s="461"/>
      <c r="W4" s="462"/>
      <c r="X4" s="463">
        <f>IFERROR(W4*V4,0)</f>
        <v>0</v>
      </c>
      <c r="Y4" s="463">
        <f>IF(AND((W4*V4)&lt;=400,V4&lt;=40),W4*V4,IF((V4*W4)&lt;=400,W4*40,400))*A4</f>
        <v>0</v>
      </c>
      <c r="Z4" s="383"/>
    </row>
    <row r="5" spans="1:26" s="547" customFormat="1" ht="24.75" customHeight="1">
      <c r="A5" s="423"/>
      <c r="B5" s="548"/>
      <c r="C5" s="549">
        <f t="shared" si="0"/>
        <v>0</v>
      </c>
      <c r="D5" s="550">
        <f t="shared" si="1"/>
        <v>0</v>
      </c>
      <c r="E5" s="551">
        <f t="shared" si="2"/>
        <v>0</v>
      </c>
      <c r="F5" s="425"/>
      <c r="G5" s="371" t="str">
        <f>IFERROR(VLOOKUP(F5,countrygrouping!A:B,2,0)," ")</f>
        <v xml:space="preserve"> </v>
      </c>
      <c r="H5" s="540" t="str">
        <f t="shared" ref="H5:H53" si="5">G5</f>
        <v xml:space="preserve"> </v>
      </c>
      <c r="I5" s="541">
        <f t="shared" ref="I5:I54" si="6">IF(B5&gt;0,B5-J5,0)</f>
        <v>0</v>
      </c>
      <c r="J5" s="540">
        <f t="shared" ref="J5:J54" si="7">IF(B5&lt;14,0,(B5-14))</f>
        <v>0</v>
      </c>
      <c r="K5" s="540">
        <f t="shared" ref="K5:K54" si="8">IF(B5&gt;56,56-I5,J5)</f>
        <v>0</v>
      </c>
      <c r="L5" s="540">
        <f t="shared" ref="L5:L54" si="9">I5+K5</f>
        <v>0</v>
      </c>
      <c r="M5" s="540">
        <f t="shared" ref="M5:M54" si="10">B5-K5-I5</f>
        <v>0</v>
      </c>
      <c r="N5" s="552">
        <f>IFERROR(VLOOKUP(H5,staffrate!A:D,2,0)*I5,0)</f>
        <v>0</v>
      </c>
      <c r="O5" s="553">
        <f>IFERROR(VLOOKUP(H5,staffrate!A:D,3,0)*K5,0)</f>
        <v>0</v>
      </c>
      <c r="P5" s="543">
        <f>IFERROR(VLOOKUP(H5,staffrate!A:D,4,0)*M5,0)</f>
        <v>0</v>
      </c>
      <c r="Q5" s="543">
        <f t="shared" ref="Q5:Q54" si="11">IFERROR(N5+O5+P5,0)</f>
        <v>0</v>
      </c>
      <c r="R5" s="554">
        <f t="shared" si="3"/>
        <v>0</v>
      </c>
      <c r="S5" s="555" t="str">
        <f>IFERROR(VLOOKUP(F5,countrygrouping!A:C,3,0)," ")</f>
        <v xml:space="preserve"> </v>
      </c>
      <c r="T5" s="543" t="str">
        <f>IFERROR(VLOOKUP(S5,distancebands!A:C,2,0)," ")</f>
        <v xml:space="preserve"> </v>
      </c>
      <c r="U5" s="556">
        <f t="shared" si="4"/>
        <v>0</v>
      </c>
      <c r="V5" s="461"/>
      <c r="W5" s="462"/>
      <c r="X5" s="463">
        <f t="shared" ref="X5:X54" si="12">IFERROR(W5*V5,0)</f>
        <v>0</v>
      </c>
      <c r="Y5" s="463">
        <f t="shared" ref="Y5:Y54" si="13">IF(AND((W5*V5)&lt;=400,V5&lt;=40),W5*V5,IF((V5*W5)&lt;=400,W5*40,400))*A5</f>
        <v>0</v>
      </c>
      <c r="Z5" s="383"/>
    </row>
    <row r="6" spans="1:26" s="547" customFormat="1" ht="24.75" customHeight="1">
      <c r="A6" s="423"/>
      <c r="B6" s="548"/>
      <c r="C6" s="549">
        <f t="shared" si="0"/>
        <v>0</v>
      </c>
      <c r="D6" s="550">
        <f t="shared" si="1"/>
        <v>0</v>
      </c>
      <c r="E6" s="551">
        <f t="shared" si="2"/>
        <v>0</v>
      </c>
      <c r="F6" s="425"/>
      <c r="G6" s="371" t="str">
        <f>IFERROR(VLOOKUP(F6,countrygrouping!A:B,2,0)," ")</f>
        <v xml:space="preserve"> </v>
      </c>
      <c r="H6" s="540" t="str">
        <f t="shared" si="5"/>
        <v xml:space="preserve"> </v>
      </c>
      <c r="I6" s="541">
        <f t="shared" si="6"/>
        <v>0</v>
      </c>
      <c r="J6" s="540">
        <f t="shared" si="7"/>
        <v>0</v>
      </c>
      <c r="K6" s="540">
        <f t="shared" si="8"/>
        <v>0</v>
      </c>
      <c r="L6" s="540">
        <f t="shared" si="9"/>
        <v>0</v>
      </c>
      <c r="M6" s="540">
        <f t="shared" si="10"/>
        <v>0</v>
      </c>
      <c r="N6" s="552">
        <f>IFERROR(VLOOKUP(H6,staffrate!A:D,2,0)*I6,0)</f>
        <v>0</v>
      </c>
      <c r="O6" s="553">
        <f>IFERROR(VLOOKUP(H6,staffrate!A:D,3,0)*K6,0)</f>
        <v>0</v>
      </c>
      <c r="P6" s="543">
        <f>IFERROR(VLOOKUP(H6,staffrate!A:D,4,0)*M6,0)</f>
        <v>0</v>
      </c>
      <c r="Q6" s="543">
        <f t="shared" si="11"/>
        <v>0</v>
      </c>
      <c r="R6" s="554">
        <f t="shared" si="3"/>
        <v>0</v>
      </c>
      <c r="S6" s="555" t="str">
        <f>IFERROR(VLOOKUP(F6,countrygrouping!A:C,3,0)," ")</f>
        <v xml:space="preserve"> </v>
      </c>
      <c r="T6" s="543" t="str">
        <f>IFERROR(VLOOKUP(S6,distancebands!A:C,2,0)," ")</f>
        <v xml:space="preserve"> </v>
      </c>
      <c r="U6" s="556">
        <f t="shared" si="4"/>
        <v>0</v>
      </c>
      <c r="V6" s="461"/>
      <c r="W6" s="462"/>
      <c r="X6" s="463">
        <f t="shared" si="12"/>
        <v>0</v>
      </c>
      <c r="Y6" s="463">
        <f t="shared" si="13"/>
        <v>0</v>
      </c>
      <c r="Z6" s="383"/>
    </row>
    <row r="7" spans="1:26" s="547" customFormat="1" ht="24.75" customHeight="1">
      <c r="A7" s="423"/>
      <c r="B7" s="548"/>
      <c r="C7" s="549">
        <f t="shared" si="0"/>
        <v>0</v>
      </c>
      <c r="D7" s="550">
        <f t="shared" si="1"/>
        <v>0</v>
      </c>
      <c r="E7" s="551">
        <f t="shared" si="2"/>
        <v>0</v>
      </c>
      <c r="F7" s="425"/>
      <c r="G7" s="371" t="str">
        <f>IFERROR(VLOOKUP(F7,countrygrouping!A:B,2,0)," ")</f>
        <v xml:space="preserve"> </v>
      </c>
      <c r="H7" s="540" t="str">
        <f t="shared" si="5"/>
        <v xml:space="preserve"> </v>
      </c>
      <c r="I7" s="541">
        <f t="shared" si="6"/>
        <v>0</v>
      </c>
      <c r="J7" s="540">
        <f t="shared" si="7"/>
        <v>0</v>
      </c>
      <c r="K7" s="540">
        <f t="shared" si="8"/>
        <v>0</v>
      </c>
      <c r="L7" s="540">
        <f t="shared" si="9"/>
        <v>0</v>
      </c>
      <c r="M7" s="540">
        <f t="shared" si="10"/>
        <v>0</v>
      </c>
      <c r="N7" s="552">
        <f>IFERROR(VLOOKUP(H7,staffrate!A:D,2,0)*I7,0)</f>
        <v>0</v>
      </c>
      <c r="O7" s="553">
        <f>IFERROR(VLOOKUP(H7,staffrate!A:D,3,0)*K7,0)</f>
        <v>0</v>
      </c>
      <c r="P7" s="543">
        <f>IFERROR(VLOOKUP(H7,staffrate!A:D,4,0)*M7,0)</f>
        <v>0</v>
      </c>
      <c r="Q7" s="543">
        <f t="shared" si="11"/>
        <v>0</v>
      </c>
      <c r="R7" s="554">
        <f t="shared" si="3"/>
        <v>0</v>
      </c>
      <c r="S7" s="555" t="str">
        <f>IFERROR(VLOOKUP(F7,countrygrouping!A:C,3,0)," ")</f>
        <v xml:space="preserve"> </v>
      </c>
      <c r="T7" s="543" t="str">
        <f>IFERROR(VLOOKUP(S7,distancebands!A:C,2,0)," ")</f>
        <v xml:space="preserve"> </v>
      </c>
      <c r="U7" s="556">
        <f t="shared" si="4"/>
        <v>0</v>
      </c>
      <c r="V7" s="461"/>
      <c r="W7" s="462"/>
      <c r="X7" s="463">
        <f t="shared" si="12"/>
        <v>0</v>
      </c>
      <c r="Y7" s="463">
        <f t="shared" si="13"/>
        <v>0</v>
      </c>
      <c r="Z7" s="383"/>
    </row>
    <row r="8" spans="1:26" s="547" customFormat="1" ht="24.75" customHeight="1">
      <c r="A8" s="423"/>
      <c r="B8" s="548"/>
      <c r="C8" s="549">
        <f t="shared" si="0"/>
        <v>0</v>
      </c>
      <c r="D8" s="550">
        <f t="shared" si="1"/>
        <v>0</v>
      </c>
      <c r="E8" s="551">
        <f t="shared" si="2"/>
        <v>0</v>
      </c>
      <c r="F8" s="425"/>
      <c r="G8" s="371" t="str">
        <f>IFERROR(VLOOKUP(F8,countrygrouping!A:B,2,0)," ")</f>
        <v xml:space="preserve"> </v>
      </c>
      <c r="H8" s="540" t="str">
        <f t="shared" si="5"/>
        <v xml:space="preserve"> </v>
      </c>
      <c r="I8" s="541">
        <f t="shared" si="6"/>
        <v>0</v>
      </c>
      <c r="J8" s="540">
        <f t="shared" si="7"/>
        <v>0</v>
      </c>
      <c r="K8" s="540">
        <f t="shared" si="8"/>
        <v>0</v>
      </c>
      <c r="L8" s="540">
        <f t="shared" si="9"/>
        <v>0</v>
      </c>
      <c r="M8" s="540">
        <f t="shared" si="10"/>
        <v>0</v>
      </c>
      <c r="N8" s="552">
        <f>IFERROR(VLOOKUP(H8,staffrate!A:D,2,0)*I8,0)</f>
        <v>0</v>
      </c>
      <c r="O8" s="553">
        <f>IFERROR(VLOOKUP(H8,staffrate!A:D,3,0)*K8,0)</f>
        <v>0</v>
      </c>
      <c r="P8" s="543">
        <f>IFERROR(VLOOKUP(H8,staffrate!A:D,4,0)*M8,0)</f>
        <v>0</v>
      </c>
      <c r="Q8" s="543">
        <f t="shared" si="11"/>
        <v>0</v>
      </c>
      <c r="R8" s="554">
        <f t="shared" si="3"/>
        <v>0</v>
      </c>
      <c r="S8" s="555" t="str">
        <f>IFERROR(VLOOKUP(F8,countrygrouping!A:C,3,0)," ")</f>
        <v xml:space="preserve"> </v>
      </c>
      <c r="T8" s="543" t="str">
        <f>IFERROR(VLOOKUP(S8,distancebands!A:C,2,0)," ")</f>
        <v xml:space="preserve"> </v>
      </c>
      <c r="U8" s="556">
        <f t="shared" si="4"/>
        <v>0</v>
      </c>
      <c r="V8" s="461"/>
      <c r="W8" s="462"/>
      <c r="X8" s="463">
        <f t="shared" si="12"/>
        <v>0</v>
      </c>
      <c r="Y8" s="463">
        <f t="shared" si="13"/>
        <v>0</v>
      </c>
      <c r="Z8" s="383"/>
    </row>
    <row r="9" spans="1:26" s="547" customFormat="1" ht="24.75" customHeight="1">
      <c r="A9" s="423"/>
      <c r="B9" s="548"/>
      <c r="C9" s="549">
        <f t="shared" si="0"/>
        <v>0</v>
      </c>
      <c r="D9" s="550">
        <f t="shared" si="1"/>
        <v>0</v>
      </c>
      <c r="E9" s="551">
        <f t="shared" si="2"/>
        <v>0</v>
      </c>
      <c r="F9" s="425"/>
      <c r="G9" s="371" t="str">
        <f>IFERROR(VLOOKUP(F9,countrygrouping!A:B,2,0)," ")</f>
        <v xml:space="preserve"> </v>
      </c>
      <c r="H9" s="540" t="str">
        <f t="shared" si="5"/>
        <v xml:space="preserve"> </v>
      </c>
      <c r="I9" s="541">
        <f t="shared" si="6"/>
        <v>0</v>
      </c>
      <c r="J9" s="540">
        <f t="shared" si="7"/>
        <v>0</v>
      </c>
      <c r="K9" s="540">
        <f t="shared" si="8"/>
        <v>0</v>
      </c>
      <c r="L9" s="540">
        <f t="shared" si="9"/>
        <v>0</v>
      </c>
      <c r="M9" s="540">
        <f t="shared" si="10"/>
        <v>0</v>
      </c>
      <c r="N9" s="552">
        <f>IFERROR(VLOOKUP(H9,staffrate!A:D,2,0)*I9,0)</f>
        <v>0</v>
      </c>
      <c r="O9" s="553">
        <f>IFERROR(VLOOKUP(H9,staffrate!A:D,3,0)*K9,0)</f>
        <v>0</v>
      </c>
      <c r="P9" s="543">
        <f>IFERROR(VLOOKUP(H9,staffrate!A:D,4,0)*M9,0)</f>
        <v>0</v>
      </c>
      <c r="Q9" s="543">
        <f t="shared" si="11"/>
        <v>0</v>
      </c>
      <c r="R9" s="554">
        <f t="shared" si="3"/>
        <v>0</v>
      </c>
      <c r="S9" s="555" t="str">
        <f>IFERROR(VLOOKUP(F9,countrygrouping!A:C,3,0)," ")</f>
        <v xml:space="preserve"> </v>
      </c>
      <c r="T9" s="543" t="str">
        <f>IFERROR(VLOOKUP(S9,distancebands!A:C,2,0)," ")</f>
        <v xml:space="preserve"> </v>
      </c>
      <c r="U9" s="556">
        <f t="shared" si="4"/>
        <v>0</v>
      </c>
      <c r="V9" s="461"/>
      <c r="W9" s="462"/>
      <c r="X9" s="463">
        <f t="shared" si="12"/>
        <v>0</v>
      </c>
      <c r="Y9" s="463">
        <f t="shared" si="13"/>
        <v>0</v>
      </c>
      <c r="Z9" s="383"/>
    </row>
    <row r="10" spans="1:26" s="547" customFormat="1" ht="24.75" customHeight="1">
      <c r="A10" s="423"/>
      <c r="B10" s="548"/>
      <c r="C10" s="549">
        <f t="shared" si="0"/>
        <v>0</v>
      </c>
      <c r="D10" s="550">
        <f t="shared" si="1"/>
        <v>0</v>
      </c>
      <c r="E10" s="551">
        <f t="shared" si="2"/>
        <v>0</v>
      </c>
      <c r="F10" s="425"/>
      <c r="G10" s="371" t="str">
        <f>IFERROR(VLOOKUP(F10,countrygrouping!A:B,2,0)," ")</f>
        <v xml:space="preserve"> </v>
      </c>
      <c r="H10" s="540" t="str">
        <f t="shared" si="5"/>
        <v xml:space="preserve"> </v>
      </c>
      <c r="I10" s="541">
        <f t="shared" si="6"/>
        <v>0</v>
      </c>
      <c r="J10" s="540">
        <f t="shared" si="7"/>
        <v>0</v>
      </c>
      <c r="K10" s="540">
        <f t="shared" si="8"/>
        <v>0</v>
      </c>
      <c r="L10" s="540">
        <f t="shared" si="9"/>
        <v>0</v>
      </c>
      <c r="M10" s="540">
        <f t="shared" si="10"/>
        <v>0</v>
      </c>
      <c r="N10" s="552">
        <f>IFERROR(VLOOKUP(H10,staffrate!A:D,2,0)*I10,0)</f>
        <v>0</v>
      </c>
      <c r="O10" s="553">
        <f>IFERROR(VLOOKUP(H10,staffrate!A:D,3,0)*K10,0)</f>
        <v>0</v>
      </c>
      <c r="P10" s="543">
        <f>IFERROR(VLOOKUP(H10,staffrate!A:D,4,0)*M10,0)</f>
        <v>0</v>
      </c>
      <c r="Q10" s="543">
        <f t="shared" si="11"/>
        <v>0</v>
      </c>
      <c r="R10" s="554">
        <f t="shared" si="3"/>
        <v>0</v>
      </c>
      <c r="S10" s="555" t="str">
        <f>IFERROR(VLOOKUP(F10,countrygrouping!A:C,3,0)," ")</f>
        <v xml:space="preserve"> </v>
      </c>
      <c r="T10" s="543" t="str">
        <f>IFERROR(VLOOKUP(S10,distancebands!A:C,2,0)," ")</f>
        <v xml:space="preserve"> </v>
      </c>
      <c r="U10" s="556">
        <f t="shared" si="4"/>
        <v>0</v>
      </c>
      <c r="V10" s="461"/>
      <c r="W10" s="462"/>
      <c r="X10" s="463">
        <f t="shared" si="12"/>
        <v>0</v>
      </c>
      <c r="Y10" s="463">
        <f t="shared" si="13"/>
        <v>0</v>
      </c>
      <c r="Z10" s="383"/>
    </row>
    <row r="11" spans="1:26" s="547" customFormat="1" ht="24.75" customHeight="1">
      <c r="A11" s="423"/>
      <c r="B11" s="548"/>
      <c r="C11" s="549">
        <f t="shared" si="0"/>
        <v>0</v>
      </c>
      <c r="D11" s="550">
        <f t="shared" si="1"/>
        <v>0</v>
      </c>
      <c r="E11" s="551">
        <f t="shared" si="2"/>
        <v>0</v>
      </c>
      <c r="F11" s="425"/>
      <c r="G11" s="371" t="str">
        <f>IFERROR(VLOOKUP(F11,countrygrouping!A:B,2,0)," ")</f>
        <v xml:space="preserve"> </v>
      </c>
      <c r="H11" s="540" t="str">
        <f t="shared" si="5"/>
        <v xml:space="preserve"> </v>
      </c>
      <c r="I11" s="541">
        <f t="shared" si="6"/>
        <v>0</v>
      </c>
      <c r="J11" s="540">
        <f t="shared" si="7"/>
        <v>0</v>
      </c>
      <c r="K11" s="540">
        <f t="shared" si="8"/>
        <v>0</v>
      </c>
      <c r="L11" s="540">
        <f t="shared" si="9"/>
        <v>0</v>
      </c>
      <c r="M11" s="540">
        <f t="shared" si="10"/>
        <v>0</v>
      </c>
      <c r="N11" s="552">
        <f>IFERROR(VLOOKUP(H11,staffrate!A:D,2,0)*I11,0)</f>
        <v>0</v>
      </c>
      <c r="O11" s="553">
        <f>IFERROR(VLOOKUP(H11,staffrate!A:D,3,0)*K11,0)</f>
        <v>0</v>
      </c>
      <c r="P11" s="543">
        <f>IFERROR(VLOOKUP(H11,staffrate!A:D,4,0)*M11,0)</f>
        <v>0</v>
      </c>
      <c r="Q11" s="543">
        <f t="shared" si="11"/>
        <v>0</v>
      </c>
      <c r="R11" s="554">
        <f t="shared" si="3"/>
        <v>0</v>
      </c>
      <c r="S11" s="555" t="str">
        <f>IFERROR(VLOOKUP(F11,countrygrouping!A:C,3,0)," ")</f>
        <v xml:space="preserve"> </v>
      </c>
      <c r="T11" s="543" t="str">
        <f>IFERROR(VLOOKUP(S11,distancebands!A:C,2,0)," ")</f>
        <v xml:space="preserve"> </v>
      </c>
      <c r="U11" s="556">
        <f t="shared" si="4"/>
        <v>0</v>
      </c>
      <c r="V11" s="461"/>
      <c r="W11" s="462"/>
      <c r="X11" s="463">
        <f t="shared" si="12"/>
        <v>0</v>
      </c>
      <c r="Y11" s="463">
        <f t="shared" si="13"/>
        <v>0</v>
      </c>
      <c r="Z11" s="383"/>
    </row>
    <row r="12" spans="1:26" s="547" customFormat="1" ht="24.75" customHeight="1">
      <c r="A12" s="423"/>
      <c r="B12" s="548"/>
      <c r="C12" s="549">
        <f t="shared" si="0"/>
        <v>0</v>
      </c>
      <c r="D12" s="550">
        <f t="shared" si="1"/>
        <v>0</v>
      </c>
      <c r="E12" s="551">
        <f t="shared" si="2"/>
        <v>0</v>
      </c>
      <c r="F12" s="425"/>
      <c r="G12" s="371" t="str">
        <f>IFERROR(VLOOKUP(F12,countrygrouping!A:B,2,0)," ")</f>
        <v xml:space="preserve"> </v>
      </c>
      <c r="H12" s="540" t="str">
        <f t="shared" si="5"/>
        <v xml:space="preserve"> </v>
      </c>
      <c r="I12" s="541">
        <f t="shared" si="6"/>
        <v>0</v>
      </c>
      <c r="J12" s="540">
        <f t="shared" si="7"/>
        <v>0</v>
      </c>
      <c r="K12" s="540">
        <f t="shared" si="8"/>
        <v>0</v>
      </c>
      <c r="L12" s="540">
        <f t="shared" si="9"/>
        <v>0</v>
      </c>
      <c r="M12" s="540">
        <f t="shared" si="10"/>
        <v>0</v>
      </c>
      <c r="N12" s="552">
        <f>IFERROR(VLOOKUP(H12,staffrate!A:D,2,0)*I12,0)</f>
        <v>0</v>
      </c>
      <c r="O12" s="553">
        <f>IFERROR(VLOOKUP(H12,staffrate!A:D,3,0)*K12,0)</f>
        <v>0</v>
      </c>
      <c r="P12" s="543">
        <f>IFERROR(VLOOKUP(H12,staffrate!A:D,4,0)*M12,0)</f>
        <v>0</v>
      </c>
      <c r="Q12" s="543">
        <f t="shared" si="11"/>
        <v>0</v>
      </c>
      <c r="R12" s="554">
        <f t="shared" si="3"/>
        <v>0</v>
      </c>
      <c r="S12" s="555" t="str">
        <f>IFERROR(VLOOKUP(F12,countrygrouping!A:C,3,0)," ")</f>
        <v xml:space="preserve"> </v>
      </c>
      <c r="T12" s="543" t="str">
        <f>IFERROR(VLOOKUP(S12,distancebands!A:C,2,0)," ")</f>
        <v xml:space="preserve"> </v>
      </c>
      <c r="U12" s="556">
        <f t="shared" si="4"/>
        <v>0</v>
      </c>
      <c r="V12" s="461"/>
      <c r="W12" s="462"/>
      <c r="X12" s="463">
        <f t="shared" si="12"/>
        <v>0</v>
      </c>
      <c r="Y12" s="463">
        <f t="shared" si="13"/>
        <v>0</v>
      </c>
      <c r="Z12" s="383"/>
    </row>
    <row r="13" spans="1:26" s="547" customFormat="1" ht="24.75" customHeight="1">
      <c r="A13" s="423"/>
      <c r="B13" s="548"/>
      <c r="C13" s="549">
        <f t="shared" si="0"/>
        <v>0</v>
      </c>
      <c r="D13" s="550">
        <f t="shared" si="1"/>
        <v>0</v>
      </c>
      <c r="E13" s="551">
        <f t="shared" si="2"/>
        <v>0</v>
      </c>
      <c r="F13" s="425"/>
      <c r="G13" s="371" t="str">
        <f>IFERROR(VLOOKUP(F13,countrygrouping!A:B,2,0)," ")</f>
        <v xml:space="preserve"> </v>
      </c>
      <c r="H13" s="540" t="str">
        <f t="shared" si="5"/>
        <v xml:space="preserve"> </v>
      </c>
      <c r="I13" s="541">
        <f t="shared" si="6"/>
        <v>0</v>
      </c>
      <c r="J13" s="540">
        <f t="shared" si="7"/>
        <v>0</v>
      </c>
      <c r="K13" s="540">
        <f t="shared" si="8"/>
        <v>0</v>
      </c>
      <c r="L13" s="540">
        <f t="shared" si="9"/>
        <v>0</v>
      </c>
      <c r="M13" s="540">
        <f t="shared" si="10"/>
        <v>0</v>
      </c>
      <c r="N13" s="552">
        <f>IFERROR(VLOOKUP(H13,staffrate!A:D,2,0)*I13,0)</f>
        <v>0</v>
      </c>
      <c r="O13" s="553">
        <f>IFERROR(VLOOKUP(H13,staffrate!A:D,3,0)*K13,0)</f>
        <v>0</v>
      </c>
      <c r="P13" s="543">
        <f>IFERROR(VLOOKUP(H13,staffrate!A:D,4,0)*M13,0)</f>
        <v>0</v>
      </c>
      <c r="Q13" s="543">
        <f t="shared" si="11"/>
        <v>0</v>
      </c>
      <c r="R13" s="554">
        <f t="shared" si="3"/>
        <v>0</v>
      </c>
      <c r="S13" s="555" t="str">
        <f>IFERROR(VLOOKUP(F13,countrygrouping!A:C,3,0)," ")</f>
        <v xml:space="preserve"> </v>
      </c>
      <c r="T13" s="543" t="str">
        <f>IFERROR(VLOOKUP(S13,distancebands!A:C,2,0)," ")</f>
        <v xml:space="preserve"> </v>
      </c>
      <c r="U13" s="556">
        <f t="shared" si="4"/>
        <v>0</v>
      </c>
      <c r="V13" s="461"/>
      <c r="W13" s="462"/>
      <c r="X13" s="463">
        <f t="shared" si="12"/>
        <v>0</v>
      </c>
      <c r="Y13" s="463">
        <f t="shared" si="13"/>
        <v>0</v>
      </c>
      <c r="Z13" s="383"/>
    </row>
    <row r="14" spans="1:26" s="547" customFormat="1" ht="24.75" customHeight="1">
      <c r="A14" s="423"/>
      <c r="B14" s="548"/>
      <c r="C14" s="549">
        <f t="shared" si="0"/>
        <v>0</v>
      </c>
      <c r="D14" s="550">
        <f t="shared" si="1"/>
        <v>0</v>
      </c>
      <c r="E14" s="551">
        <f t="shared" si="2"/>
        <v>0</v>
      </c>
      <c r="F14" s="425"/>
      <c r="G14" s="371" t="str">
        <f>IFERROR(VLOOKUP(F14,countrygrouping!A:B,2,0)," ")</f>
        <v xml:space="preserve"> </v>
      </c>
      <c r="H14" s="540" t="str">
        <f t="shared" si="5"/>
        <v xml:space="preserve"> </v>
      </c>
      <c r="I14" s="541">
        <f t="shared" si="6"/>
        <v>0</v>
      </c>
      <c r="J14" s="540">
        <f t="shared" si="7"/>
        <v>0</v>
      </c>
      <c r="K14" s="540">
        <f t="shared" si="8"/>
        <v>0</v>
      </c>
      <c r="L14" s="540">
        <f t="shared" si="9"/>
        <v>0</v>
      </c>
      <c r="M14" s="540">
        <f t="shared" si="10"/>
        <v>0</v>
      </c>
      <c r="N14" s="552">
        <f>IFERROR(VLOOKUP(H14,staffrate!A:D,2,0)*I14,0)</f>
        <v>0</v>
      </c>
      <c r="O14" s="553">
        <f>IFERROR(VLOOKUP(H14,staffrate!A:D,3,0)*K14,0)</f>
        <v>0</v>
      </c>
      <c r="P14" s="543">
        <f>IFERROR(VLOOKUP(H14,staffrate!A:D,4,0)*M14,0)</f>
        <v>0</v>
      </c>
      <c r="Q14" s="543">
        <f t="shared" si="11"/>
        <v>0</v>
      </c>
      <c r="R14" s="554">
        <f t="shared" si="3"/>
        <v>0</v>
      </c>
      <c r="S14" s="555" t="str">
        <f>IFERROR(VLOOKUP(F14,countrygrouping!A:C,3,0)," ")</f>
        <v xml:space="preserve"> </v>
      </c>
      <c r="T14" s="543" t="str">
        <f>IFERROR(VLOOKUP(S14,distancebands!A:C,2,0)," ")</f>
        <v xml:space="preserve"> </v>
      </c>
      <c r="U14" s="556">
        <f t="shared" si="4"/>
        <v>0</v>
      </c>
      <c r="V14" s="461"/>
      <c r="W14" s="462"/>
      <c r="X14" s="463">
        <f t="shared" si="12"/>
        <v>0</v>
      </c>
      <c r="Y14" s="463">
        <f t="shared" si="13"/>
        <v>0</v>
      </c>
      <c r="Z14" s="383"/>
    </row>
    <row r="15" spans="1:26" s="547" customFormat="1" ht="24.75" customHeight="1">
      <c r="A15" s="423"/>
      <c r="B15" s="548"/>
      <c r="C15" s="549">
        <f t="shared" si="0"/>
        <v>0</v>
      </c>
      <c r="D15" s="550">
        <f t="shared" si="1"/>
        <v>0</v>
      </c>
      <c r="E15" s="551">
        <f t="shared" si="2"/>
        <v>0</v>
      </c>
      <c r="F15" s="425"/>
      <c r="G15" s="371" t="str">
        <f>IFERROR(VLOOKUP(F15,countrygrouping!A:B,2,0)," ")</f>
        <v xml:space="preserve"> </v>
      </c>
      <c r="H15" s="540" t="str">
        <f t="shared" si="5"/>
        <v xml:space="preserve"> </v>
      </c>
      <c r="I15" s="541">
        <f t="shared" si="6"/>
        <v>0</v>
      </c>
      <c r="J15" s="540">
        <f t="shared" si="7"/>
        <v>0</v>
      </c>
      <c r="K15" s="540">
        <f t="shared" si="8"/>
        <v>0</v>
      </c>
      <c r="L15" s="540">
        <f t="shared" si="9"/>
        <v>0</v>
      </c>
      <c r="M15" s="540">
        <f t="shared" si="10"/>
        <v>0</v>
      </c>
      <c r="N15" s="552">
        <f>IFERROR(VLOOKUP(H15,staffrate!A:D,2,0)*I15,0)</f>
        <v>0</v>
      </c>
      <c r="O15" s="553">
        <f>IFERROR(VLOOKUP(H15,staffrate!A:D,3,0)*K15,0)</f>
        <v>0</v>
      </c>
      <c r="P15" s="543">
        <f>IFERROR(VLOOKUP(H15,staffrate!A:D,4,0)*M15,0)</f>
        <v>0</v>
      </c>
      <c r="Q15" s="543">
        <f t="shared" si="11"/>
        <v>0</v>
      </c>
      <c r="R15" s="554">
        <f t="shared" si="3"/>
        <v>0</v>
      </c>
      <c r="S15" s="555" t="str">
        <f>IFERROR(VLOOKUP(F15,countrygrouping!A:C,3,0)," ")</f>
        <v xml:space="preserve"> </v>
      </c>
      <c r="T15" s="543" t="str">
        <f>IFERROR(VLOOKUP(S15,distancebands!A:C,2,0)," ")</f>
        <v xml:space="preserve"> </v>
      </c>
      <c r="U15" s="556">
        <f t="shared" si="4"/>
        <v>0</v>
      </c>
      <c r="V15" s="461"/>
      <c r="W15" s="462"/>
      <c r="X15" s="463">
        <f t="shared" si="12"/>
        <v>0</v>
      </c>
      <c r="Y15" s="463">
        <f t="shared" si="13"/>
        <v>0</v>
      </c>
      <c r="Z15" s="383"/>
    </row>
    <row r="16" spans="1:26" s="547" customFormat="1" ht="24.75" customHeight="1">
      <c r="A16" s="423"/>
      <c r="B16" s="548"/>
      <c r="C16" s="549">
        <f t="shared" si="0"/>
        <v>0</v>
      </c>
      <c r="D16" s="550">
        <f t="shared" si="1"/>
        <v>0</v>
      </c>
      <c r="E16" s="551">
        <f t="shared" si="2"/>
        <v>0</v>
      </c>
      <c r="F16" s="425"/>
      <c r="G16" s="371" t="str">
        <f>IFERROR(VLOOKUP(F16,countrygrouping!A:B,2,0)," ")</f>
        <v xml:space="preserve"> </v>
      </c>
      <c r="H16" s="540" t="str">
        <f t="shared" si="5"/>
        <v xml:space="preserve"> </v>
      </c>
      <c r="I16" s="541">
        <f t="shared" si="6"/>
        <v>0</v>
      </c>
      <c r="J16" s="540">
        <f t="shared" si="7"/>
        <v>0</v>
      </c>
      <c r="K16" s="540">
        <f t="shared" si="8"/>
        <v>0</v>
      </c>
      <c r="L16" s="540">
        <f t="shared" si="9"/>
        <v>0</v>
      </c>
      <c r="M16" s="540">
        <f t="shared" si="10"/>
        <v>0</v>
      </c>
      <c r="N16" s="552">
        <f>IFERROR(VLOOKUP(H16,staffrate!A:D,2,0)*I16,0)</f>
        <v>0</v>
      </c>
      <c r="O16" s="553">
        <f>IFERROR(VLOOKUP(H16,staffrate!A:D,3,0)*K16,0)</f>
        <v>0</v>
      </c>
      <c r="P16" s="543">
        <f>IFERROR(VLOOKUP(H16,staffrate!A:D,4,0)*M16,0)</f>
        <v>0</v>
      </c>
      <c r="Q16" s="543">
        <f t="shared" si="11"/>
        <v>0</v>
      </c>
      <c r="R16" s="554">
        <f t="shared" si="3"/>
        <v>0</v>
      </c>
      <c r="S16" s="555" t="str">
        <f>IFERROR(VLOOKUP(F16,countrygrouping!A:C,3,0)," ")</f>
        <v xml:space="preserve"> </v>
      </c>
      <c r="T16" s="543" t="str">
        <f>IFERROR(VLOOKUP(S16,distancebands!A:C,2,0)," ")</f>
        <v xml:space="preserve"> </v>
      </c>
      <c r="U16" s="556">
        <f t="shared" si="4"/>
        <v>0</v>
      </c>
      <c r="V16" s="461"/>
      <c r="W16" s="462"/>
      <c r="X16" s="463">
        <f t="shared" si="12"/>
        <v>0</v>
      </c>
      <c r="Y16" s="463">
        <f t="shared" si="13"/>
        <v>0</v>
      </c>
      <c r="Z16" s="383"/>
    </row>
    <row r="17" spans="1:26" s="547" customFormat="1" ht="24.75" customHeight="1">
      <c r="A17" s="423"/>
      <c r="B17" s="548"/>
      <c r="C17" s="549">
        <f t="shared" si="0"/>
        <v>0</v>
      </c>
      <c r="D17" s="550">
        <f t="shared" si="1"/>
        <v>0</v>
      </c>
      <c r="E17" s="551">
        <f t="shared" si="2"/>
        <v>0</v>
      </c>
      <c r="F17" s="425"/>
      <c r="G17" s="371" t="str">
        <f>IFERROR(VLOOKUP(F17,countrygrouping!A:B,2,0)," ")</f>
        <v xml:space="preserve"> </v>
      </c>
      <c r="H17" s="540" t="str">
        <f t="shared" si="5"/>
        <v xml:space="preserve"> </v>
      </c>
      <c r="I17" s="541">
        <f t="shared" si="6"/>
        <v>0</v>
      </c>
      <c r="J17" s="540">
        <f t="shared" si="7"/>
        <v>0</v>
      </c>
      <c r="K17" s="540">
        <f t="shared" si="8"/>
        <v>0</v>
      </c>
      <c r="L17" s="540">
        <f t="shared" si="9"/>
        <v>0</v>
      </c>
      <c r="M17" s="540">
        <f t="shared" si="10"/>
        <v>0</v>
      </c>
      <c r="N17" s="552">
        <f>IFERROR(VLOOKUP(H17,staffrate!A:D,2,0)*I17,0)</f>
        <v>0</v>
      </c>
      <c r="O17" s="553">
        <f>IFERROR(VLOOKUP(H17,staffrate!A:D,3,0)*K17,0)</f>
        <v>0</v>
      </c>
      <c r="P17" s="543">
        <f>IFERROR(VLOOKUP(H17,staffrate!A:D,4,0)*M17,0)</f>
        <v>0</v>
      </c>
      <c r="Q17" s="543">
        <f t="shared" si="11"/>
        <v>0</v>
      </c>
      <c r="R17" s="554">
        <f t="shared" si="3"/>
        <v>0</v>
      </c>
      <c r="S17" s="555" t="str">
        <f>IFERROR(VLOOKUP(F17,countrygrouping!A:C,3,0)," ")</f>
        <v xml:space="preserve"> </v>
      </c>
      <c r="T17" s="543" t="str">
        <f>IFERROR(VLOOKUP(S17,distancebands!A:C,2,0)," ")</f>
        <v xml:space="preserve"> </v>
      </c>
      <c r="U17" s="556">
        <f t="shared" si="4"/>
        <v>0</v>
      </c>
      <c r="V17" s="461"/>
      <c r="W17" s="462"/>
      <c r="X17" s="463">
        <f t="shared" si="12"/>
        <v>0</v>
      </c>
      <c r="Y17" s="463">
        <f t="shared" si="13"/>
        <v>0</v>
      </c>
      <c r="Z17" s="383"/>
    </row>
    <row r="18" spans="1:26" s="547" customFormat="1" ht="24.75" customHeight="1">
      <c r="A18" s="423"/>
      <c r="B18" s="548"/>
      <c r="C18" s="549">
        <f t="shared" si="0"/>
        <v>0</v>
      </c>
      <c r="D18" s="550">
        <f t="shared" si="1"/>
        <v>0</v>
      </c>
      <c r="E18" s="551">
        <f t="shared" si="2"/>
        <v>0</v>
      </c>
      <c r="F18" s="425"/>
      <c r="G18" s="371" t="str">
        <f>IFERROR(VLOOKUP(F18,countrygrouping!A:B,2,0)," ")</f>
        <v xml:space="preserve"> </v>
      </c>
      <c r="H18" s="540" t="str">
        <f t="shared" si="5"/>
        <v xml:space="preserve"> </v>
      </c>
      <c r="I18" s="541">
        <f t="shared" si="6"/>
        <v>0</v>
      </c>
      <c r="J18" s="540">
        <f t="shared" si="7"/>
        <v>0</v>
      </c>
      <c r="K18" s="540">
        <f t="shared" si="8"/>
        <v>0</v>
      </c>
      <c r="L18" s="540">
        <f t="shared" si="9"/>
        <v>0</v>
      </c>
      <c r="M18" s="540">
        <f t="shared" si="10"/>
        <v>0</v>
      </c>
      <c r="N18" s="552">
        <f>IFERROR(VLOOKUP(H18,staffrate!A:D,2,0)*I18,0)</f>
        <v>0</v>
      </c>
      <c r="O18" s="553">
        <f>IFERROR(VLOOKUP(H18,staffrate!A:D,3,0)*K18,0)</f>
        <v>0</v>
      </c>
      <c r="P18" s="543">
        <f>IFERROR(VLOOKUP(H18,staffrate!A:D,4,0)*M18,0)</f>
        <v>0</v>
      </c>
      <c r="Q18" s="543">
        <f t="shared" si="11"/>
        <v>0</v>
      </c>
      <c r="R18" s="554">
        <f t="shared" si="3"/>
        <v>0</v>
      </c>
      <c r="S18" s="555" t="str">
        <f>IFERROR(VLOOKUP(F18,countrygrouping!A:C,3,0)," ")</f>
        <v xml:space="preserve"> </v>
      </c>
      <c r="T18" s="543" t="str">
        <f>IFERROR(VLOOKUP(S18,distancebands!A:C,2,0)," ")</f>
        <v xml:space="preserve"> </v>
      </c>
      <c r="U18" s="556">
        <f t="shared" si="4"/>
        <v>0</v>
      </c>
      <c r="V18" s="461"/>
      <c r="W18" s="462"/>
      <c r="X18" s="463">
        <f t="shared" si="12"/>
        <v>0</v>
      </c>
      <c r="Y18" s="463">
        <f t="shared" si="13"/>
        <v>0</v>
      </c>
      <c r="Z18" s="383"/>
    </row>
    <row r="19" spans="1:26" s="547" customFormat="1" ht="24.75" customHeight="1">
      <c r="A19" s="423"/>
      <c r="B19" s="548"/>
      <c r="C19" s="549">
        <f t="shared" si="0"/>
        <v>0</v>
      </c>
      <c r="D19" s="550">
        <f t="shared" si="1"/>
        <v>0</v>
      </c>
      <c r="E19" s="551">
        <f t="shared" si="2"/>
        <v>0</v>
      </c>
      <c r="F19" s="425"/>
      <c r="G19" s="371" t="str">
        <f>IFERROR(VLOOKUP(F19,countrygrouping!A:B,2,0)," ")</f>
        <v xml:space="preserve"> </v>
      </c>
      <c r="H19" s="540" t="str">
        <f t="shared" si="5"/>
        <v xml:space="preserve"> </v>
      </c>
      <c r="I19" s="541">
        <f t="shared" si="6"/>
        <v>0</v>
      </c>
      <c r="J19" s="540">
        <f t="shared" si="7"/>
        <v>0</v>
      </c>
      <c r="K19" s="540">
        <f t="shared" si="8"/>
        <v>0</v>
      </c>
      <c r="L19" s="540">
        <f t="shared" si="9"/>
        <v>0</v>
      </c>
      <c r="M19" s="540">
        <f t="shared" si="10"/>
        <v>0</v>
      </c>
      <c r="N19" s="552">
        <f>IFERROR(VLOOKUP(H19,staffrate!A:D,2,0)*I19,0)</f>
        <v>0</v>
      </c>
      <c r="O19" s="553">
        <f>IFERROR(VLOOKUP(H19,staffrate!A:D,3,0)*K19,0)</f>
        <v>0</v>
      </c>
      <c r="P19" s="543">
        <f>IFERROR(VLOOKUP(H19,staffrate!A:D,4,0)*M19,0)</f>
        <v>0</v>
      </c>
      <c r="Q19" s="543">
        <f t="shared" si="11"/>
        <v>0</v>
      </c>
      <c r="R19" s="554">
        <f t="shared" si="3"/>
        <v>0</v>
      </c>
      <c r="S19" s="555" t="str">
        <f>IFERROR(VLOOKUP(F19,countrygrouping!A:C,3,0)," ")</f>
        <v xml:space="preserve"> </v>
      </c>
      <c r="T19" s="543" t="str">
        <f>IFERROR(VLOOKUP(S19,distancebands!A:C,2,0)," ")</f>
        <v xml:space="preserve"> </v>
      </c>
      <c r="U19" s="556">
        <f t="shared" si="4"/>
        <v>0</v>
      </c>
      <c r="V19" s="461"/>
      <c r="W19" s="462"/>
      <c r="X19" s="463">
        <f t="shared" si="12"/>
        <v>0</v>
      </c>
      <c r="Y19" s="463">
        <f t="shared" si="13"/>
        <v>0</v>
      </c>
      <c r="Z19" s="383"/>
    </row>
    <row r="20" spans="1:26" s="547" customFormat="1" ht="24.75" customHeight="1">
      <c r="A20" s="423"/>
      <c r="B20" s="548"/>
      <c r="C20" s="549">
        <f t="shared" si="0"/>
        <v>0</v>
      </c>
      <c r="D20" s="550">
        <f t="shared" si="1"/>
        <v>0</v>
      </c>
      <c r="E20" s="551">
        <f t="shared" si="2"/>
        <v>0</v>
      </c>
      <c r="F20" s="425"/>
      <c r="G20" s="371" t="str">
        <f>IFERROR(VLOOKUP(F20,countrygrouping!A:B,2,0)," ")</f>
        <v xml:space="preserve"> </v>
      </c>
      <c r="H20" s="540" t="str">
        <f t="shared" si="5"/>
        <v xml:space="preserve"> </v>
      </c>
      <c r="I20" s="541">
        <f t="shared" si="6"/>
        <v>0</v>
      </c>
      <c r="J20" s="540">
        <f t="shared" si="7"/>
        <v>0</v>
      </c>
      <c r="K20" s="540">
        <f t="shared" si="8"/>
        <v>0</v>
      </c>
      <c r="L20" s="540">
        <f t="shared" si="9"/>
        <v>0</v>
      </c>
      <c r="M20" s="540">
        <f t="shared" si="10"/>
        <v>0</v>
      </c>
      <c r="N20" s="552">
        <f>IFERROR(VLOOKUP(H20,staffrate!A:D,2,0)*I20,0)</f>
        <v>0</v>
      </c>
      <c r="O20" s="553">
        <f>IFERROR(VLOOKUP(H20,staffrate!A:D,3,0)*K20,0)</f>
        <v>0</v>
      </c>
      <c r="P20" s="543">
        <f>IFERROR(VLOOKUP(H20,staffrate!A:D,4,0)*M20,0)</f>
        <v>0</v>
      </c>
      <c r="Q20" s="543">
        <f t="shared" si="11"/>
        <v>0</v>
      </c>
      <c r="R20" s="554">
        <f t="shared" si="3"/>
        <v>0</v>
      </c>
      <c r="S20" s="555" t="str">
        <f>IFERROR(VLOOKUP(F20,countrygrouping!A:C,3,0)," ")</f>
        <v xml:space="preserve"> </v>
      </c>
      <c r="T20" s="543" t="str">
        <f>IFERROR(VLOOKUP(S20,distancebands!A:C,2,0)," ")</f>
        <v xml:space="preserve"> </v>
      </c>
      <c r="U20" s="556">
        <f t="shared" si="4"/>
        <v>0</v>
      </c>
      <c r="V20" s="461"/>
      <c r="W20" s="462"/>
      <c r="X20" s="463">
        <f t="shared" si="12"/>
        <v>0</v>
      </c>
      <c r="Y20" s="463">
        <f t="shared" si="13"/>
        <v>0</v>
      </c>
      <c r="Z20" s="383"/>
    </row>
    <row r="21" spans="1:26" s="547" customFormat="1" ht="24.75" customHeight="1">
      <c r="A21" s="423"/>
      <c r="B21" s="548"/>
      <c r="C21" s="549">
        <f t="shared" si="0"/>
        <v>0</v>
      </c>
      <c r="D21" s="550">
        <f t="shared" si="1"/>
        <v>0</v>
      </c>
      <c r="E21" s="551">
        <f t="shared" si="2"/>
        <v>0</v>
      </c>
      <c r="F21" s="425"/>
      <c r="G21" s="371" t="str">
        <f>IFERROR(VLOOKUP(F21,countrygrouping!A:B,2,0)," ")</f>
        <v xml:space="preserve"> </v>
      </c>
      <c r="H21" s="540" t="str">
        <f t="shared" si="5"/>
        <v xml:space="preserve"> </v>
      </c>
      <c r="I21" s="541">
        <f t="shared" si="6"/>
        <v>0</v>
      </c>
      <c r="J21" s="540">
        <f t="shared" si="7"/>
        <v>0</v>
      </c>
      <c r="K21" s="540">
        <f t="shared" si="8"/>
        <v>0</v>
      </c>
      <c r="L21" s="540">
        <f t="shared" si="9"/>
        <v>0</v>
      </c>
      <c r="M21" s="540">
        <f t="shared" si="10"/>
        <v>0</v>
      </c>
      <c r="N21" s="552">
        <f>IFERROR(VLOOKUP(H21,staffrate!A:D,2,0)*I21,0)</f>
        <v>0</v>
      </c>
      <c r="O21" s="553">
        <f>IFERROR(VLOOKUP(H21,staffrate!A:D,3,0)*K21,0)</f>
        <v>0</v>
      </c>
      <c r="P21" s="543">
        <f>IFERROR(VLOOKUP(H21,staffrate!A:D,4,0)*M21,0)</f>
        <v>0</v>
      </c>
      <c r="Q21" s="543">
        <f t="shared" si="11"/>
        <v>0</v>
      </c>
      <c r="R21" s="554">
        <f t="shared" si="3"/>
        <v>0</v>
      </c>
      <c r="S21" s="555" t="str">
        <f>IFERROR(VLOOKUP(F21,countrygrouping!A:C,3,0)," ")</f>
        <v xml:space="preserve"> </v>
      </c>
      <c r="T21" s="543" t="str">
        <f>IFERROR(VLOOKUP(S21,distancebands!A:C,2,0)," ")</f>
        <v xml:space="preserve"> </v>
      </c>
      <c r="U21" s="556">
        <f t="shared" si="4"/>
        <v>0</v>
      </c>
      <c r="V21" s="461"/>
      <c r="W21" s="462"/>
      <c r="X21" s="463">
        <f t="shared" si="12"/>
        <v>0</v>
      </c>
      <c r="Y21" s="463">
        <f t="shared" si="13"/>
        <v>0</v>
      </c>
      <c r="Z21" s="383"/>
    </row>
    <row r="22" spans="1:26" s="547" customFormat="1" ht="24.75" customHeight="1">
      <c r="A22" s="423"/>
      <c r="B22" s="548"/>
      <c r="C22" s="549">
        <f t="shared" si="0"/>
        <v>0</v>
      </c>
      <c r="D22" s="550">
        <f t="shared" si="1"/>
        <v>0</v>
      </c>
      <c r="E22" s="551">
        <f t="shared" si="2"/>
        <v>0</v>
      </c>
      <c r="F22" s="425"/>
      <c r="G22" s="371" t="str">
        <f>IFERROR(VLOOKUP(F22,countrygrouping!A:B,2,0)," ")</f>
        <v xml:space="preserve"> </v>
      </c>
      <c r="H22" s="540" t="str">
        <f t="shared" si="5"/>
        <v xml:space="preserve"> </v>
      </c>
      <c r="I22" s="541">
        <f t="shared" si="6"/>
        <v>0</v>
      </c>
      <c r="J22" s="540">
        <f t="shared" si="7"/>
        <v>0</v>
      </c>
      <c r="K22" s="540">
        <f t="shared" si="8"/>
        <v>0</v>
      </c>
      <c r="L22" s="540">
        <f t="shared" si="9"/>
        <v>0</v>
      </c>
      <c r="M22" s="540">
        <f t="shared" si="10"/>
        <v>0</v>
      </c>
      <c r="N22" s="552">
        <f>IFERROR(VLOOKUP(H22,staffrate!A:D,2,0)*I22,0)</f>
        <v>0</v>
      </c>
      <c r="O22" s="553">
        <f>IFERROR(VLOOKUP(H22,staffrate!A:D,3,0)*K22,0)</f>
        <v>0</v>
      </c>
      <c r="P22" s="543">
        <f>IFERROR(VLOOKUP(H22,staffrate!A:D,4,0)*M22,0)</f>
        <v>0</v>
      </c>
      <c r="Q22" s="543">
        <f t="shared" si="11"/>
        <v>0</v>
      </c>
      <c r="R22" s="554">
        <f t="shared" si="3"/>
        <v>0</v>
      </c>
      <c r="S22" s="555" t="str">
        <f>IFERROR(VLOOKUP(F22,countrygrouping!A:C,3,0)," ")</f>
        <v xml:space="preserve"> </v>
      </c>
      <c r="T22" s="543" t="str">
        <f>IFERROR(VLOOKUP(S22,distancebands!A:C,2,0)," ")</f>
        <v xml:space="preserve"> </v>
      </c>
      <c r="U22" s="556">
        <f t="shared" si="4"/>
        <v>0</v>
      </c>
      <c r="V22" s="461"/>
      <c r="W22" s="462"/>
      <c r="X22" s="463">
        <f t="shared" si="12"/>
        <v>0</v>
      </c>
      <c r="Y22" s="463">
        <f t="shared" si="13"/>
        <v>0</v>
      </c>
      <c r="Z22" s="383"/>
    </row>
    <row r="23" spans="1:26" s="547" customFormat="1" ht="24.75" customHeight="1">
      <c r="A23" s="423"/>
      <c r="B23" s="548"/>
      <c r="C23" s="549">
        <f t="shared" si="0"/>
        <v>0</v>
      </c>
      <c r="D23" s="550">
        <f t="shared" si="1"/>
        <v>0</v>
      </c>
      <c r="E23" s="551">
        <f t="shared" si="2"/>
        <v>0</v>
      </c>
      <c r="F23" s="425"/>
      <c r="G23" s="371" t="str">
        <f>IFERROR(VLOOKUP(F23,countrygrouping!A:B,2,0)," ")</f>
        <v xml:space="preserve"> </v>
      </c>
      <c r="H23" s="540" t="str">
        <f t="shared" si="5"/>
        <v xml:space="preserve"> </v>
      </c>
      <c r="I23" s="541">
        <f t="shared" si="6"/>
        <v>0</v>
      </c>
      <c r="J23" s="540">
        <f t="shared" si="7"/>
        <v>0</v>
      </c>
      <c r="K23" s="540">
        <f t="shared" si="8"/>
        <v>0</v>
      </c>
      <c r="L23" s="540">
        <f t="shared" si="9"/>
        <v>0</v>
      </c>
      <c r="M23" s="540">
        <f t="shared" si="10"/>
        <v>0</v>
      </c>
      <c r="N23" s="552">
        <f>IFERROR(VLOOKUP(H23,staffrate!A:D,2,0)*I23,0)</f>
        <v>0</v>
      </c>
      <c r="O23" s="553">
        <f>IFERROR(VLOOKUP(H23,staffrate!A:D,3,0)*K23,0)</f>
        <v>0</v>
      </c>
      <c r="P23" s="543">
        <f>IFERROR(VLOOKUP(H23,staffrate!A:D,4,0)*M23,0)</f>
        <v>0</v>
      </c>
      <c r="Q23" s="543">
        <f t="shared" si="11"/>
        <v>0</v>
      </c>
      <c r="R23" s="554">
        <f t="shared" si="3"/>
        <v>0</v>
      </c>
      <c r="S23" s="555" t="str">
        <f>IFERROR(VLOOKUP(F23,countrygrouping!A:C,3,0)," ")</f>
        <v xml:space="preserve"> </v>
      </c>
      <c r="T23" s="543" t="str">
        <f>IFERROR(VLOOKUP(S23,distancebands!A:C,2,0)," ")</f>
        <v xml:space="preserve"> </v>
      </c>
      <c r="U23" s="556">
        <f t="shared" si="4"/>
        <v>0</v>
      </c>
      <c r="V23" s="461"/>
      <c r="W23" s="462"/>
      <c r="X23" s="463">
        <f t="shared" si="12"/>
        <v>0</v>
      </c>
      <c r="Y23" s="463">
        <f t="shared" si="13"/>
        <v>0</v>
      </c>
      <c r="Z23" s="383"/>
    </row>
    <row r="24" spans="1:26" s="547" customFormat="1" ht="24.75" customHeight="1">
      <c r="A24" s="423"/>
      <c r="B24" s="548"/>
      <c r="C24" s="549">
        <f t="shared" si="0"/>
        <v>0</v>
      </c>
      <c r="D24" s="550">
        <f t="shared" si="1"/>
        <v>0</v>
      </c>
      <c r="E24" s="551">
        <f t="shared" si="2"/>
        <v>0</v>
      </c>
      <c r="F24" s="425"/>
      <c r="G24" s="371" t="str">
        <f>IFERROR(VLOOKUP(F24,countrygrouping!A:B,2,0)," ")</f>
        <v xml:space="preserve"> </v>
      </c>
      <c r="H24" s="540" t="str">
        <f t="shared" si="5"/>
        <v xml:space="preserve"> </v>
      </c>
      <c r="I24" s="541">
        <f t="shared" si="6"/>
        <v>0</v>
      </c>
      <c r="J24" s="540">
        <f t="shared" si="7"/>
        <v>0</v>
      </c>
      <c r="K24" s="540">
        <f t="shared" si="8"/>
        <v>0</v>
      </c>
      <c r="L24" s="540">
        <f t="shared" si="9"/>
        <v>0</v>
      </c>
      <c r="M24" s="540">
        <f t="shared" si="10"/>
        <v>0</v>
      </c>
      <c r="N24" s="552">
        <f>IFERROR(VLOOKUP(H24,staffrate!A:D,2,0)*I24,0)</f>
        <v>0</v>
      </c>
      <c r="O24" s="553">
        <f>IFERROR(VLOOKUP(H24,staffrate!A:D,3,0)*K24,0)</f>
        <v>0</v>
      </c>
      <c r="P24" s="543">
        <f>IFERROR(VLOOKUP(H24,staffrate!A:D,4,0)*M24,0)</f>
        <v>0</v>
      </c>
      <c r="Q24" s="543">
        <f t="shared" si="11"/>
        <v>0</v>
      </c>
      <c r="R24" s="554">
        <f t="shared" si="3"/>
        <v>0</v>
      </c>
      <c r="S24" s="555" t="str">
        <f>IFERROR(VLOOKUP(F24,countrygrouping!A:C,3,0)," ")</f>
        <v xml:space="preserve"> </v>
      </c>
      <c r="T24" s="543" t="str">
        <f>IFERROR(VLOOKUP(S24,distancebands!A:C,2,0)," ")</f>
        <v xml:space="preserve"> </v>
      </c>
      <c r="U24" s="556">
        <f t="shared" si="4"/>
        <v>0</v>
      </c>
      <c r="V24" s="461"/>
      <c r="W24" s="462"/>
      <c r="X24" s="463">
        <f t="shared" si="12"/>
        <v>0</v>
      </c>
      <c r="Y24" s="463">
        <f t="shared" si="13"/>
        <v>0</v>
      </c>
      <c r="Z24" s="383"/>
    </row>
    <row r="25" spans="1:26" s="547" customFormat="1" ht="24.75" customHeight="1">
      <c r="A25" s="423"/>
      <c r="B25" s="548"/>
      <c r="C25" s="549">
        <f t="shared" si="0"/>
        <v>0</v>
      </c>
      <c r="D25" s="550">
        <f t="shared" si="1"/>
        <v>0</v>
      </c>
      <c r="E25" s="551">
        <f t="shared" si="2"/>
        <v>0</v>
      </c>
      <c r="F25" s="425"/>
      <c r="G25" s="371" t="str">
        <f>IFERROR(VLOOKUP(F25,countrygrouping!A:B,2,0)," ")</f>
        <v xml:space="preserve"> </v>
      </c>
      <c r="H25" s="540" t="str">
        <f t="shared" si="5"/>
        <v xml:space="preserve"> </v>
      </c>
      <c r="I25" s="541">
        <f t="shared" si="6"/>
        <v>0</v>
      </c>
      <c r="J25" s="540">
        <f t="shared" si="7"/>
        <v>0</v>
      </c>
      <c r="K25" s="540">
        <f t="shared" si="8"/>
        <v>0</v>
      </c>
      <c r="L25" s="540">
        <f t="shared" si="9"/>
        <v>0</v>
      </c>
      <c r="M25" s="540">
        <f t="shared" si="10"/>
        <v>0</v>
      </c>
      <c r="N25" s="552">
        <f>IFERROR(VLOOKUP(H25,staffrate!A:D,2,0)*I25,0)</f>
        <v>0</v>
      </c>
      <c r="O25" s="553">
        <f>IFERROR(VLOOKUP(H25,staffrate!A:D,3,0)*K25,0)</f>
        <v>0</v>
      </c>
      <c r="P25" s="543">
        <f>IFERROR(VLOOKUP(H25,staffrate!A:D,4,0)*M25,0)</f>
        <v>0</v>
      </c>
      <c r="Q25" s="543">
        <f t="shared" si="11"/>
        <v>0</v>
      </c>
      <c r="R25" s="554">
        <f t="shared" si="3"/>
        <v>0</v>
      </c>
      <c r="S25" s="555" t="str">
        <f>IFERROR(VLOOKUP(F25,countrygrouping!A:C,3,0)," ")</f>
        <v xml:space="preserve"> </v>
      </c>
      <c r="T25" s="543" t="str">
        <f>IFERROR(VLOOKUP(S25,distancebands!A:C,2,0)," ")</f>
        <v xml:space="preserve"> </v>
      </c>
      <c r="U25" s="556">
        <f t="shared" si="4"/>
        <v>0</v>
      </c>
      <c r="V25" s="461"/>
      <c r="W25" s="462"/>
      <c r="X25" s="463">
        <f t="shared" si="12"/>
        <v>0</v>
      </c>
      <c r="Y25" s="463">
        <f t="shared" si="13"/>
        <v>0</v>
      </c>
      <c r="Z25" s="383"/>
    </row>
    <row r="26" spans="1:26" s="547" customFormat="1" ht="24.75" customHeight="1">
      <c r="A26" s="423"/>
      <c r="B26" s="548"/>
      <c r="C26" s="549">
        <f t="shared" si="0"/>
        <v>0</v>
      </c>
      <c r="D26" s="550">
        <f t="shared" si="1"/>
        <v>0</v>
      </c>
      <c r="E26" s="551">
        <f t="shared" si="2"/>
        <v>0</v>
      </c>
      <c r="F26" s="425"/>
      <c r="G26" s="371" t="str">
        <f>IFERROR(VLOOKUP(F26,countrygrouping!A:B,2,0)," ")</f>
        <v xml:space="preserve"> </v>
      </c>
      <c r="H26" s="540" t="str">
        <f t="shared" si="5"/>
        <v xml:space="preserve"> </v>
      </c>
      <c r="I26" s="541">
        <f t="shared" si="6"/>
        <v>0</v>
      </c>
      <c r="J26" s="540">
        <f t="shared" si="7"/>
        <v>0</v>
      </c>
      <c r="K26" s="540">
        <f t="shared" si="8"/>
        <v>0</v>
      </c>
      <c r="L26" s="540">
        <f t="shared" si="9"/>
        <v>0</v>
      </c>
      <c r="M26" s="540">
        <f t="shared" si="10"/>
        <v>0</v>
      </c>
      <c r="N26" s="552">
        <f>IFERROR(VLOOKUP(H26,staffrate!A:D,2,0)*I26,0)</f>
        <v>0</v>
      </c>
      <c r="O26" s="553">
        <f>IFERROR(VLOOKUP(H26,staffrate!A:D,3,0)*K26,0)</f>
        <v>0</v>
      </c>
      <c r="P26" s="543">
        <f>IFERROR(VLOOKUP(H26,staffrate!A:D,4,0)*M26,0)</f>
        <v>0</v>
      </c>
      <c r="Q26" s="543">
        <f t="shared" si="11"/>
        <v>0</v>
      </c>
      <c r="R26" s="554">
        <f t="shared" si="3"/>
        <v>0</v>
      </c>
      <c r="S26" s="555" t="str">
        <f>IFERROR(VLOOKUP(F26,countrygrouping!A:C,3,0)," ")</f>
        <v xml:space="preserve"> </v>
      </c>
      <c r="T26" s="543" t="str">
        <f>IFERROR(VLOOKUP(S26,distancebands!A:C,2,0)," ")</f>
        <v xml:space="preserve"> </v>
      </c>
      <c r="U26" s="556">
        <f t="shared" si="4"/>
        <v>0</v>
      </c>
      <c r="V26" s="461"/>
      <c r="W26" s="462"/>
      <c r="X26" s="463">
        <f t="shared" si="12"/>
        <v>0</v>
      </c>
      <c r="Y26" s="463">
        <f t="shared" si="13"/>
        <v>0</v>
      </c>
      <c r="Z26" s="383"/>
    </row>
    <row r="27" spans="1:26" s="547" customFormat="1" ht="24.75" customHeight="1">
      <c r="A27" s="423"/>
      <c r="B27" s="548"/>
      <c r="C27" s="549">
        <f t="shared" si="0"/>
        <v>0</v>
      </c>
      <c r="D27" s="550">
        <f t="shared" si="1"/>
        <v>0</v>
      </c>
      <c r="E27" s="551">
        <f t="shared" si="2"/>
        <v>0</v>
      </c>
      <c r="F27" s="425"/>
      <c r="G27" s="371" t="str">
        <f>IFERROR(VLOOKUP(F27,countrygrouping!A:B,2,0)," ")</f>
        <v xml:space="preserve"> </v>
      </c>
      <c r="H27" s="540" t="str">
        <f t="shared" si="5"/>
        <v xml:space="preserve"> </v>
      </c>
      <c r="I27" s="541">
        <f t="shared" si="6"/>
        <v>0</v>
      </c>
      <c r="J27" s="540">
        <f t="shared" si="7"/>
        <v>0</v>
      </c>
      <c r="K27" s="540">
        <f t="shared" si="8"/>
        <v>0</v>
      </c>
      <c r="L27" s="540">
        <f t="shared" si="9"/>
        <v>0</v>
      </c>
      <c r="M27" s="540">
        <f t="shared" si="10"/>
        <v>0</v>
      </c>
      <c r="N27" s="552">
        <f>IFERROR(VLOOKUP(H27,staffrate!A:D,2,0)*I27,0)</f>
        <v>0</v>
      </c>
      <c r="O27" s="553">
        <f>IFERROR(VLOOKUP(H27,staffrate!A:D,3,0)*K27,0)</f>
        <v>0</v>
      </c>
      <c r="P27" s="543">
        <f>IFERROR(VLOOKUP(H27,staffrate!A:D,4,0)*M27,0)</f>
        <v>0</v>
      </c>
      <c r="Q27" s="543">
        <f t="shared" si="11"/>
        <v>0</v>
      </c>
      <c r="R27" s="554">
        <f t="shared" si="3"/>
        <v>0</v>
      </c>
      <c r="S27" s="555" t="str">
        <f>IFERROR(VLOOKUP(F27,countrygrouping!A:C,3,0)," ")</f>
        <v xml:space="preserve"> </v>
      </c>
      <c r="T27" s="543" t="str">
        <f>IFERROR(VLOOKUP(S27,distancebands!A:C,2,0)," ")</f>
        <v xml:space="preserve"> </v>
      </c>
      <c r="U27" s="556">
        <f t="shared" si="4"/>
        <v>0</v>
      </c>
      <c r="V27" s="461"/>
      <c r="W27" s="462"/>
      <c r="X27" s="463">
        <f t="shared" si="12"/>
        <v>0</v>
      </c>
      <c r="Y27" s="463">
        <f t="shared" si="13"/>
        <v>0</v>
      </c>
      <c r="Z27" s="383"/>
    </row>
    <row r="28" spans="1:26" s="547" customFormat="1" ht="24.75" customHeight="1">
      <c r="A28" s="423"/>
      <c r="B28" s="548"/>
      <c r="C28" s="549">
        <f t="shared" si="0"/>
        <v>0</v>
      </c>
      <c r="D28" s="550">
        <f t="shared" si="1"/>
        <v>0</v>
      </c>
      <c r="E28" s="551">
        <f t="shared" si="2"/>
        <v>0</v>
      </c>
      <c r="F28" s="425"/>
      <c r="G28" s="371" t="str">
        <f>IFERROR(VLOOKUP(F28,countrygrouping!A:B,2,0)," ")</f>
        <v xml:space="preserve"> </v>
      </c>
      <c r="H28" s="540" t="str">
        <f t="shared" si="5"/>
        <v xml:space="preserve"> </v>
      </c>
      <c r="I28" s="541">
        <f t="shared" si="6"/>
        <v>0</v>
      </c>
      <c r="J28" s="540">
        <f t="shared" si="7"/>
        <v>0</v>
      </c>
      <c r="K28" s="540">
        <f t="shared" si="8"/>
        <v>0</v>
      </c>
      <c r="L28" s="540">
        <f t="shared" si="9"/>
        <v>0</v>
      </c>
      <c r="M28" s="540">
        <f t="shared" si="10"/>
        <v>0</v>
      </c>
      <c r="N28" s="552">
        <f>IFERROR(VLOOKUP(H28,staffrate!A:D,2,0)*I28,0)</f>
        <v>0</v>
      </c>
      <c r="O28" s="553">
        <f>IFERROR(VLOOKUP(H28,staffrate!A:D,3,0)*K28,0)</f>
        <v>0</v>
      </c>
      <c r="P28" s="543">
        <f>IFERROR(VLOOKUP(H28,staffrate!A:D,4,0)*M28,0)</f>
        <v>0</v>
      </c>
      <c r="Q28" s="543">
        <f t="shared" si="11"/>
        <v>0</v>
      </c>
      <c r="R28" s="554">
        <f t="shared" si="3"/>
        <v>0</v>
      </c>
      <c r="S28" s="555" t="str">
        <f>IFERROR(VLOOKUP(F28,countrygrouping!A:C,3,0)," ")</f>
        <v xml:space="preserve"> </v>
      </c>
      <c r="T28" s="543" t="str">
        <f>IFERROR(VLOOKUP(S28,distancebands!A:C,2,0)," ")</f>
        <v xml:space="preserve"> </v>
      </c>
      <c r="U28" s="556">
        <f t="shared" si="4"/>
        <v>0</v>
      </c>
      <c r="V28" s="461"/>
      <c r="W28" s="462"/>
      <c r="X28" s="463">
        <f t="shared" si="12"/>
        <v>0</v>
      </c>
      <c r="Y28" s="463">
        <f t="shared" si="13"/>
        <v>0</v>
      </c>
      <c r="Z28" s="383"/>
    </row>
    <row r="29" spans="1:26" s="547" customFormat="1" ht="24.75" customHeight="1">
      <c r="A29" s="423"/>
      <c r="B29" s="548"/>
      <c r="C29" s="549">
        <f t="shared" si="0"/>
        <v>0</v>
      </c>
      <c r="D29" s="550">
        <f t="shared" si="1"/>
        <v>0</v>
      </c>
      <c r="E29" s="551">
        <f t="shared" si="2"/>
        <v>0</v>
      </c>
      <c r="F29" s="425"/>
      <c r="G29" s="371" t="str">
        <f>IFERROR(VLOOKUP(F29,countrygrouping!A:B,2,0)," ")</f>
        <v xml:space="preserve"> </v>
      </c>
      <c r="H29" s="540" t="str">
        <f t="shared" si="5"/>
        <v xml:space="preserve"> </v>
      </c>
      <c r="I29" s="541">
        <f t="shared" si="6"/>
        <v>0</v>
      </c>
      <c r="J29" s="540">
        <f t="shared" si="7"/>
        <v>0</v>
      </c>
      <c r="K29" s="540">
        <f t="shared" si="8"/>
        <v>0</v>
      </c>
      <c r="L29" s="540">
        <f t="shared" si="9"/>
        <v>0</v>
      </c>
      <c r="M29" s="540">
        <f t="shared" si="10"/>
        <v>0</v>
      </c>
      <c r="N29" s="552">
        <f>IFERROR(VLOOKUP(H29,staffrate!A:D,2,0)*I29,0)</f>
        <v>0</v>
      </c>
      <c r="O29" s="553">
        <f>IFERROR(VLOOKUP(H29,staffrate!A:D,3,0)*K29,0)</f>
        <v>0</v>
      </c>
      <c r="P29" s="543">
        <f>IFERROR(VLOOKUP(H29,staffrate!A:D,4,0)*M29,0)</f>
        <v>0</v>
      </c>
      <c r="Q29" s="543">
        <f t="shared" si="11"/>
        <v>0</v>
      </c>
      <c r="R29" s="554">
        <f t="shared" si="3"/>
        <v>0</v>
      </c>
      <c r="S29" s="555" t="str">
        <f>IFERROR(VLOOKUP(F29,countrygrouping!A:C,3,0)," ")</f>
        <v xml:space="preserve"> </v>
      </c>
      <c r="T29" s="543" t="str">
        <f>IFERROR(VLOOKUP(S29,distancebands!A:C,2,0)," ")</f>
        <v xml:space="preserve"> </v>
      </c>
      <c r="U29" s="556">
        <f t="shared" si="4"/>
        <v>0</v>
      </c>
      <c r="V29" s="461"/>
      <c r="W29" s="462"/>
      <c r="X29" s="463">
        <f t="shared" si="12"/>
        <v>0</v>
      </c>
      <c r="Y29" s="463">
        <f t="shared" si="13"/>
        <v>0</v>
      </c>
      <c r="Z29" s="383"/>
    </row>
    <row r="30" spans="1:26" s="547" customFormat="1" ht="24.75" customHeight="1">
      <c r="A30" s="423"/>
      <c r="B30" s="548"/>
      <c r="C30" s="549">
        <f t="shared" si="0"/>
        <v>0</v>
      </c>
      <c r="D30" s="550">
        <f t="shared" si="1"/>
        <v>0</v>
      </c>
      <c r="E30" s="551">
        <f t="shared" si="2"/>
        <v>0</v>
      </c>
      <c r="F30" s="425"/>
      <c r="G30" s="371" t="str">
        <f>IFERROR(VLOOKUP(F30,countrygrouping!A:B,2,0)," ")</f>
        <v xml:space="preserve"> </v>
      </c>
      <c r="H30" s="540" t="str">
        <f t="shared" si="5"/>
        <v xml:space="preserve"> </v>
      </c>
      <c r="I30" s="541">
        <f t="shared" si="6"/>
        <v>0</v>
      </c>
      <c r="J30" s="540">
        <f t="shared" si="7"/>
        <v>0</v>
      </c>
      <c r="K30" s="540">
        <f t="shared" si="8"/>
        <v>0</v>
      </c>
      <c r="L30" s="540">
        <f t="shared" si="9"/>
        <v>0</v>
      </c>
      <c r="M30" s="540">
        <f t="shared" si="10"/>
        <v>0</v>
      </c>
      <c r="N30" s="552">
        <f>IFERROR(VLOOKUP(H30,staffrate!A:D,2,0)*I30,0)</f>
        <v>0</v>
      </c>
      <c r="O30" s="553">
        <f>IFERROR(VLOOKUP(H30,staffrate!A:D,3,0)*K30,0)</f>
        <v>0</v>
      </c>
      <c r="P30" s="543">
        <f>IFERROR(VLOOKUP(H30,staffrate!A:D,4,0)*M30,0)</f>
        <v>0</v>
      </c>
      <c r="Q30" s="543">
        <f t="shared" si="11"/>
        <v>0</v>
      </c>
      <c r="R30" s="554">
        <f t="shared" si="3"/>
        <v>0</v>
      </c>
      <c r="S30" s="555" t="str">
        <f>IFERROR(VLOOKUP(F30,countrygrouping!A:C,3,0)," ")</f>
        <v xml:space="preserve"> </v>
      </c>
      <c r="T30" s="543" t="str">
        <f>IFERROR(VLOOKUP(S30,distancebands!A:C,2,0)," ")</f>
        <v xml:space="preserve"> </v>
      </c>
      <c r="U30" s="556">
        <f t="shared" si="4"/>
        <v>0</v>
      </c>
      <c r="V30" s="461"/>
      <c r="W30" s="462"/>
      <c r="X30" s="463">
        <f t="shared" si="12"/>
        <v>0</v>
      </c>
      <c r="Y30" s="463">
        <f t="shared" si="13"/>
        <v>0</v>
      </c>
      <c r="Z30" s="383"/>
    </row>
    <row r="31" spans="1:26" s="547" customFormat="1" ht="24.75" customHeight="1">
      <c r="A31" s="423"/>
      <c r="B31" s="548"/>
      <c r="C31" s="549">
        <f t="shared" si="0"/>
        <v>0</v>
      </c>
      <c r="D31" s="550">
        <f t="shared" si="1"/>
        <v>0</v>
      </c>
      <c r="E31" s="551">
        <f t="shared" si="2"/>
        <v>0</v>
      </c>
      <c r="F31" s="425"/>
      <c r="G31" s="371" t="str">
        <f>IFERROR(VLOOKUP(F31,countrygrouping!A:B,2,0)," ")</f>
        <v xml:space="preserve"> </v>
      </c>
      <c r="H31" s="540" t="str">
        <f t="shared" si="5"/>
        <v xml:space="preserve"> </v>
      </c>
      <c r="I31" s="541">
        <f t="shared" si="6"/>
        <v>0</v>
      </c>
      <c r="J31" s="540">
        <f t="shared" si="7"/>
        <v>0</v>
      </c>
      <c r="K31" s="540">
        <f t="shared" si="8"/>
        <v>0</v>
      </c>
      <c r="L31" s="540">
        <f t="shared" si="9"/>
        <v>0</v>
      </c>
      <c r="M31" s="540">
        <f t="shared" si="10"/>
        <v>0</v>
      </c>
      <c r="N31" s="552">
        <f>IFERROR(VLOOKUP(H31,staffrate!A:D,2,0)*I31,0)</f>
        <v>0</v>
      </c>
      <c r="O31" s="553">
        <f>IFERROR(VLOOKUP(H31,staffrate!A:D,3,0)*K31,0)</f>
        <v>0</v>
      </c>
      <c r="P31" s="543">
        <f>IFERROR(VLOOKUP(H31,staffrate!A:D,4,0)*M31,0)</f>
        <v>0</v>
      </c>
      <c r="Q31" s="543">
        <f t="shared" si="11"/>
        <v>0</v>
      </c>
      <c r="R31" s="554">
        <f t="shared" si="3"/>
        <v>0</v>
      </c>
      <c r="S31" s="555" t="str">
        <f>IFERROR(VLOOKUP(F31,countrygrouping!A:C,3,0)," ")</f>
        <v xml:space="preserve"> </v>
      </c>
      <c r="T31" s="543" t="str">
        <f>IFERROR(VLOOKUP(S31,distancebands!A:C,2,0)," ")</f>
        <v xml:space="preserve"> </v>
      </c>
      <c r="U31" s="556">
        <f t="shared" si="4"/>
        <v>0</v>
      </c>
      <c r="V31" s="461"/>
      <c r="W31" s="462"/>
      <c r="X31" s="463">
        <f t="shared" si="12"/>
        <v>0</v>
      </c>
      <c r="Y31" s="463">
        <f t="shared" si="13"/>
        <v>0</v>
      </c>
      <c r="Z31" s="383"/>
    </row>
    <row r="32" spans="1:26" s="547" customFormat="1" ht="24.75" customHeight="1">
      <c r="A32" s="423"/>
      <c r="B32" s="548"/>
      <c r="C32" s="549">
        <f t="shared" si="0"/>
        <v>0</v>
      </c>
      <c r="D32" s="550">
        <f t="shared" si="1"/>
        <v>0</v>
      </c>
      <c r="E32" s="551">
        <f t="shared" si="2"/>
        <v>0</v>
      </c>
      <c r="F32" s="425"/>
      <c r="G32" s="371" t="str">
        <f>IFERROR(VLOOKUP(F32,countrygrouping!A:B,2,0)," ")</f>
        <v xml:space="preserve"> </v>
      </c>
      <c r="H32" s="540" t="str">
        <f t="shared" si="5"/>
        <v xml:space="preserve"> </v>
      </c>
      <c r="I32" s="541">
        <f t="shared" si="6"/>
        <v>0</v>
      </c>
      <c r="J32" s="540">
        <f t="shared" si="7"/>
        <v>0</v>
      </c>
      <c r="K32" s="540">
        <f t="shared" si="8"/>
        <v>0</v>
      </c>
      <c r="L32" s="540">
        <f t="shared" si="9"/>
        <v>0</v>
      </c>
      <c r="M32" s="540">
        <f t="shared" si="10"/>
        <v>0</v>
      </c>
      <c r="N32" s="552">
        <f>IFERROR(VLOOKUP(H32,staffrate!A:D,2,0)*I32,0)</f>
        <v>0</v>
      </c>
      <c r="O32" s="553">
        <f>IFERROR(VLOOKUP(H32,staffrate!A:D,3,0)*K32,0)</f>
        <v>0</v>
      </c>
      <c r="P32" s="543">
        <f>IFERROR(VLOOKUP(H32,staffrate!A:D,4,0)*M32,0)</f>
        <v>0</v>
      </c>
      <c r="Q32" s="543">
        <f t="shared" si="11"/>
        <v>0</v>
      </c>
      <c r="R32" s="554">
        <f t="shared" si="3"/>
        <v>0</v>
      </c>
      <c r="S32" s="555" t="str">
        <f>IFERROR(VLOOKUP(F32,countrygrouping!A:C,3,0)," ")</f>
        <v xml:space="preserve"> </v>
      </c>
      <c r="T32" s="543" t="str">
        <f>IFERROR(VLOOKUP(S32,distancebands!A:C,2,0)," ")</f>
        <v xml:space="preserve"> </v>
      </c>
      <c r="U32" s="556">
        <f t="shared" si="4"/>
        <v>0</v>
      </c>
      <c r="V32" s="461"/>
      <c r="W32" s="462"/>
      <c r="X32" s="463">
        <f t="shared" si="12"/>
        <v>0</v>
      </c>
      <c r="Y32" s="463">
        <f t="shared" si="13"/>
        <v>0</v>
      </c>
      <c r="Z32" s="383"/>
    </row>
    <row r="33" spans="1:26" s="547" customFormat="1" ht="24.75" customHeight="1">
      <c r="A33" s="423"/>
      <c r="B33" s="548"/>
      <c r="C33" s="549">
        <f t="shared" si="0"/>
        <v>0</v>
      </c>
      <c r="D33" s="550">
        <f t="shared" si="1"/>
        <v>0</v>
      </c>
      <c r="E33" s="551">
        <f t="shared" si="2"/>
        <v>0</v>
      </c>
      <c r="F33" s="425"/>
      <c r="G33" s="371" t="str">
        <f>IFERROR(VLOOKUP(F33,countrygrouping!A:B,2,0)," ")</f>
        <v xml:space="preserve"> </v>
      </c>
      <c r="H33" s="540" t="str">
        <f t="shared" si="5"/>
        <v xml:space="preserve"> </v>
      </c>
      <c r="I33" s="541">
        <f t="shared" si="6"/>
        <v>0</v>
      </c>
      <c r="J33" s="540">
        <f t="shared" si="7"/>
        <v>0</v>
      </c>
      <c r="K33" s="540">
        <f t="shared" si="8"/>
        <v>0</v>
      </c>
      <c r="L33" s="540">
        <f t="shared" si="9"/>
        <v>0</v>
      </c>
      <c r="M33" s="540">
        <f t="shared" si="10"/>
        <v>0</v>
      </c>
      <c r="N33" s="552">
        <f>IFERROR(VLOOKUP(H33,staffrate!A:D,2,0)*I33,0)</f>
        <v>0</v>
      </c>
      <c r="O33" s="553">
        <f>IFERROR(VLOOKUP(H33,staffrate!A:D,3,0)*K33,0)</f>
        <v>0</v>
      </c>
      <c r="P33" s="543">
        <f>IFERROR(VLOOKUP(H33,staffrate!A:D,4,0)*M33,0)</f>
        <v>0</v>
      </c>
      <c r="Q33" s="543">
        <f t="shared" si="11"/>
        <v>0</v>
      </c>
      <c r="R33" s="554">
        <f t="shared" si="3"/>
        <v>0</v>
      </c>
      <c r="S33" s="555" t="str">
        <f>IFERROR(VLOOKUP(F33,countrygrouping!A:C,3,0)," ")</f>
        <v xml:space="preserve"> </v>
      </c>
      <c r="T33" s="543" t="str">
        <f>IFERROR(VLOOKUP(S33,distancebands!A:C,2,0)," ")</f>
        <v xml:space="preserve"> </v>
      </c>
      <c r="U33" s="556">
        <f t="shared" si="4"/>
        <v>0</v>
      </c>
      <c r="V33" s="461"/>
      <c r="W33" s="462"/>
      <c r="X33" s="463">
        <f t="shared" si="12"/>
        <v>0</v>
      </c>
      <c r="Y33" s="463">
        <f t="shared" si="13"/>
        <v>0</v>
      </c>
      <c r="Z33" s="383"/>
    </row>
    <row r="34" spans="1:26" s="547" customFormat="1" ht="24.75" customHeight="1">
      <c r="A34" s="423"/>
      <c r="B34" s="548"/>
      <c r="C34" s="549">
        <f t="shared" si="0"/>
        <v>0</v>
      </c>
      <c r="D34" s="550">
        <f t="shared" si="1"/>
        <v>0</v>
      </c>
      <c r="E34" s="551">
        <f t="shared" si="2"/>
        <v>0</v>
      </c>
      <c r="F34" s="425"/>
      <c r="G34" s="371" t="str">
        <f>IFERROR(VLOOKUP(F34,countrygrouping!A:B,2,0)," ")</f>
        <v xml:space="preserve"> </v>
      </c>
      <c r="H34" s="540" t="str">
        <f t="shared" si="5"/>
        <v xml:space="preserve"> </v>
      </c>
      <c r="I34" s="541">
        <f t="shared" si="6"/>
        <v>0</v>
      </c>
      <c r="J34" s="540">
        <f t="shared" si="7"/>
        <v>0</v>
      </c>
      <c r="K34" s="540">
        <f t="shared" si="8"/>
        <v>0</v>
      </c>
      <c r="L34" s="540">
        <f t="shared" si="9"/>
        <v>0</v>
      </c>
      <c r="M34" s="540">
        <f t="shared" si="10"/>
        <v>0</v>
      </c>
      <c r="N34" s="552">
        <f>IFERROR(VLOOKUP(H34,staffrate!A:D,2,0)*I34,0)</f>
        <v>0</v>
      </c>
      <c r="O34" s="553">
        <f>IFERROR(VLOOKUP(H34,staffrate!A:D,3,0)*K34,0)</f>
        <v>0</v>
      </c>
      <c r="P34" s="543">
        <f>IFERROR(VLOOKUP(H34,staffrate!A:D,4,0)*M34,0)</f>
        <v>0</v>
      </c>
      <c r="Q34" s="543">
        <f t="shared" si="11"/>
        <v>0</v>
      </c>
      <c r="R34" s="554">
        <f t="shared" si="3"/>
        <v>0</v>
      </c>
      <c r="S34" s="555" t="str">
        <f>IFERROR(VLOOKUP(F34,countrygrouping!A:C,3,0)," ")</f>
        <v xml:space="preserve"> </v>
      </c>
      <c r="T34" s="543" t="str">
        <f>IFERROR(VLOOKUP(S34,distancebands!A:C,2,0)," ")</f>
        <v xml:space="preserve"> </v>
      </c>
      <c r="U34" s="556">
        <f t="shared" si="4"/>
        <v>0</v>
      </c>
      <c r="V34" s="461"/>
      <c r="W34" s="462"/>
      <c r="X34" s="463">
        <f t="shared" si="12"/>
        <v>0</v>
      </c>
      <c r="Y34" s="463">
        <f t="shared" si="13"/>
        <v>0</v>
      </c>
      <c r="Z34" s="383"/>
    </row>
    <row r="35" spans="1:26" s="547" customFormat="1" ht="24.75" customHeight="1">
      <c r="A35" s="423"/>
      <c r="B35" s="548"/>
      <c r="C35" s="549">
        <f t="shared" si="0"/>
        <v>0</v>
      </c>
      <c r="D35" s="550">
        <f t="shared" si="1"/>
        <v>0</v>
      </c>
      <c r="E35" s="551">
        <f t="shared" si="2"/>
        <v>0</v>
      </c>
      <c r="F35" s="425"/>
      <c r="G35" s="371" t="str">
        <f>IFERROR(VLOOKUP(F35,countrygrouping!A:B,2,0)," ")</f>
        <v xml:space="preserve"> </v>
      </c>
      <c r="H35" s="540" t="str">
        <f t="shared" si="5"/>
        <v xml:space="preserve"> </v>
      </c>
      <c r="I35" s="541">
        <f t="shared" si="6"/>
        <v>0</v>
      </c>
      <c r="J35" s="540">
        <f t="shared" si="7"/>
        <v>0</v>
      </c>
      <c r="K35" s="540">
        <f t="shared" si="8"/>
        <v>0</v>
      </c>
      <c r="L35" s="540">
        <f t="shared" si="9"/>
        <v>0</v>
      </c>
      <c r="M35" s="540">
        <f t="shared" si="10"/>
        <v>0</v>
      </c>
      <c r="N35" s="552">
        <f>IFERROR(VLOOKUP(H35,staffrate!A:D,2,0)*I35,0)</f>
        <v>0</v>
      </c>
      <c r="O35" s="553">
        <f>IFERROR(VLOOKUP(H35,staffrate!A:D,3,0)*K35,0)</f>
        <v>0</v>
      </c>
      <c r="P35" s="543">
        <f>IFERROR(VLOOKUP(H35,staffrate!A:D,4,0)*M35,0)</f>
        <v>0</v>
      </c>
      <c r="Q35" s="543">
        <f t="shared" si="11"/>
        <v>0</v>
      </c>
      <c r="R35" s="554">
        <f t="shared" si="3"/>
        <v>0</v>
      </c>
      <c r="S35" s="555" t="str">
        <f>IFERROR(VLOOKUP(F35,countrygrouping!A:C,3,0)," ")</f>
        <v xml:space="preserve"> </v>
      </c>
      <c r="T35" s="543" t="str">
        <f>IFERROR(VLOOKUP(S35,distancebands!A:C,2,0)," ")</f>
        <v xml:space="preserve"> </v>
      </c>
      <c r="U35" s="556">
        <f t="shared" si="4"/>
        <v>0</v>
      </c>
      <c r="V35" s="461"/>
      <c r="W35" s="462"/>
      <c r="X35" s="463">
        <f t="shared" si="12"/>
        <v>0</v>
      </c>
      <c r="Y35" s="463">
        <f t="shared" si="13"/>
        <v>0</v>
      </c>
      <c r="Z35" s="383"/>
    </row>
    <row r="36" spans="1:26" s="547" customFormat="1" ht="24.75" customHeight="1">
      <c r="A36" s="423"/>
      <c r="B36" s="548"/>
      <c r="C36" s="549">
        <f t="shared" si="0"/>
        <v>0</v>
      </c>
      <c r="D36" s="550">
        <f t="shared" si="1"/>
        <v>0</v>
      </c>
      <c r="E36" s="551">
        <f t="shared" si="2"/>
        <v>0</v>
      </c>
      <c r="F36" s="425"/>
      <c r="G36" s="371" t="str">
        <f>IFERROR(VLOOKUP(F36,countrygrouping!A:B,2,0)," ")</f>
        <v xml:space="preserve"> </v>
      </c>
      <c r="H36" s="540" t="str">
        <f t="shared" si="5"/>
        <v xml:space="preserve"> </v>
      </c>
      <c r="I36" s="541">
        <f t="shared" si="6"/>
        <v>0</v>
      </c>
      <c r="J36" s="540">
        <f t="shared" si="7"/>
        <v>0</v>
      </c>
      <c r="K36" s="540">
        <f t="shared" si="8"/>
        <v>0</v>
      </c>
      <c r="L36" s="540">
        <f t="shared" si="9"/>
        <v>0</v>
      </c>
      <c r="M36" s="540">
        <f t="shared" si="10"/>
        <v>0</v>
      </c>
      <c r="N36" s="552">
        <f>IFERROR(VLOOKUP(H36,staffrate!A:D,2,0)*I36,0)</f>
        <v>0</v>
      </c>
      <c r="O36" s="553">
        <f>IFERROR(VLOOKUP(H36,staffrate!A:D,3,0)*K36,0)</f>
        <v>0</v>
      </c>
      <c r="P36" s="543">
        <f>IFERROR(VLOOKUP(H36,staffrate!A:D,4,0)*M36,0)</f>
        <v>0</v>
      </c>
      <c r="Q36" s="543">
        <f t="shared" si="11"/>
        <v>0</v>
      </c>
      <c r="R36" s="554">
        <f t="shared" ref="R36:R54" si="14">IFERROR(Q36*A36,0)</f>
        <v>0</v>
      </c>
      <c r="S36" s="555" t="str">
        <f>IFERROR(VLOOKUP(F36,countrygrouping!A:C,3,0)," ")</f>
        <v xml:space="preserve"> </v>
      </c>
      <c r="T36" s="543" t="str">
        <f>IFERROR(VLOOKUP(S36,distancebands!A:C,2,0)," ")</f>
        <v xml:space="preserve"> </v>
      </c>
      <c r="U36" s="556">
        <f t="shared" ref="U36:U54" si="15">IFERROR(A36*T36,0)</f>
        <v>0</v>
      </c>
      <c r="V36" s="461"/>
      <c r="W36" s="462"/>
      <c r="X36" s="463">
        <f t="shared" si="12"/>
        <v>0</v>
      </c>
      <c r="Y36" s="463">
        <f t="shared" si="13"/>
        <v>0</v>
      </c>
      <c r="Z36" s="383"/>
    </row>
    <row r="37" spans="1:26" s="547" customFormat="1" ht="24.75" customHeight="1">
      <c r="A37" s="423"/>
      <c r="B37" s="548"/>
      <c r="C37" s="549">
        <f t="shared" si="0"/>
        <v>0</v>
      </c>
      <c r="D37" s="550">
        <f t="shared" si="1"/>
        <v>0</v>
      </c>
      <c r="E37" s="551">
        <f t="shared" si="2"/>
        <v>0</v>
      </c>
      <c r="F37" s="425"/>
      <c r="G37" s="371" t="str">
        <f>IFERROR(VLOOKUP(F37,countrygrouping!A:B,2,0)," ")</f>
        <v xml:space="preserve"> </v>
      </c>
      <c r="H37" s="540" t="str">
        <f t="shared" si="5"/>
        <v xml:space="preserve"> </v>
      </c>
      <c r="I37" s="541">
        <f t="shared" si="6"/>
        <v>0</v>
      </c>
      <c r="J37" s="540">
        <f t="shared" si="7"/>
        <v>0</v>
      </c>
      <c r="K37" s="540">
        <f t="shared" si="8"/>
        <v>0</v>
      </c>
      <c r="L37" s="540">
        <f t="shared" si="9"/>
        <v>0</v>
      </c>
      <c r="M37" s="540">
        <f t="shared" si="10"/>
        <v>0</v>
      </c>
      <c r="N37" s="552">
        <f>IFERROR(VLOOKUP(H37,staffrate!A:D,2,0)*I37,0)</f>
        <v>0</v>
      </c>
      <c r="O37" s="553">
        <f>IFERROR(VLOOKUP(H37,staffrate!A:D,3,0)*K37,0)</f>
        <v>0</v>
      </c>
      <c r="P37" s="543">
        <f>IFERROR(VLOOKUP(H37,staffrate!A:D,4,0)*M37,0)</f>
        <v>0</v>
      </c>
      <c r="Q37" s="543">
        <f t="shared" si="11"/>
        <v>0</v>
      </c>
      <c r="R37" s="554">
        <f t="shared" si="14"/>
        <v>0</v>
      </c>
      <c r="S37" s="555" t="str">
        <f>IFERROR(VLOOKUP(F37,countrygrouping!A:C,3,0)," ")</f>
        <v xml:space="preserve"> </v>
      </c>
      <c r="T37" s="543" t="str">
        <f>IFERROR(VLOOKUP(S37,distancebands!A:C,2,0)," ")</f>
        <v xml:space="preserve"> </v>
      </c>
      <c r="U37" s="556">
        <f t="shared" si="15"/>
        <v>0</v>
      </c>
      <c r="V37" s="461"/>
      <c r="W37" s="462"/>
      <c r="X37" s="463">
        <f t="shared" si="12"/>
        <v>0</v>
      </c>
      <c r="Y37" s="463">
        <f t="shared" si="13"/>
        <v>0</v>
      </c>
      <c r="Z37" s="383"/>
    </row>
    <row r="38" spans="1:26" s="547" customFormat="1" ht="24.75" customHeight="1">
      <c r="A38" s="423"/>
      <c r="B38" s="548"/>
      <c r="C38" s="549">
        <f t="shared" si="0"/>
        <v>0</v>
      </c>
      <c r="D38" s="550">
        <f t="shared" si="1"/>
        <v>0</v>
      </c>
      <c r="E38" s="551">
        <f t="shared" si="2"/>
        <v>0</v>
      </c>
      <c r="F38" s="425"/>
      <c r="G38" s="371" t="str">
        <f>IFERROR(VLOOKUP(F38,countrygrouping!A:B,2,0)," ")</f>
        <v xml:space="preserve"> </v>
      </c>
      <c r="H38" s="540" t="str">
        <f t="shared" si="5"/>
        <v xml:space="preserve"> </v>
      </c>
      <c r="I38" s="541">
        <f t="shared" si="6"/>
        <v>0</v>
      </c>
      <c r="J38" s="540">
        <f t="shared" si="7"/>
        <v>0</v>
      </c>
      <c r="K38" s="540">
        <f t="shared" si="8"/>
        <v>0</v>
      </c>
      <c r="L38" s="540">
        <f t="shared" si="9"/>
        <v>0</v>
      </c>
      <c r="M38" s="540">
        <f t="shared" si="10"/>
        <v>0</v>
      </c>
      <c r="N38" s="552">
        <f>IFERROR(VLOOKUP(H38,staffrate!A:D,2,0)*I38,0)</f>
        <v>0</v>
      </c>
      <c r="O38" s="553">
        <f>IFERROR(VLOOKUP(H38,staffrate!A:D,3,0)*K38,0)</f>
        <v>0</v>
      </c>
      <c r="P38" s="543">
        <f>IFERROR(VLOOKUP(H38,staffrate!A:D,4,0)*M38,0)</f>
        <v>0</v>
      </c>
      <c r="Q38" s="543">
        <f t="shared" si="11"/>
        <v>0</v>
      </c>
      <c r="R38" s="554">
        <f t="shared" si="14"/>
        <v>0</v>
      </c>
      <c r="S38" s="555" t="str">
        <f>IFERROR(VLOOKUP(F38,countrygrouping!A:C,3,0)," ")</f>
        <v xml:space="preserve"> </v>
      </c>
      <c r="T38" s="543" t="str">
        <f>IFERROR(VLOOKUP(S38,distancebands!A:C,2,0)," ")</f>
        <v xml:space="preserve"> </v>
      </c>
      <c r="U38" s="556">
        <f t="shared" si="15"/>
        <v>0</v>
      </c>
      <c r="V38" s="461"/>
      <c r="W38" s="462"/>
      <c r="X38" s="463">
        <f t="shared" si="12"/>
        <v>0</v>
      </c>
      <c r="Y38" s="463">
        <f t="shared" si="13"/>
        <v>0</v>
      </c>
      <c r="Z38" s="383"/>
    </row>
    <row r="39" spans="1:26" s="547" customFormat="1" ht="24.75" customHeight="1">
      <c r="A39" s="423"/>
      <c r="B39" s="548"/>
      <c r="C39" s="549">
        <f t="shared" si="0"/>
        <v>0</v>
      </c>
      <c r="D39" s="550">
        <f t="shared" si="1"/>
        <v>0</v>
      </c>
      <c r="E39" s="551">
        <f t="shared" si="2"/>
        <v>0</v>
      </c>
      <c r="F39" s="425"/>
      <c r="G39" s="371" t="str">
        <f>IFERROR(VLOOKUP(F39,countrygrouping!A:B,2,0)," ")</f>
        <v xml:space="preserve"> </v>
      </c>
      <c r="H39" s="540" t="str">
        <f t="shared" si="5"/>
        <v xml:space="preserve"> </v>
      </c>
      <c r="I39" s="541">
        <f t="shared" si="6"/>
        <v>0</v>
      </c>
      <c r="J39" s="540">
        <f t="shared" si="7"/>
        <v>0</v>
      </c>
      <c r="K39" s="540">
        <f t="shared" si="8"/>
        <v>0</v>
      </c>
      <c r="L39" s="540">
        <f t="shared" si="9"/>
        <v>0</v>
      </c>
      <c r="M39" s="540">
        <f t="shared" si="10"/>
        <v>0</v>
      </c>
      <c r="N39" s="552">
        <f>IFERROR(VLOOKUP(H39,staffrate!A:D,2,0)*I39,0)</f>
        <v>0</v>
      </c>
      <c r="O39" s="553">
        <f>IFERROR(VLOOKUP(H39,staffrate!A:D,3,0)*K39,0)</f>
        <v>0</v>
      </c>
      <c r="P39" s="543">
        <f>IFERROR(VLOOKUP(H39,staffrate!A:D,4,0)*M39,0)</f>
        <v>0</v>
      </c>
      <c r="Q39" s="543">
        <f t="shared" si="11"/>
        <v>0</v>
      </c>
      <c r="R39" s="554">
        <f t="shared" si="14"/>
        <v>0</v>
      </c>
      <c r="S39" s="555" t="str">
        <f>IFERROR(VLOOKUP(F39,countrygrouping!A:C,3,0)," ")</f>
        <v xml:space="preserve"> </v>
      </c>
      <c r="T39" s="543" t="str">
        <f>IFERROR(VLOOKUP(S39,distancebands!A:C,2,0)," ")</f>
        <v xml:space="preserve"> </v>
      </c>
      <c r="U39" s="556">
        <f t="shared" si="15"/>
        <v>0</v>
      </c>
      <c r="V39" s="461"/>
      <c r="W39" s="462"/>
      <c r="X39" s="463">
        <f t="shared" si="12"/>
        <v>0</v>
      </c>
      <c r="Y39" s="463">
        <f t="shared" si="13"/>
        <v>0</v>
      </c>
      <c r="Z39" s="383"/>
    </row>
    <row r="40" spans="1:26" s="547" customFormat="1" ht="24.75" customHeight="1">
      <c r="A40" s="423"/>
      <c r="B40" s="548"/>
      <c r="C40" s="549">
        <f t="shared" si="0"/>
        <v>0</v>
      </c>
      <c r="D40" s="550">
        <f t="shared" si="1"/>
        <v>0</v>
      </c>
      <c r="E40" s="551">
        <f t="shared" si="2"/>
        <v>0</v>
      </c>
      <c r="F40" s="425"/>
      <c r="G40" s="371" t="str">
        <f>IFERROR(VLOOKUP(F40,countrygrouping!A:B,2,0)," ")</f>
        <v xml:space="preserve"> </v>
      </c>
      <c r="H40" s="540" t="str">
        <f t="shared" si="5"/>
        <v xml:space="preserve"> </v>
      </c>
      <c r="I40" s="541">
        <f t="shared" si="6"/>
        <v>0</v>
      </c>
      <c r="J40" s="540">
        <f t="shared" si="7"/>
        <v>0</v>
      </c>
      <c r="K40" s="540">
        <f t="shared" si="8"/>
        <v>0</v>
      </c>
      <c r="L40" s="540">
        <f t="shared" si="9"/>
        <v>0</v>
      </c>
      <c r="M40" s="540">
        <f t="shared" si="10"/>
        <v>0</v>
      </c>
      <c r="N40" s="552">
        <f>IFERROR(VLOOKUP(H40,staffrate!A:D,2,0)*I40,0)</f>
        <v>0</v>
      </c>
      <c r="O40" s="553">
        <f>IFERROR(VLOOKUP(H40,staffrate!A:D,3,0)*K40,0)</f>
        <v>0</v>
      </c>
      <c r="P40" s="543">
        <f>IFERROR(VLOOKUP(H40,staffrate!A:D,4,0)*M40,0)</f>
        <v>0</v>
      </c>
      <c r="Q40" s="543">
        <f t="shared" si="11"/>
        <v>0</v>
      </c>
      <c r="R40" s="554">
        <f t="shared" si="14"/>
        <v>0</v>
      </c>
      <c r="S40" s="555" t="str">
        <f>IFERROR(VLOOKUP(F40,countrygrouping!A:C,3,0)," ")</f>
        <v xml:space="preserve"> </v>
      </c>
      <c r="T40" s="543" t="str">
        <f>IFERROR(VLOOKUP(S40,distancebands!A:C,2,0)," ")</f>
        <v xml:space="preserve"> </v>
      </c>
      <c r="U40" s="556">
        <f t="shared" si="15"/>
        <v>0</v>
      </c>
      <c r="V40" s="461"/>
      <c r="W40" s="462"/>
      <c r="X40" s="463">
        <f t="shared" si="12"/>
        <v>0</v>
      </c>
      <c r="Y40" s="463">
        <f t="shared" si="13"/>
        <v>0</v>
      </c>
      <c r="Z40" s="383"/>
    </row>
    <row r="41" spans="1:26" s="547" customFormat="1" ht="24.75" customHeight="1">
      <c r="A41" s="423"/>
      <c r="B41" s="548"/>
      <c r="C41" s="549">
        <f t="shared" si="0"/>
        <v>0</v>
      </c>
      <c r="D41" s="550">
        <f t="shared" si="1"/>
        <v>0</v>
      </c>
      <c r="E41" s="551">
        <f t="shared" si="2"/>
        <v>0</v>
      </c>
      <c r="F41" s="425"/>
      <c r="G41" s="371" t="str">
        <f>IFERROR(VLOOKUP(F41,countrygrouping!A:B,2,0)," ")</f>
        <v xml:space="preserve"> </v>
      </c>
      <c r="H41" s="540" t="str">
        <f t="shared" si="5"/>
        <v xml:space="preserve"> </v>
      </c>
      <c r="I41" s="541">
        <f t="shared" si="6"/>
        <v>0</v>
      </c>
      <c r="J41" s="540">
        <f t="shared" si="7"/>
        <v>0</v>
      </c>
      <c r="K41" s="540">
        <f t="shared" si="8"/>
        <v>0</v>
      </c>
      <c r="L41" s="540">
        <f t="shared" si="9"/>
        <v>0</v>
      </c>
      <c r="M41" s="540">
        <f t="shared" si="10"/>
        <v>0</v>
      </c>
      <c r="N41" s="552">
        <f>IFERROR(VLOOKUP(H41,staffrate!A:D,2,0)*I41,0)</f>
        <v>0</v>
      </c>
      <c r="O41" s="553">
        <f>IFERROR(VLOOKUP(H41,staffrate!A:D,3,0)*K41,0)</f>
        <v>0</v>
      </c>
      <c r="P41" s="543">
        <f>IFERROR(VLOOKUP(H41,staffrate!A:D,4,0)*M41,0)</f>
        <v>0</v>
      </c>
      <c r="Q41" s="543">
        <f t="shared" si="11"/>
        <v>0</v>
      </c>
      <c r="R41" s="554">
        <f t="shared" si="14"/>
        <v>0</v>
      </c>
      <c r="S41" s="555" t="str">
        <f>IFERROR(VLOOKUP(F41,countrygrouping!A:C,3,0)," ")</f>
        <v xml:space="preserve"> </v>
      </c>
      <c r="T41" s="543" t="str">
        <f>IFERROR(VLOOKUP(S41,distancebands!A:C,2,0)," ")</f>
        <v xml:space="preserve"> </v>
      </c>
      <c r="U41" s="556">
        <f t="shared" si="15"/>
        <v>0</v>
      </c>
      <c r="V41" s="461"/>
      <c r="W41" s="462"/>
      <c r="X41" s="463">
        <f t="shared" si="12"/>
        <v>0</v>
      </c>
      <c r="Y41" s="463">
        <f t="shared" si="13"/>
        <v>0</v>
      </c>
      <c r="Z41" s="383"/>
    </row>
    <row r="42" spans="1:26" s="547" customFormat="1" ht="24.75" customHeight="1">
      <c r="A42" s="423"/>
      <c r="B42" s="548"/>
      <c r="C42" s="549">
        <f t="shared" si="0"/>
        <v>0</v>
      </c>
      <c r="D42" s="550">
        <f t="shared" si="1"/>
        <v>0</v>
      </c>
      <c r="E42" s="551">
        <f t="shared" si="2"/>
        <v>0</v>
      </c>
      <c r="F42" s="425"/>
      <c r="G42" s="371" t="str">
        <f>IFERROR(VLOOKUP(F42,countrygrouping!A:B,2,0)," ")</f>
        <v xml:space="preserve"> </v>
      </c>
      <c r="H42" s="540" t="str">
        <f t="shared" si="5"/>
        <v xml:space="preserve"> </v>
      </c>
      <c r="I42" s="541">
        <f t="shared" si="6"/>
        <v>0</v>
      </c>
      <c r="J42" s="540">
        <f t="shared" si="7"/>
        <v>0</v>
      </c>
      <c r="K42" s="540">
        <f t="shared" si="8"/>
        <v>0</v>
      </c>
      <c r="L42" s="540">
        <f t="shared" si="9"/>
        <v>0</v>
      </c>
      <c r="M42" s="540">
        <f t="shared" si="10"/>
        <v>0</v>
      </c>
      <c r="N42" s="552">
        <f>IFERROR(VLOOKUP(H42,staffrate!A:D,2,0)*I42,0)</f>
        <v>0</v>
      </c>
      <c r="O42" s="553">
        <f>IFERROR(VLOOKUP(H42,staffrate!A:D,3,0)*K42,0)</f>
        <v>0</v>
      </c>
      <c r="P42" s="543">
        <f>IFERROR(VLOOKUP(H42,staffrate!A:D,4,0)*M42,0)</f>
        <v>0</v>
      </c>
      <c r="Q42" s="543">
        <f t="shared" si="11"/>
        <v>0</v>
      </c>
      <c r="R42" s="554">
        <f t="shared" si="14"/>
        <v>0</v>
      </c>
      <c r="S42" s="555" t="str">
        <f>IFERROR(VLOOKUP(F42,countrygrouping!A:C,3,0)," ")</f>
        <v xml:space="preserve"> </v>
      </c>
      <c r="T42" s="543" t="str">
        <f>IFERROR(VLOOKUP(S42,distancebands!A:C,2,0)," ")</f>
        <v xml:space="preserve"> </v>
      </c>
      <c r="U42" s="556">
        <f t="shared" si="15"/>
        <v>0</v>
      </c>
      <c r="V42" s="461"/>
      <c r="W42" s="462"/>
      <c r="X42" s="463">
        <f t="shared" si="12"/>
        <v>0</v>
      </c>
      <c r="Y42" s="463">
        <f t="shared" si="13"/>
        <v>0</v>
      </c>
      <c r="Z42" s="383"/>
    </row>
    <row r="43" spans="1:26" s="547" customFormat="1" ht="24.75" customHeight="1">
      <c r="A43" s="423"/>
      <c r="B43" s="548"/>
      <c r="C43" s="549">
        <f t="shared" si="0"/>
        <v>0</v>
      </c>
      <c r="D43" s="550">
        <f t="shared" si="1"/>
        <v>0</v>
      </c>
      <c r="E43" s="551">
        <f t="shared" si="2"/>
        <v>0</v>
      </c>
      <c r="F43" s="425"/>
      <c r="G43" s="371" t="str">
        <f>IFERROR(VLOOKUP(F43,countrygrouping!A:B,2,0)," ")</f>
        <v xml:space="preserve"> </v>
      </c>
      <c r="H43" s="540" t="str">
        <f t="shared" si="5"/>
        <v xml:space="preserve"> </v>
      </c>
      <c r="I43" s="541">
        <f t="shared" si="6"/>
        <v>0</v>
      </c>
      <c r="J43" s="540">
        <f t="shared" si="7"/>
        <v>0</v>
      </c>
      <c r="K43" s="540">
        <f t="shared" si="8"/>
        <v>0</v>
      </c>
      <c r="L43" s="540">
        <f t="shared" si="9"/>
        <v>0</v>
      </c>
      <c r="M43" s="540">
        <f t="shared" si="10"/>
        <v>0</v>
      </c>
      <c r="N43" s="552">
        <f>IFERROR(VLOOKUP(H43,staffrate!A:D,2,0)*I43,0)</f>
        <v>0</v>
      </c>
      <c r="O43" s="553">
        <f>IFERROR(VLOOKUP(H43,staffrate!A:D,3,0)*K43,0)</f>
        <v>0</v>
      </c>
      <c r="P43" s="543">
        <f>IFERROR(VLOOKUP(H43,staffrate!A:D,4,0)*M43,0)</f>
        <v>0</v>
      </c>
      <c r="Q43" s="543">
        <f t="shared" si="11"/>
        <v>0</v>
      </c>
      <c r="R43" s="554">
        <f t="shared" si="14"/>
        <v>0</v>
      </c>
      <c r="S43" s="555" t="str">
        <f>IFERROR(VLOOKUP(F43,countrygrouping!A:C,3,0)," ")</f>
        <v xml:space="preserve"> </v>
      </c>
      <c r="T43" s="543" t="str">
        <f>IFERROR(VLOOKUP(S43,distancebands!A:C,2,0)," ")</f>
        <v xml:space="preserve"> </v>
      </c>
      <c r="U43" s="556">
        <f t="shared" si="15"/>
        <v>0</v>
      </c>
      <c r="V43" s="461"/>
      <c r="W43" s="462"/>
      <c r="X43" s="463">
        <f t="shared" si="12"/>
        <v>0</v>
      </c>
      <c r="Y43" s="463">
        <f t="shared" si="13"/>
        <v>0</v>
      </c>
      <c r="Z43" s="383"/>
    </row>
    <row r="44" spans="1:26" s="547" customFormat="1" ht="24.75" customHeight="1">
      <c r="A44" s="423"/>
      <c r="B44" s="548"/>
      <c r="C44" s="549">
        <f t="shared" si="0"/>
        <v>0</v>
      </c>
      <c r="D44" s="550">
        <f t="shared" si="1"/>
        <v>0</v>
      </c>
      <c r="E44" s="551">
        <f t="shared" si="2"/>
        <v>0</v>
      </c>
      <c r="F44" s="425"/>
      <c r="G44" s="371" t="str">
        <f>IFERROR(VLOOKUP(F44,countrygrouping!A:B,2,0)," ")</f>
        <v xml:space="preserve"> </v>
      </c>
      <c r="H44" s="540" t="str">
        <f t="shared" si="5"/>
        <v xml:space="preserve"> </v>
      </c>
      <c r="I44" s="541">
        <f t="shared" si="6"/>
        <v>0</v>
      </c>
      <c r="J44" s="540">
        <f t="shared" si="7"/>
        <v>0</v>
      </c>
      <c r="K44" s="540">
        <f t="shared" si="8"/>
        <v>0</v>
      </c>
      <c r="L44" s="540">
        <f t="shared" si="9"/>
        <v>0</v>
      </c>
      <c r="M44" s="540">
        <f t="shared" si="10"/>
        <v>0</v>
      </c>
      <c r="N44" s="552">
        <f>IFERROR(VLOOKUP(H44,staffrate!A:D,2,0)*I44,0)</f>
        <v>0</v>
      </c>
      <c r="O44" s="553">
        <f>IFERROR(VLOOKUP(H44,staffrate!A:D,3,0)*K44,0)</f>
        <v>0</v>
      </c>
      <c r="P44" s="543">
        <f>IFERROR(VLOOKUP(H44,staffrate!A:D,4,0)*M44,0)</f>
        <v>0</v>
      </c>
      <c r="Q44" s="543">
        <f t="shared" si="11"/>
        <v>0</v>
      </c>
      <c r="R44" s="554">
        <f t="shared" si="14"/>
        <v>0</v>
      </c>
      <c r="S44" s="555" t="str">
        <f>IFERROR(VLOOKUP(F44,countrygrouping!A:C,3,0)," ")</f>
        <v xml:space="preserve"> </v>
      </c>
      <c r="T44" s="543" t="str">
        <f>IFERROR(VLOOKUP(S44,distancebands!A:C,2,0)," ")</f>
        <v xml:space="preserve"> </v>
      </c>
      <c r="U44" s="556">
        <f t="shared" si="15"/>
        <v>0</v>
      </c>
      <c r="V44" s="461"/>
      <c r="W44" s="462"/>
      <c r="X44" s="463">
        <f t="shared" si="12"/>
        <v>0</v>
      </c>
      <c r="Y44" s="463">
        <f t="shared" si="13"/>
        <v>0</v>
      </c>
      <c r="Z44" s="383"/>
    </row>
    <row r="45" spans="1:26" s="547" customFormat="1" ht="24.75" customHeight="1">
      <c r="A45" s="423"/>
      <c r="B45" s="548"/>
      <c r="C45" s="549">
        <f t="shared" si="0"/>
        <v>0</v>
      </c>
      <c r="D45" s="550">
        <f t="shared" si="1"/>
        <v>0</v>
      </c>
      <c r="E45" s="551">
        <f t="shared" si="2"/>
        <v>0</v>
      </c>
      <c r="F45" s="425"/>
      <c r="G45" s="371" t="str">
        <f>IFERROR(VLOOKUP(F45,countrygrouping!A:B,2,0)," ")</f>
        <v xml:space="preserve"> </v>
      </c>
      <c r="H45" s="540" t="str">
        <f t="shared" si="5"/>
        <v xml:space="preserve"> </v>
      </c>
      <c r="I45" s="541">
        <f t="shared" si="6"/>
        <v>0</v>
      </c>
      <c r="J45" s="540">
        <f t="shared" si="7"/>
        <v>0</v>
      </c>
      <c r="K45" s="540">
        <f t="shared" si="8"/>
        <v>0</v>
      </c>
      <c r="L45" s="540">
        <f t="shared" si="9"/>
        <v>0</v>
      </c>
      <c r="M45" s="540">
        <f t="shared" si="10"/>
        <v>0</v>
      </c>
      <c r="N45" s="552">
        <f>IFERROR(VLOOKUP(H45,staffrate!A:D,2,0)*I45,0)</f>
        <v>0</v>
      </c>
      <c r="O45" s="553">
        <f>IFERROR(VLOOKUP(H45,staffrate!A:D,3,0)*K45,0)</f>
        <v>0</v>
      </c>
      <c r="P45" s="543">
        <f>IFERROR(VLOOKUP(H45,staffrate!A:D,4,0)*M45,0)</f>
        <v>0</v>
      </c>
      <c r="Q45" s="543">
        <f t="shared" si="11"/>
        <v>0</v>
      </c>
      <c r="R45" s="554">
        <f t="shared" si="14"/>
        <v>0</v>
      </c>
      <c r="S45" s="555" t="str">
        <f>IFERROR(VLOOKUP(F45,countrygrouping!A:C,3,0)," ")</f>
        <v xml:space="preserve"> </v>
      </c>
      <c r="T45" s="543" t="str">
        <f>IFERROR(VLOOKUP(S45,distancebands!A:C,2,0)," ")</f>
        <v xml:space="preserve"> </v>
      </c>
      <c r="U45" s="556">
        <f t="shared" si="15"/>
        <v>0</v>
      </c>
      <c r="V45" s="461"/>
      <c r="W45" s="462"/>
      <c r="X45" s="463">
        <f t="shared" si="12"/>
        <v>0</v>
      </c>
      <c r="Y45" s="463">
        <f t="shared" si="13"/>
        <v>0</v>
      </c>
      <c r="Z45" s="383"/>
    </row>
    <row r="46" spans="1:26" s="547" customFormat="1" ht="24.75" customHeight="1">
      <c r="A46" s="423"/>
      <c r="B46" s="548"/>
      <c r="C46" s="549">
        <f t="shared" si="0"/>
        <v>0</v>
      </c>
      <c r="D46" s="550">
        <f t="shared" si="1"/>
        <v>0</v>
      </c>
      <c r="E46" s="551">
        <f t="shared" si="2"/>
        <v>0</v>
      </c>
      <c r="F46" s="425"/>
      <c r="G46" s="371" t="str">
        <f>IFERROR(VLOOKUP(F46,countrygrouping!A:B,2,0)," ")</f>
        <v xml:space="preserve"> </v>
      </c>
      <c r="H46" s="540" t="str">
        <f t="shared" si="5"/>
        <v xml:space="preserve"> </v>
      </c>
      <c r="I46" s="541">
        <f t="shared" si="6"/>
        <v>0</v>
      </c>
      <c r="J46" s="540">
        <f t="shared" si="7"/>
        <v>0</v>
      </c>
      <c r="K46" s="540">
        <f t="shared" si="8"/>
        <v>0</v>
      </c>
      <c r="L46" s="540">
        <f t="shared" si="9"/>
        <v>0</v>
      </c>
      <c r="M46" s="540">
        <f t="shared" si="10"/>
        <v>0</v>
      </c>
      <c r="N46" s="552">
        <f>IFERROR(VLOOKUP(H46,staffrate!A:D,2,0)*I46,0)</f>
        <v>0</v>
      </c>
      <c r="O46" s="553">
        <f>IFERROR(VLOOKUP(H46,staffrate!A:D,3,0)*K46,0)</f>
        <v>0</v>
      </c>
      <c r="P46" s="543">
        <f>IFERROR(VLOOKUP(H46,staffrate!A:D,4,0)*M46,0)</f>
        <v>0</v>
      </c>
      <c r="Q46" s="543">
        <f t="shared" si="11"/>
        <v>0</v>
      </c>
      <c r="R46" s="554">
        <f t="shared" si="14"/>
        <v>0</v>
      </c>
      <c r="S46" s="555" t="str">
        <f>IFERROR(VLOOKUP(F46,countrygrouping!A:C,3,0)," ")</f>
        <v xml:space="preserve"> </v>
      </c>
      <c r="T46" s="543" t="str">
        <f>IFERROR(VLOOKUP(S46,distancebands!A:C,2,0)," ")</f>
        <v xml:space="preserve"> </v>
      </c>
      <c r="U46" s="556">
        <f t="shared" si="15"/>
        <v>0</v>
      </c>
      <c r="V46" s="461"/>
      <c r="W46" s="462"/>
      <c r="X46" s="463">
        <f t="shared" si="12"/>
        <v>0</v>
      </c>
      <c r="Y46" s="463">
        <f t="shared" si="13"/>
        <v>0</v>
      </c>
      <c r="Z46" s="383"/>
    </row>
    <row r="47" spans="1:26" s="547" customFormat="1" ht="24.75" customHeight="1">
      <c r="A47" s="423"/>
      <c r="B47" s="548"/>
      <c r="C47" s="549">
        <f t="shared" si="0"/>
        <v>0</v>
      </c>
      <c r="D47" s="550">
        <f t="shared" si="1"/>
        <v>0</v>
      </c>
      <c r="E47" s="551">
        <f t="shared" si="2"/>
        <v>0</v>
      </c>
      <c r="F47" s="425"/>
      <c r="G47" s="371" t="str">
        <f>IFERROR(VLOOKUP(F47,countrygrouping!A:B,2,0)," ")</f>
        <v xml:space="preserve"> </v>
      </c>
      <c r="H47" s="540" t="str">
        <f t="shared" si="5"/>
        <v xml:space="preserve"> </v>
      </c>
      <c r="I47" s="541">
        <f t="shared" si="6"/>
        <v>0</v>
      </c>
      <c r="J47" s="540">
        <f t="shared" si="7"/>
        <v>0</v>
      </c>
      <c r="K47" s="540">
        <f t="shared" si="8"/>
        <v>0</v>
      </c>
      <c r="L47" s="540">
        <f t="shared" si="9"/>
        <v>0</v>
      </c>
      <c r="M47" s="540">
        <f t="shared" si="10"/>
        <v>0</v>
      </c>
      <c r="N47" s="552">
        <f>IFERROR(VLOOKUP(H47,staffrate!A:D,2,0)*I47,0)</f>
        <v>0</v>
      </c>
      <c r="O47" s="553">
        <f>IFERROR(VLOOKUP(H47,staffrate!A:D,3,0)*K47,0)</f>
        <v>0</v>
      </c>
      <c r="P47" s="543">
        <f>IFERROR(VLOOKUP(H47,staffrate!A:D,4,0)*M47,0)</f>
        <v>0</v>
      </c>
      <c r="Q47" s="543">
        <f t="shared" si="11"/>
        <v>0</v>
      </c>
      <c r="R47" s="554">
        <f t="shared" si="14"/>
        <v>0</v>
      </c>
      <c r="S47" s="555" t="str">
        <f>IFERROR(VLOOKUP(F47,countrygrouping!A:C,3,0)," ")</f>
        <v xml:space="preserve"> </v>
      </c>
      <c r="T47" s="543" t="str">
        <f>IFERROR(VLOOKUP(S47,distancebands!A:C,2,0)," ")</f>
        <v xml:space="preserve"> </v>
      </c>
      <c r="U47" s="556">
        <f t="shared" si="15"/>
        <v>0</v>
      </c>
      <c r="V47" s="461"/>
      <c r="W47" s="462"/>
      <c r="X47" s="463">
        <f t="shared" si="12"/>
        <v>0</v>
      </c>
      <c r="Y47" s="463">
        <f t="shared" si="13"/>
        <v>0</v>
      </c>
      <c r="Z47" s="383"/>
    </row>
    <row r="48" spans="1:26" s="547" customFormat="1" ht="24.75" customHeight="1">
      <c r="A48" s="423"/>
      <c r="B48" s="548"/>
      <c r="C48" s="549">
        <f t="shared" si="0"/>
        <v>0</v>
      </c>
      <c r="D48" s="550">
        <f t="shared" si="1"/>
        <v>0</v>
      </c>
      <c r="E48" s="551">
        <f t="shared" si="2"/>
        <v>0</v>
      </c>
      <c r="F48" s="425"/>
      <c r="G48" s="371" t="str">
        <f>IFERROR(VLOOKUP(F48,countrygrouping!A:B,2,0)," ")</f>
        <v xml:space="preserve"> </v>
      </c>
      <c r="H48" s="540" t="str">
        <f t="shared" si="5"/>
        <v xml:space="preserve"> </v>
      </c>
      <c r="I48" s="541">
        <f t="shared" si="6"/>
        <v>0</v>
      </c>
      <c r="J48" s="540">
        <f t="shared" si="7"/>
        <v>0</v>
      </c>
      <c r="K48" s="540">
        <f t="shared" si="8"/>
        <v>0</v>
      </c>
      <c r="L48" s="540">
        <f t="shared" si="9"/>
        <v>0</v>
      </c>
      <c r="M48" s="540">
        <f t="shared" si="10"/>
        <v>0</v>
      </c>
      <c r="N48" s="552">
        <f>IFERROR(VLOOKUP(H48,staffrate!A:D,2,0)*I48,0)</f>
        <v>0</v>
      </c>
      <c r="O48" s="553">
        <f>IFERROR(VLOOKUP(H48,staffrate!A:D,3,0)*K48,0)</f>
        <v>0</v>
      </c>
      <c r="P48" s="543">
        <f>IFERROR(VLOOKUP(H48,staffrate!A:D,4,0)*M48,0)</f>
        <v>0</v>
      </c>
      <c r="Q48" s="543">
        <f t="shared" si="11"/>
        <v>0</v>
      </c>
      <c r="R48" s="554">
        <f t="shared" si="14"/>
        <v>0</v>
      </c>
      <c r="S48" s="555" t="str">
        <f>IFERROR(VLOOKUP(F48,countrygrouping!A:C,3,0)," ")</f>
        <v xml:space="preserve"> </v>
      </c>
      <c r="T48" s="543" t="str">
        <f>IFERROR(VLOOKUP(S48,distancebands!A:C,2,0)," ")</f>
        <v xml:space="preserve"> </v>
      </c>
      <c r="U48" s="556">
        <f t="shared" si="15"/>
        <v>0</v>
      </c>
      <c r="V48" s="461"/>
      <c r="W48" s="462"/>
      <c r="X48" s="463">
        <f t="shared" si="12"/>
        <v>0</v>
      </c>
      <c r="Y48" s="463">
        <f t="shared" si="13"/>
        <v>0</v>
      </c>
      <c r="Z48" s="383"/>
    </row>
    <row r="49" spans="1:75" s="547" customFormat="1" ht="24.75" customHeight="1">
      <c r="A49" s="423"/>
      <c r="B49" s="548"/>
      <c r="C49" s="549">
        <f t="shared" si="0"/>
        <v>0</v>
      </c>
      <c r="D49" s="550">
        <f t="shared" si="1"/>
        <v>0</v>
      </c>
      <c r="E49" s="551">
        <f t="shared" si="2"/>
        <v>0</v>
      </c>
      <c r="F49" s="425"/>
      <c r="G49" s="371" t="str">
        <f>IFERROR(VLOOKUP(F49,countrygrouping!A:B,2,0)," ")</f>
        <v xml:space="preserve"> </v>
      </c>
      <c r="H49" s="540" t="str">
        <f t="shared" si="5"/>
        <v xml:space="preserve"> </v>
      </c>
      <c r="I49" s="541">
        <f t="shared" si="6"/>
        <v>0</v>
      </c>
      <c r="J49" s="540">
        <f t="shared" si="7"/>
        <v>0</v>
      </c>
      <c r="K49" s="540">
        <f t="shared" si="8"/>
        <v>0</v>
      </c>
      <c r="L49" s="540">
        <f t="shared" si="9"/>
        <v>0</v>
      </c>
      <c r="M49" s="540">
        <f t="shared" si="10"/>
        <v>0</v>
      </c>
      <c r="N49" s="552">
        <f>IFERROR(VLOOKUP(H49,staffrate!A:D,2,0)*I49,0)</f>
        <v>0</v>
      </c>
      <c r="O49" s="553">
        <f>IFERROR(VLOOKUP(H49,staffrate!A:D,3,0)*K49,0)</f>
        <v>0</v>
      </c>
      <c r="P49" s="543">
        <f>IFERROR(VLOOKUP(H49,staffrate!A:D,4,0)*M49,0)</f>
        <v>0</v>
      </c>
      <c r="Q49" s="543">
        <f t="shared" si="11"/>
        <v>0</v>
      </c>
      <c r="R49" s="554">
        <f t="shared" si="14"/>
        <v>0</v>
      </c>
      <c r="S49" s="555" t="str">
        <f>IFERROR(VLOOKUP(F49,countrygrouping!A:C,3,0)," ")</f>
        <v xml:space="preserve"> </v>
      </c>
      <c r="T49" s="543" t="str">
        <f>IFERROR(VLOOKUP(S49,distancebands!A:C,2,0)," ")</f>
        <v xml:space="preserve"> </v>
      </c>
      <c r="U49" s="556">
        <f t="shared" si="15"/>
        <v>0</v>
      </c>
      <c r="V49" s="461"/>
      <c r="W49" s="462"/>
      <c r="X49" s="463">
        <f t="shared" si="12"/>
        <v>0</v>
      </c>
      <c r="Y49" s="463">
        <f t="shared" si="13"/>
        <v>0</v>
      </c>
      <c r="Z49" s="383"/>
    </row>
    <row r="50" spans="1:75" s="547" customFormat="1" ht="24.75" customHeight="1">
      <c r="A50" s="423"/>
      <c r="B50" s="548"/>
      <c r="C50" s="549">
        <f t="shared" si="0"/>
        <v>0</v>
      </c>
      <c r="D50" s="550">
        <f t="shared" si="1"/>
        <v>0</v>
      </c>
      <c r="E50" s="551">
        <f t="shared" si="2"/>
        <v>0</v>
      </c>
      <c r="F50" s="425"/>
      <c r="G50" s="371" t="str">
        <f>IFERROR(VLOOKUP(F50,countrygrouping!A:B,2,0)," ")</f>
        <v xml:space="preserve"> </v>
      </c>
      <c r="H50" s="540" t="str">
        <f t="shared" si="5"/>
        <v xml:space="preserve"> </v>
      </c>
      <c r="I50" s="541">
        <f t="shared" si="6"/>
        <v>0</v>
      </c>
      <c r="J50" s="540">
        <f t="shared" si="7"/>
        <v>0</v>
      </c>
      <c r="K50" s="540">
        <f t="shared" si="8"/>
        <v>0</v>
      </c>
      <c r="L50" s="540">
        <f t="shared" si="9"/>
        <v>0</v>
      </c>
      <c r="M50" s="540">
        <f t="shared" si="10"/>
        <v>0</v>
      </c>
      <c r="N50" s="552">
        <f>IFERROR(VLOOKUP(H50,staffrate!A:D,2,0)*I50,0)</f>
        <v>0</v>
      </c>
      <c r="O50" s="553">
        <f>IFERROR(VLOOKUP(H50,staffrate!A:D,3,0)*K50,0)</f>
        <v>0</v>
      </c>
      <c r="P50" s="543">
        <f>IFERROR(VLOOKUP(H50,staffrate!A:D,4,0)*M50,0)</f>
        <v>0</v>
      </c>
      <c r="Q50" s="543">
        <f t="shared" si="11"/>
        <v>0</v>
      </c>
      <c r="R50" s="554">
        <f t="shared" si="14"/>
        <v>0</v>
      </c>
      <c r="S50" s="555" t="str">
        <f>IFERROR(VLOOKUP(F50,countrygrouping!A:C,3,0)," ")</f>
        <v xml:space="preserve"> </v>
      </c>
      <c r="T50" s="543" t="str">
        <f>IFERROR(VLOOKUP(S50,distancebands!A:C,2,0)," ")</f>
        <v xml:space="preserve"> </v>
      </c>
      <c r="U50" s="556">
        <f t="shared" si="15"/>
        <v>0</v>
      </c>
      <c r="V50" s="461"/>
      <c r="W50" s="462"/>
      <c r="X50" s="463">
        <f t="shared" si="12"/>
        <v>0</v>
      </c>
      <c r="Y50" s="463">
        <f t="shared" si="13"/>
        <v>0</v>
      </c>
      <c r="Z50" s="383"/>
    </row>
    <row r="51" spans="1:75" s="547" customFormat="1" ht="24.75" customHeight="1">
      <c r="A51" s="423"/>
      <c r="B51" s="548"/>
      <c r="C51" s="549">
        <f t="shared" si="0"/>
        <v>0</v>
      </c>
      <c r="D51" s="550">
        <f t="shared" si="1"/>
        <v>0</v>
      </c>
      <c r="E51" s="551">
        <f t="shared" si="2"/>
        <v>0</v>
      </c>
      <c r="F51" s="425"/>
      <c r="G51" s="371" t="str">
        <f>IFERROR(VLOOKUP(F51,countrygrouping!A:B,2,0)," ")</f>
        <v xml:space="preserve"> </v>
      </c>
      <c r="H51" s="540" t="str">
        <f t="shared" si="5"/>
        <v xml:space="preserve"> </v>
      </c>
      <c r="I51" s="541">
        <f t="shared" si="6"/>
        <v>0</v>
      </c>
      <c r="J51" s="540">
        <f t="shared" si="7"/>
        <v>0</v>
      </c>
      <c r="K51" s="540">
        <f t="shared" si="8"/>
        <v>0</v>
      </c>
      <c r="L51" s="540">
        <f t="shared" si="9"/>
        <v>0</v>
      </c>
      <c r="M51" s="540">
        <f t="shared" si="10"/>
        <v>0</v>
      </c>
      <c r="N51" s="552">
        <f>IFERROR(VLOOKUP(H51,staffrate!A:D,2,0)*I51,0)</f>
        <v>0</v>
      </c>
      <c r="O51" s="553">
        <f>IFERROR(VLOOKUP(H51,staffrate!A:D,3,0)*K51,0)</f>
        <v>0</v>
      </c>
      <c r="P51" s="543">
        <f>IFERROR(VLOOKUP(H51,staffrate!A:D,4,0)*M51,0)</f>
        <v>0</v>
      </c>
      <c r="Q51" s="543">
        <f t="shared" si="11"/>
        <v>0</v>
      </c>
      <c r="R51" s="554">
        <f t="shared" si="14"/>
        <v>0</v>
      </c>
      <c r="S51" s="555" t="str">
        <f>IFERROR(VLOOKUP(F51,countrygrouping!A:C,3,0)," ")</f>
        <v xml:space="preserve"> </v>
      </c>
      <c r="T51" s="543" t="str">
        <f>IFERROR(VLOOKUP(S51,distancebands!A:C,2,0)," ")</f>
        <v xml:space="preserve"> </v>
      </c>
      <c r="U51" s="556">
        <f t="shared" si="15"/>
        <v>0</v>
      </c>
      <c r="V51" s="461"/>
      <c r="W51" s="462"/>
      <c r="X51" s="463">
        <f t="shared" si="12"/>
        <v>0</v>
      </c>
      <c r="Y51" s="463">
        <f t="shared" si="13"/>
        <v>0</v>
      </c>
      <c r="Z51" s="383"/>
    </row>
    <row r="52" spans="1:75" s="547" customFormat="1" ht="24.75" customHeight="1">
      <c r="A52" s="423"/>
      <c r="B52" s="548"/>
      <c r="C52" s="549">
        <f t="shared" si="0"/>
        <v>0</v>
      </c>
      <c r="D52" s="550">
        <f t="shared" si="1"/>
        <v>0</v>
      </c>
      <c r="E52" s="551">
        <f t="shared" si="2"/>
        <v>0</v>
      </c>
      <c r="F52" s="425"/>
      <c r="G52" s="371" t="str">
        <f>IFERROR(VLOOKUP(F52,countrygrouping!A:B,2,0)," ")</f>
        <v xml:space="preserve"> </v>
      </c>
      <c r="H52" s="540" t="str">
        <f t="shared" si="5"/>
        <v xml:space="preserve"> </v>
      </c>
      <c r="I52" s="541">
        <f t="shared" si="6"/>
        <v>0</v>
      </c>
      <c r="J52" s="540">
        <f t="shared" si="7"/>
        <v>0</v>
      </c>
      <c r="K52" s="540">
        <f t="shared" si="8"/>
        <v>0</v>
      </c>
      <c r="L52" s="540">
        <f t="shared" si="9"/>
        <v>0</v>
      </c>
      <c r="M52" s="540">
        <f t="shared" si="10"/>
        <v>0</v>
      </c>
      <c r="N52" s="552">
        <f>IFERROR(VLOOKUP(H52,staffrate!A:D,2,0)*I52,0)</f>
        <v>0</v>
      </c>
      <c r="O52" s="553">
        <f>IFERROR(VLOOKUP(H52,staffrate!A:D,3,0)*K52,0)</f>
        <v>0</v>
      </c>
      <c r="P52" s="543">
        <f>IFERROR(VLOOKUP(H52,staffrate!A:D,4,0)*M52,0)</f>
        <v>0</v>
      </c>
      <c r="Q52" s="543">
        <f t="shared" si="11"/>
        <v>0</v>
      </c>
      <c r="R52" s="554">
        <f t="shared" si="14"/>
        <v>0</v>
      </c>
      <c r="S52" s="555" t="str">
        <f>IFERROR(VLOOKUP(F52,countrygrouping!A:C,3,0)," ")</f>
        <v xml:space="preserve"> </v>
      </c>
      <c r="T52" s="543" t="str">
        <f>IFERROR(VLOOKUP(S52,distancebands!A:C,2,0)," ")</f>
        <v xml:space="preserve"> </v>
      </c>
      <c r="U52" s="556">
        <f t="shared" si="15"/>
        <v>0</v>
      </c>
      <c r="V52" s="461"/>
      <c r="W52" s="462"/>
      <c r="X52" s="463">
        <f t="shared" si="12"/>
        <v>0</v>
      </c>
      <c r="Y52" s="463">
        <f t="shared" si="13"/>
        <v>0</v>
      </c>
      <c r="Z52" s="383"/>
    </row>
    <row r="53" spans="1:75" s="547" customFormat="1" ht="24.75" customHeight="1">
      <c r="A53" s="423"/>
      <c r="B53" s="548"/>
      <c r="C53" s="549">
        <f t="shared" si="0"/>
        <v>0</v>
      </c>
      <c r="D53" s="550">
        <f t="shared" si="1"/>
        <v>0</v>
      </c>
      <c r="E53" s="551">
        <f t="shared" si="2"/>
        <v>0</v>
      </c>
      <c r="F53" s="425"/>
      <c r="G53" s="371" t="str">
        <f>IFERROR(VLOOKUP(F53,countrygrouping!A:B,2,0)," ")</f>
        <v xml:space="preserve"> </v>
      </c>
      <c r="H53" s="540" t="str">
        <f t="shared" si="5"/>
        <v xml:space="preserve"> </v>
      </c>
      <c r="I53" s="541">
        <f t="shared" si="6"/>
        <v>0</v>
      </c>
      <c r="J53" s="540">
        <f t="shared" si="7"/>
        <v>0</v>
      </c>
      <c r="K53" s="540">
        <f t="shared" si="8"/>
        <v>0</v>
      </c>
      <c r="L53" s="540">
        <f t="shared" si="9"/>
        <v>0</v>
      </c>
      <c r="M53" s="540">
        <f t="shared" si="10"/>
        <v>0</v>
      </c>
      <c r="N53" s="552">
        <f>IFERROR(VLOOKUP(H53,staffrate!A:D,2,0)*I53,0)</f>
        <v>0</v>
      </c>
      <c r="O53" s="553">
        <f>IFERROR(VLOOKUP(H53,staffrate!A:D,3,0)*K53,0)</f>
        <v>0</v>
      </c>
      <c r="P53" s="543">
        <f>IFERROR(VLOOKUP(H53,staffrate!A:D,4,0)*M53,0)</f>
        <v>0</v>
      </c>
      <c r="Q53" s="543">
        <f t="shared" si="11"/>
        <v>0</v>
      </c>
      <c r="R53" s="554">
        <f t="shared" si="14"/>
        <v>0</v>
      </c>
      <c r="S53" s="555" t="str">
        <f>IFERROR(VLOOKUP(F53,countrygrouping!A:C,3,0)," ")</f>
        <v xml:space="preserve"> </v>
      </c>
      <c r="T53" s="543" t="str">
        <f>IFERROR(VLOOKUP(S53,distancebands!A:C,2,0)," ")</f>
        <v xml:space="preserve"> </v>
      </c>
      <c r="U53" s="556">
        <f t="shared" si="15"/>
        <v>0</v>
      </c>
      <c r="V53" s="461"/>
      <c r="W53" s="462"/>
      <c r="X53" s="463">
        <f t="shared" si="12"/>
        <v>0</v>
      </c>
      <c r="Y53" s="463">
        <f t="shared" si="13"/>
        <v>0</v>
      </c>
      <c r="Z53" s="383"/>
    </row>
    <row r="54" spans="1:75" s="547" customFormat="1" ht="24.75" customHeight="1" thickBot="1">
      <c r="A54" s="557"/>
      <c r="B54" s="558"/>
      <c r="C54" s="559">
        <f t="shared" ref="C54" si="16">FLOOR(B54/7,1)</f>
        <v>0</v>
      </c>
      <c r="D54" s="560">
        <f t="shared" ref="D54" si="17">FLOOR(B54/28,1)</f>
        <v>0</v>
      </c>
      <c r="E54" s="561">
        <f t="shared" ref="E54" si="18">B54/28</f>
        <v>0</v>
      </c>
      <c r="F54" s="425"/>
      <c r="G54" s="371" t="str">
        <f>IFERROR(VLOOKUP(F54,countrygrouping!A:B,2,0)," ")</f>
        <v xml:space="preserve"> </v>
      </c>
      <c r="H54" s="540" t="str">
        <f t="shared" ref="H54" si="19">G54</f>
        <v xml:space="preserve"> </v>
      </c>
      <c r="I54" s="541">
        <f t="shared" si="6"/>
        <v>0</v>
      </c>
      <c r="J54" s="540">
        <f t="shared" si="7"/>
        <v>0</v>
      </c>
      <c r="K54" s="540">
        <f t="shared" si="8"/>
        <v>0</v>
      </c>
      <c r="L54" s="540">
        <f t="shared" si="9"/>
        <v>0</v>
      </c>
      <c r="M54" s="540">
        <f t="shared" si="10"/>
        <v>0</v>
      </c>
      <c r="N54" s="562">
        <f>IFERROR(VLOOKUP(H54,staffrate!A:D,2,0)*I54,0)</f>
        <v>0</v>
      </c>
      <c r="O54" s="563">
        <f>IFERROR(VLOOKUP(H54,staffrate!A:D,3,0)*K54,0)</f>
        <v>0</v>
      </c>
      <c r="P54" s="543">
        <f>IFERROR(VLOOKUP(H54,staffrate!A:D,4,0)*M54,0)</f>
        <v>0</v>
      </c>
      <c r="Q54" s="543">
        <f t="shared" si="11"/>
        <v>0</v>
      </c>
      <c r="R54" s="564">
        <f t="shared" si="14"/>
        <v>0</v>
      </c>
      <c r="S54" s="565" t="str">
        <f>IFERROR(VLOOKUP(F54,countrygrouping!A:C,3,0)," ")</f>
        <v xml:space="preserve"> </v>
      </c>
      <c r="T54" s="543" t="str">
        <f>IFERROR(VLOOKUP(S54,distancebands!A:C,2,0)," ")</f>
        <v xml:space="preserve"> </v>
      </c>
      <c r="U54" s="566">
        <f t="shared" si="15"/>
        <v>0</v>
      </c>
      <c r="V54" s="461"/>
      <c r="W54" s="462"/>
      <c r="X54" s="463">
        <f t="shared" si="12"/>
        <v>0</v>
      </c>
      <c r="Y54" s="463">
        <f t="shared" si="13"/>
        <v>0</v>
      </c>
      <c r="Z54" s="383"/>
    </row>
    <row r="55" spans="1:75" s="577" customFormat="1" ht="24.75" customHeight="1" thickBot="1">
      <c r="A55" s="567">
        <f>SUM(A4:A54)</f>
        <v>0</v>
      </c>
      <c r="B55" s="568">
        <f>SUM(B4:B54)</f>
        <v>0</v>
      </c>
      <c r="C55" s="568">
        <f>SUM(C4:C54)</f>
        <v>0</v>
      </c>
      <c r="D55" s="568">
        <f>SUM(D4:D54)</f>
        <v>0</v>
      </c>
      <c r="E55" s="569">
        <f>SUM(E4:E54)</f>
        <v>0</v>
      </c>
      <c r="F55" s="568"/>
      <c r="G55" s="570"/>
      <c r="H55" s="568">
        <f t="shared" ref="H55:Y55" si="20">SUM(H4:H54)</f>
        <v>0</v>
      </c>
      <c r="I55" s="567">
        <f t="shared" si="20"/>
        <v>0</v>
      </c>
      <c r="J55" s="568">
        <f t="shared" si="20"/>
        <v>0</v>
      </c>
      <c r="K55" s="568">
        <f t="shared" si="20"/>
        <v>0</v>
      </c>
      <c r="L55" s="568">
        <f>SUM(L4:L54)</f>
        <v>0</v>
      </c>
      <c r="M55" s="568">
        <f t="shared" si="20"/>
        <v>0</v>
      </c>
      <c r="N55" s="571">
        <f t="shared" si="20"/>
        <v>0</v>
      </c>
      <c r="O55" s="572">
        <f t="shared" si="20"/>
        <v>0</v>
      </c>
      <c r="P55" s="572">
        <f t="shared" si="20"/>
        <v>0</v>
      </c>
      <c r="Q55" s="572">
        <f t="shared" si="20"/>
        <v>0</v>
      </c>
      <c r="R55" s="573">
        <f t="shared" si="20"/>
        <v>0</v>
      </c>
      <c r="S55" s="567">
        <f t="shared" si="20"/>
        <v>0</v>
      </c>
      <c r="T55" s="572">
        <f t="shared" si="20"/>
        <v>0</v>
      </c>
      <c r="U55" s="572">
        <f t="shared" si="20"/>
        <v>0</v>
      </c>
      <c r="V55" s="572">
        <f t="shared" si="20"/>
        <v>0</v>
      </c>
      <c r="W55" s="574">
        <f>SUM(W4:W54)</f>
        <v>0</v>
      </c>
      <c r="X55" s="572">
        <f>SUM(X4:X54)</f>
        <v>0</v>
      </c>
      <c r="Y55" s="575">
        <f t="shared" si="20"/>
        <v>0</v>
      </c>
      <c r="Z55" s="439"/>
      <c r="AA55" s="576"/>
      <c r="AB55" s="576"/>
      <c r="AC55" s="576"/>
      <c r="AD55" s="576"/>
      <c r="AE55" s="576"/>
      <c r="AF55" s="576"/>
      <c r="AG55" s="576"/>
      <c r="AH55" s="576"/>
      <c r="AI55" s="576"/>
      <c r="AJ55" s="576"/>
      <c r="AK55" s="576"/>
      <c r="AL55" s="576"/>
      <c r="AM55" s="576"/>
      <c r="AN55" s="576"/>
      <c r="AO55" s="576"/>
      <c r="AP55" s="576"/>
      <c r="AQ55" s="576"/>
      <c r="AR55" s="576"/>
      <c r="AS55" s="576"/>
      <c r="AT55" s="576"/>
      <c r="AU55" s="576"/>
      <c r="AV55" s="576"/>
      <c r="AW55" s="576"/>
      <c r="AX55" s="576"/>
      <c r="AY55" s="576"/>
      <c r="AZ55" s="576"/>
      <c r="BA55" s="576"/>
      <c r="BB55" s="576"/>
      <c r="BC55" s="576"/>
      <c r="BD55" s="576"/>
      <c r="BE55" s="576"/>
      <c r="BF55" s="576"/>
      <c r="BG55" s="576"/>
      <c r="BH55" s="576"/>
      <c r="BI55" s="576"/>
      <c r="BJ55" s="576"/>
      <c r="BK55" s="576"/>
      <c r="BL55" s="576"/>
      <c r="BM55" s="576"/>
      <c r="BN55" s="576"/>
      <c r="BO55" s="576"/>
      <c r="BP55" s="576"/>
      <c r="BQ55" s="576"/>
      <c r="BR55" s="576"/>
      <c r="BS55" s="576"/>
      <c r="BT55" s="576"/>
      <c r="BU55" s="576"/>
      <c r="BV55" s="576"/>
      <c r="BW55" s="576"/>
    </row>
    <row r="56" spans="1:75" ht="24.75" customHeight="1">
      <c r="C56" s="579"/>
      <c r="D56" s="532"/>
      <c r="E56" s="580"/>
      <c r="G56" s="582"/>
      <c r="J56" s="532"/>
      <c r="K56" s="532"/>
      <c r="L56" s="532"/>
      <c r="M56" s="532"/>
      <c r="R56" s="580"/>
      <c r="S56" s="532"/>
      <c r="T56" s="532"/>
      <c r="U56" s="532"/>
      <c r="V56" s="532"/>
      <c r="W56" s="532"/>
      <c r="X56" s="532"/>
      <c r="Y56" s="532"/>
    </row>
    <row r="57" spans="1:75" ht="24.75" customHeight="1">
      <c r="C57" s="579"/>
      <c r="D57" s="532"/>
      <c r="E57" s="580"/>
      <c r="G57" s="582"/>
      <c r="J57" s="532"/>
      <c r="K57" s="532"/>
      <c r="L57" s="532"/>
      <c r="M57" s="532"/>
      <c r="R57" s="580"/>
      <c r="S57" s="532"/>
      <c r="T57" s="532"/>
      <c r="U57" s="532"/>
      <c r="V57" s="532"/>
      <c r="W57" s="532"/>
      <c r="X57" s="532"/>
      <c r="Y57" s="532"/>
    </row>
    <row r="58" spans="1:75" ht="24.75" customHeight="1">
      <c r="C58" s="579"/>
      <c r="D58" s="532"/>
      <c r="E58" s="580"/>
      <c r="G58" s="582"/>
      <c r="J58" s="532"/>
      <c r="K58" s="532"/>
      <c r="L58" s="532"/>
      <c r="M58" s="532"/>
      <c r="R58" s="580"/>
      <c r="S58" s="532"/>
      <c r="T58" s="532"/>
      <c r="U58" s="532"/>
      <c r="V58" s="532"/>
      <c r="W58" s="532"/>
      <c r="X58" s="532"/>
      <c r="Y58" s="532"/>
    </row>
    <row r="59" spans="1:75" ht="24.75" customHeight="1">
      <c r="C59" s="579"/>
      <c r="D59" s="532"/>
      <c r="E59" s="580"/>
      <c r="G59" s="582"/>
      <c r="J59" s="532"/>
      <c r="K59" s="532"/>
      <c r="L59" s="532"/>
      <c r="M59" s="532"/>
      <c r="R59" s="580"/>
      <c r="S59" s="532"/>
      <c r="T59" s="532"/>
      <c r="U59" s="532"/>
      <c r="V59" s="532"/>
      <c r="W59" s="532"/>
      <c r="X59" s="532"/>
      <c r="Y59" s="532"/>
    </row>
    <row r="60" spans="1:75" ht="24.75" customHeight="1">
      <c r="C60" s="579"/>
      <c r="D60" s="532"/>
      <c r="E60" s="580"/>
      <c r="G60" s="582"/>
      <c r="J60" s="532"/>
      <c r="K60" s="532"/>
      <c r="L60" s="532"/>
      <c r="M60" s="532"/>
      <c r="R60" s="580"/>
      <c r="S60" s="532"/>
      <c r="T60" s="532"/>
      <c r="U60" s="532"/>
      <c r="V60" s="532"/>
      <c r="W60" s="532"/>
      <c r="X60" s="532"/>
      <c r="Y60" s="532"/>
    </row>
    <row r="61" spans="1:75" ht="24.75" customHeight="1">
      <c r="C61" s="579"/>
      <c r="D61" s="532"/>
      <c r="E61" s="580"/>
      <c r="G61" s="582"/>
      <c r="J61" s="532"/>
      <c r="K61" s="532"/>
      <c r="L61" s="532"/>
      <c r="M61" s="532"/>
      <c r="R61" s="580"/>
      <c r="S61" s="532"/>
      <c r="T61" s="532"/>
      <c r="U61" s="532"/>
      <c r="V61" s="532"/>
      <c r="W61" s="532"/>
      <c r="X61" s="532"/>
      <c r="Y61" s="532"/>
    </row>
    <row r="62" spans="1:75" ht="24.75" customHeight="1">
      <c r="C62" s="579"/>
      <c r="D62" s="532"/>
      <c r="E62" s="580"/>
      <c r="G62" s="582"/>
      <c r="J62" s="532"/>
      <c r="K62" s="532"/>
      <c r="L62" s="532"/>
      <c r="M62" s="532"/>
      <c r="R62" s="580"/>
      <c r="S62" s="532"/>
      <c r="T62" s="532"/>
      <c r="U62" s="532"/>
      <c r="V62" s="532"/>
      <c r="W62" s="532"/>
      <c r="X62" s="532"/>
      <c r="Y62" s="532"/>
    </row>
    <row r="63" spans="1:75" ht="24.75" customHeight="1">
      <c r="C63" s="579"/>
      <c r="D63" s="532"/>
      <c r="E63" s="580"/>
      <c r="G63" s="582"/>
      <c r="J63" s="532"/>
      <c r="K63" s="532"/>
      <c r="L63" s="532"/>
      <c r="M63" s="532"/>
      <c r="R63" s="580"/>
      <c r="S63" s="532"/>
      <c r="T63" s="532"/>
      <c r="U63" s="532"/>
      <c r="V63" s="532"/>
      <c r="W63" s="532"/>
      <c r="X63" s="532"/>
      <c r="Y63" s="532"/>
    </row>
    <row r="64" spans="1:75" ht="24.75" customHeight="1">
      <c r="C64" s="579"/>
      <c r="D64" s="532"/>
      <c r="E64" s="580"/>
      <c r="G64" s="582"/>
      <c r="J64" s="532"/>
      <c r="K64" s="532"/>
      <c r="L64" s="532"/>
      <c r="M64" s="532"/>
      <c r="R64" s="580"/>
      <c r="S64" s="532"/>
      <c r="T64" s="532"/>
      <c r="U64" s="532"/>
      <c r="V64" s="532"/>
      <c r="W64" s="532"/>
      <c r="X64" s="532"/>
      <c r="Y64" s="532"/>
    </row>
    <row r="65" spans="3:25" ht="24.75" customHeight="1">
      <c r="C65" s="579"/>
      <c r="D65" s="532"/>
      <c r="E65" s="580"/>
      <c r="G65" s="582"/>
      <c r="J65" s="532"/>
      <c r="K65" s="532"/>
      <c r="L65" s="532"/>
      <c r="M65" s="532"/>
      <c r="R65" s="580"/>
      <c r="S65" s="532"/>
      <c r="T65" s="532"/>
      <c r="U65" s="532"/>
      <c r="V65" s="532"/>
      <c r="W65" s="532"/>
      <c r="X65" s="532"/>
      <c r="Y65" s="532"/>
    </row>
    <row r="66" spans="3:25" ht="24.75" customHeight="1">
      <c r="C66" s="579"/>
      <c r="D66" s="532"/>
      <c r="E66" s="580"/>
      <c r="G66" s="582"/>
      <c r="J66" s="532"/>
      <c r="K66" s="532"/>
      <c r="L66" s="532"/>
      <c r="M66" s="532"/>
      <c r="R66" s="580"/>
      <c r="S66" s="532"/>
      <c r="T66" s="532"/>
      <c r="U66" s="532"/>
      <c r="V66" s="532"/>
      <c r="W66" s="532"/>
      <c r="X66" s="532"/>
      <c r="Y66" s="532"/>
    </row>
    <row r="67" spans="3:25" ht="24.75" customHeight="1">
      <c r="C67" s="579"/>
      <c r="D67" s="532"/>
      <c r="E67" s="580"/>
      <c r="G67" s="582"/>
      <c r="J67" s="532"/>
      <c r="K67" s="532"/>
      <c r="L67" s="532"/>
      <c r="M67" s="532"/>
      <c r="R67" s="580"/>
      <c r="S67" s="532"/>
      <c r="T67" s="532"/>
      <c r="U67" s="532"/>
      <c r="V67" s="532"/>
      <c r="W67" s="532"/>
      <c r="X67" s="532"/>
      <c r="Y67" s="532"/>
    </row>
    <row r="68" spans="3:25" ht="24.75" customHeight="1">
      <c r="C68" s="579"/>
      <c r="D68" s="532"/>
      <c r="E68" s="580"/>
      <c r="G68" s="582"/>
      <c r="J68" s="532"/>
      <c r="K68" s="532"/>
      <c r="L68" s="532"/>
      <c r="M68" s="532"/>
      <c r="R68" s="580"/>
      <c r="S68" s="532"/>
      <c r="T68" s="532"/>
      <c r="U68" s="532"/>
      <c r="V68" s="532"/>
      <c r="W68" s="532"/>
      <c r="X68" s="532"/>
      <c r="Y68" s="532"/>
    </row>
    <row r="69" spans="3:25" ht="24.75" customHeight="1">
      <c r="C69" s="579"/>
      <c r="D69" s="532"/>
      <c r="E69" s="580"/>
      <c r="G69" s="582"/>
      <c r="J69" s="532"/>
      <c r="K69" s="532"/>
      <c r="L69" s="532"/>
      <c r="M69" s="532"/>
      <c r="R69" s="580"/>
      <c r="S69" s="532"/>
      <c r="T69" s="532"/>
      <c r="U69" s="532"/>
      <c r="V69" s="532"/>
      <c r="W69" s="532"/>
      <c r="X69" s="532"/>
      <c r="Y69" s="532"/>
    </row>
    <row r="70" spans="3:25" ht="24.75" customHeight="1">
      <c r="C70" s="579"/>
      <c r="D70" s="532"/>
      <c r="E70" s="580"/>
      <c r="G70" s="582"/>
      <c r="J70" s="532"/>
      <c r="K70" s="532"/>
      <c r="L70" s="532"/>
      <c r="M70" s="532"/>
      <c r="R70" s="580"/>
      <c r="S70" s="532"/>
      <c r="T70" s="532"/>
      <c r="U70" s="532"/>
      <c r="V70" s="532"/>
      <c r="W70" s="532"/>
      <c r="X70" s="532"/>
      <c r="Y70" s="532"/>
    </row>
    <row r="71" spans="3:25" ht="24.75" customHeight="1">
      <c r="C71" s="579"/>
      <c r="D71" s="532"/>
      <c r="E71" s="580"/>
      <c r="G71" s="582"/>
      <c r="J71" s="532"/>
      <c r="K71" s="532"/>
      <c r="L71" s="532"/>
      <c r="M71" s="532"/>
      <c r="R71" s="580"/>
      <c r="S71" s="532"/>
      <c r="T71" s="532"/>
      <c r="U71" s="532"/>
      <c r="V71" s="532"/>
      <c r="W71" s="532"/>
      <c r="X71" s="532"/>
      <c r="Y71" s="532"/>
    </row>
    <row r="72" spans="3:25" ht="24.75" customHeight="1">
      <c r="C72" s="579"/>
      <c r="D72" s="532"/>
      <c r="E72" s="580"/>
      <c r="G72" s="582"/>
      <c r="J72" s="532"/>
      <c r="K72" s="532"/>
      <c r="L72" s="532"/>
      <c r="M72" s="532"/>
      <c r="R72" s="580"/>
      <c r="S72" s="532"/>
      <c r="T72" s="532"/>
      <c r="U72" s="532"/>
      <c r="V72" s="532"/>
      <c r="W72" s="532"/>
      <c r="X72" s="532"/>
      <c r="Y72" s="532"/>
    </row>
    <row r="73" spans="3:25" ht="24.75" customHeight="1">
      <c r="C73" s="579"/>
      <c r="D73" s="532"/>
      <c r="E73" s="580"/>
      <c r="G73" s="582"/>
      <c r="J73" s="532"/>
      <c r="K73" s="532"/>
      <c r="L73" s="532"/>
      <c r="M73" s="532"/>
      <c r="R73" s="580"/>
      <c r="S73" s="532"/>
      <c r="T73" s="532"/>
      <c r="U73" s="532"/>
      <c r="V73" s="532"/>
      <c r="W73" s="532"/>
      <c r="X73" s="532"/>
      <c r="Y73" s="532"/>
    </row>
    <row r="74" spans="3:25" ht="24.75" customHeight="1">
      <c r="C74" s="579"/>
      <c r="D74" s="532"/>
      <c r="E74" s="580"/>
      <c r="G74" s="582"/>
      <c r="J74" s="532"/>
      <c r="K74" s="532"/>
      <c r="L74" s="532"/>
      <c r="M74" s="532"/>
      <c r="R74" s="580"/>
      <c r="S74" s="532"/>
      <c r="T74" s="532"/>
      <c r="U74" s="532"/>
      <c r="V74" s="532"/>
      <c r="W74" s="532"/>
      <c r="X74" s="532"/>
      <c r="Y74" s="532"/>
    </row>
    <row r="75" spans="3:25" ht="24.75" customHeight="1">
      <c r="C75" s="579"/>
      <c r="D75" s="532"/>
      <c r="E75" s="580"/>
      <c r="G75" s="582"/>
      <c r="J75" s="532"/>
      <c r="K75" s="532"/>
      <c r="L75" s="532"/>
      <c r="M75" s="532"/>
      <c r="R75" s="580"/>
      <c r="S75" s="532"/>
      <c r="T75" s="532"/>
      <c r="U75" s="532"/>
      <c r="V75" s="532"/>
      <c r="W75" s="532"/>
      <c r="X75" s="532"/>
      <c r="Y75" s="532"/>
    </row>
    <row r="76" spans="3:25" ht="24.75" customHeight="1">
      <c r="C76" s="579"/>
      <c r="D76" s="532"/>
      <c r="E76" s="580"/>
      <c r="G76" s="582"/>
      <c r="J76" s="532"/>
      <c r="K76" s="532"/>
      <c r="L76" s="532"/>
      <c r="M76" s="532"/>
      <c r="R76" s="580"/>
      <c r="S76" s="532"/>
      <c r="T76" s="532"/>
      <c r="U76" s="532"/>
      <c r="V76" s="532"/>
      <c r="W76" s="532"/>
      <c r="X76" s="532"/>
      <c r="Y76" s="532"/>
    </row>
    <row r="77" spans="3:25" ht="24.75" customHeight="1">
      <c r="C77" s="579"/>
      <c r="D77" s="532"/>
      <c r="E77" s="580"/>
      <c r="G77" s="582"/>
      <c r="J77" s="532"/>
      <c r="K77" s="532"/>
      <c r="L77" s="532"/>
      <c r="M77" s="532"/>
      <c r="R77" s="580"/>
      <c r="S77" s="532"/>
      <c r="T77" s="532"/>
      <c r="U77" s="532"/>
      <c r="V77" s="532"/>
      <c r="W77" s="532"/>
      <c r="X77" s="532"/>
      <c r="Y77" s="532"/>
    </row>
    <row r="78" spans="3:25" ht="24.75" customHeight="1">
      <c r="C78" s="579"/>
      <c r="D78" s="532"/>
      <c r="E78" s="580"/>
      <c r="G78" s="582"/>
      <c r="J78" s="532"/>
      <c r="K78" s="532"/>
      <c r="L78" s="532"/>
      <c r="M78" s="532"/>
      <c r="R78" s="580"/>
      <c r="S78" s="532"/>
      <c r="T78" s="532"/>
      <c r="U78" s="532"/>
      <c r="V78" s="532"/>
      <c r="W78" s="532"/>
      <c r="X78" s="532"/>
      <c r="Y78" s="532"/>
    </row>
    <row r="79" spans="3:25" ht="24.75" customHeight="1">
      <c r="C79" s="579"/>
      <c r="D79" s="532"/>
      <c r="E79" s="580"/>
      <c r="G79" s="582"/>
      <c r="J79" s="532"/>
      <c r="K79" s="532"/>
      <c r="L79" s="532"/>
      <c r="M79" s="532"/>
      <c r="R79" s="580"/>
      <c r="S79" s="532"/>
      <c r="T79" s="532"/>
      <c r="U79" s="532"/>
      <c r="V79" s="532"/>
      <c r="W79" s="532"/>
      <c r="X79" s="532"/>
      <c r="Y79" s="532"/>
    </row>
    <row r="80" spans="3:25" ht="24.75" customHeight="1">
      <c r="C80" s="579"/>
      <c r="D80" s="532"/>
      <c r="E80" s="580"/>
      <c r="G80" s="582"/>
      <c r="J80" s="532"/>
      <c r="K80" s="532"/>
      <c r="L80" s="532"/>
      <c r="M80" s="532"/>
      <c r="R80" s="580"/>
      <c r="S80" s="532"/>
      <c r="T80" s="532"/>
      <c r="U80" s="532"/>
      <c r="V80" s="532"/>
      <c r="W80" s="532"/>
      <c r="X80" s="532"/>
      <c r="Y80" s="532"/>
    </row>
    <row r="81" spans="3:25" ht="24.75" customHeight="1">
      <c r="C81" s="579"/>
      <c r="D81" s="532"/>
      <c r="E81" s="580"/>
      <c r="G81" s="582"/>
      <c r="J81" s="532"/>
      <c r="K81" s="532"/>
      <c r="L81" s="532"/>
      <c r="M81" s="532"/>
      <c r="R81" s="580"/>
      <c r="S81" s="532"/>
      <c r="T81" s="532"/>
      <c r="U81" s="532"/>
      <c r="V81" s="532"/>
      <c r="W81" s="532"/>
      <c r="X81" s="532"/>
      <c r="Y81" s="532"/>
    </row>
    <row r="82" spans="3:25" ht="24.75" customHeight="1">
      <c r="C82" s="579"/>
      <c r="D82" s="532"/>
      <c r="E82" s="580"/>
      <c r="G82" s="582"/>
      <c r="J82" s="532"/>
      <c r="K82" s="532"/>
      <c r="L82" s="532"/>
      <c r="M82" s="532"/>
      <c r="R82" s="580"/>
      <c r="S82" s="532"/>
      <c r="T82" s="532"/>
      <c r="U82" s="532"/>
      <c r="V82" s="532"/>
      <c r="W82" s="532"/>
      <c r="X82" s="532"/>
      <c r="Y82" s="532"/>
    </row>
    <row r="83" spans="3:25" ht="24.75" customHeight="1">
      <c r="C83" s="579"/>
      <c r="D83" s="532"/>
      <c r="E83" s="580"/>
      <c r="G83" s="582"/>
      <c r="J83" s="532"/>
      <c r="K83" s="532"/>
      <c r="L83" s="532"/>
      <c r="M83" s="532"/>
      <c r="R83" s="580"/>
      <c r="S83" s="532"/>
      <c r="T83" s="532"/>
      <c r="U83" s="532"/>
      <c r="V83" s="532"/>
      <c r="W83" s="532"/>
      <c r="X83" s="532"/>
      <c r="Y83" s="532"/>
    </row>
    <row r="84" spans="3:25" ht="24.75" customHeight="1">
      <c r="C84" s="579"/>
      <c r="D84" s="532"/>
      <c r="E84" s="580"/>
      <c r="G84" s="582"/>
      <c r="J84" s="532"/>
      <c r="K84" s="532"/>
      <c r="L84" s="532"/>
      <c r="M84" s="532"/>
      <c r="R84" s="580"/>
      <c r="S84" s="532"/>
      <c r="T84" s="532"/>
      <c r="U84" s="532"/>
      <c r="V84" s="532"/>
      <c r="W84" s="532"/>
      <c r="X84" s="532"/>
      <c r="Y84" s="532"/>
    </row>
    <row r="85" spans="3:25" ht="24.75" customHeight="1">
      <c r="C85" s="579"/>
      <c r="D85" s="532"/>
      <c r="E85" s="580"/>
      <c r="G85" s="582"/>
      <c r="J85" s="532"/>
      <c r="K85" s="532"/>
      <c r="L85" s="532"/>
      <c r="M85" s="532"/>
      <c r="R85" s="580"/>
      <c r="S85" s="532"/>
      <c r="T85" s="532"/>
      <c r="U85" s="532"/>
      <c r="V85" s="532"/>
      <c r="W85" s="532"/>
      <c r="X85" s="532"/>
      <c r="Y85" s="532"/>
    </row>
    <row r="86" spans="3:25" ht="24.75" customHeight="1">
      <c r="C86" s="579"/>
      <c r="D86" s="532"/>
      <c r="E86" s="580"/>
      <c r="G86" s="582"/>
      <c r="J86" s="532"/>
      <c r="K86" s="532"/>
      <c r="L86" s="532"/>
      <c r="M86" s="532"/>
      <c r="R86" s="580"/>
      <c r="S86" s="532"/>
      <c r="T86" s="532"/>
      <c r="U86" s="532"/>
      <c r="V86" s="532"/>
      <c r="W86" s="532"/>
      <c r="X86" s="532"/>
      <c r="Y86" s="532"/>
    </row>
    <row r="87" spans="3:25" ht="24.75" customHeight="1">
      <c r="C87" s="579"/>
      <c r="D87" s="532"/>
      <c r="E87" s="580"/>
      <c r="G87" s="582"/>
      <c r="J87" s="532"/>
      <c r="K87" s="532"/>
      <c r="L87" s="532"/>
      <c r="M87" s="532"/>
      <c r="R87" s="580"/>
      <c r="S87" s="532"/>
      <c r="T87" s="532"/>
      <c r="U87" s="532"/>
      <c r="V87" s="532"/>
      <c r="W87" s="532"/>
      <c r="X87" s="532"/>
      <c r="Y87" s="532"/>
    </row>
    <row r="88" spans="3:25" ht="24.75" customHeight="1">
      <c r="C88" s="579"/>
      <c r="D88" s="532"/>
      <c r="E88" s="580"/>
      <c r="G88" s="582"/>
      <c r="J88" s="532"/>
      <c r="K88" s="532"/>
      <c r="L88" s="532"/>
      <c r="M88" s="532"/>
      <c r="R88" s="580"/>
      <c r="S88" s="532"/>
      <c r="T88" s="532"/>
      <c r="U88" s="532"/>
      <c r="V88" s="532"/>
      <c r="W88" s="532"/>
      <c r="X88" s="532"/>
      <c r="Y88" s="532"/>
    </row>
    <row r="89" spans="3:25" ht="24.75" customHeight="1">
      <c r="C89" s="579"/>
      <c r="D89" s="532"/>
      <c r="E89" s="580"/>
      <c r="G89" s="582"/>
      <c r="J89" s="532"/>
      <c r="K89" s="532"/>
      <c r="L89" s="532"/>
      <c r="M89" s="532"/>
      <c r="R89" s="580"/>
      <c r="S89" s="532"/>
      <c r="T89" s="532"/>
      <c r="U89" s="532"/>
      <c r="V89" s="532"/>
      <c r="W89" s="532"/>
      <c r="X89" s="532"/>
      <c r="Y89" s="532"/>
    </row>
    <row r="90" spans="3:25" ht="24.75" customHeight="1">
      <c r="C90" s="579"/>
      <c r="D90" s="532"/>
      <c r="E90" s="580"/>
      <c r="G90" s="582"/>
      <c r="J90" s="532"/>
      <c r="K90" s="532"/>
      <c r="L90" s="532"/>
      <c r="M90" s="532"/>
      <c r="R90" s="580"/>
      <c r="S90" s="532"/>
      <c r="T90" s="532"/>
      <c r="U90" s="532"/>
      <c r="V90" s="532"/>
      <c r="W90" s="532"/>
      <c r="X90" s="532"/>
      <c r="Y90" s="532"/>
    </row>
    <row r="91" spans="3:25" ht="24.75" customHeight="1">
      <c r="C91" s="579"/>
      <c r="D91" s="532"/>
      <c r="E91" s="580"/>
      <c r="G91" s="582"/>
      <c r="J91" s="532"/>
      <c r="K91" s="532"/>
      <c r="L91" s="532"/>
      <c r="M91" s="532"/>
      <c r="R91" s="580"/>
      <c r="S91" s="532"/>
      <c r="T91" s="532"/>
      <c r="U91" s="532"/>
      <c r="V91" s="532"/>
      <c r="W91" s="532"/>
      <c r="X91" s="532"/>
      <c r="Y91" s="532"/>
    </row>
    <row r="92" spans="3:25" ht="24.75" customHeight="1">
      <c r="C92" s="579"/>
      <c r="D92" s="532"/>
      <c r="E92" s="580"/>
      <c r="G92" s="582"/>
      <c r="J92" s="532"/>
      <c r="K92" s="532"/>
      <c r="L92" s="532"/>
      <c r="M92" s="532"/>
      <c r="R92" s="580"/>
      <c r="S92" s="532"/>
      <c r="T92" s="532"/>
      <c r="U92" s="532"/>
      <c r="V92" s="532"/>
      <c r="W92" s="532"/>
      <c r="X92" s="532"/>
      <c r="Y92" s="532"/>
    </row>
    <row r="93" spans="3:25" ht="24.75" customHeight="1">
      <c r="C93" s="579"/>
      <c r="D93" s="532"/>
      <c r="E93" s="580"/>
      <c r="G93" s="582"/>
      <c r="J93" s="532"/>
      <c r="K93" s="532"/>
      <c r="L93" s="532"/>
      <c r="M93" s="532"/>
      <c r="R93" s="580"/>
      <c r="S93" s="532"/>
      <c r="T93" s="532"/>
      <c r="U93" s="532"/>
      <c r="V93" s="532"/>
      <c r="W93" s="532"/>
      <c r="X93" s="532"/>
      <c r="Y93" s="532"/>
    </row>
    <row r="94" spans="3:25" ht="24.75" customHeight="1">
      <c r="C94" s="579"/>
      <c r="D94" s="532"/>
      <c r="E94" s="580"/>
      <c r="G94" s="582"/>
      <c r="J94" s="532"/>
      <c r="K94" s="532"/>
      <c r="L94" s="532"/>
      <c r="M94" s="532"/>
      <c r="R94" s="580"/>
      <c r="S94" s="532"/>
      <c r="T94" s="532"/>
      <c r="U94" s="532"/>
      <c r="V94" s="532"/>
      <c r="W94" s="532"/>
      <c r="X94" s="532"/>
      <c r="Y94" s="532"/>
    </row>
    <row r="95" spans="3:25" ht="24.75" customHeight="1">
      <c r="C95" s="579"/>
      <c r="D95" s="532"/>
      <c r="E95" s="580"/>
      <c r="G95" s="582"/>
      <c r="J95" s="532"/>
      <c r="K95" s="532"/>
      <c r="L95" s="532"/>
      <c r="M95" s="532"/>
      <c r="R95" s="580"/>
      <c r="S95" s="532"/>
      <c r="T95" s="532"/>
      <c r="U95" s="532"/>
      <c r="V95" s="532"/>
      <c r="W95" s="532"/>
      <c r="X95" s="532"/>
      <c r="Y95" s="532"/>
    </row>
    <row r="96" spans="3:25" ht="24.75" customHeight="1">
      <c r="C96" s="579"/>
      <c r="D96" s="532"/>
      <c r="E96" s="580"/>
      <c r="G96" s="582"/>
      <c r="J96" s="532"/>
      <c r="K96" s="532"/>
      <c r="L96" s="532"/>
      <c r="M96" s="532"/>
      <c r="R96" s="580"/>
      <c r="S96" s="532"/>
      <c r="T96" s="532"/>
      <c r="U96" s="532"/>
      <c r="V96" s="532"/>
      <c r="W96" s="532"/>
      <c r="X96" s="532"/>
      <c r="Y96" s="532"/>
    </row>
    <row r="97" spans="3:25" ht="24.75" customHeight="1">
      <c r="C97" s="579"/>
      <c r="D97" s="532"/>
      <c r="E97" s="580"/>
      <c r="G97" s="582"/>
      <c r="J97" s="532"/>
      <c r="K97" s="532"/>
      <c r="L97" s="532"/>
      <c r="M97" s="532"/>
      <c r="R97" s="580"/>
      <c r="S97" s="532"/>
      <c r="T97" s="532"/>
      <c r="U97" s="532"/>
      <c r="V97" s="532"/>
      <c r="W97" s="532"/>
      <c r="X97" s="532"/>
      <c r="Y97" s="532"/>
    </row>
    <row r="98" spans="3:25" ht="24.75" customHeight="1">
      <c r="C98" s="579"/>
      <c r="D98" s="532"/>
      <c r="E98" s="580"/>
      <c r="G98" s="582"/>
      <c r="J98" s="532"/>
      <c r="K98" s="532"/>
      <c r="L98" s="532"/>
      <c r="M98" s="532"/>
      <c r="R98" s="580"/>
      <c r="S98" s="532"/>
      <c r="T98" s="532"/>
      <c r="U98" s="532"/>
      <c r="V98" s="532"/>
      <c r="W98" s="532"/>
      <c r="X98" s="532"/>
      <c r="Y98" s="532"/>
    </row>
    <row r="99" spans="3:25" ht="24.75" customHeight="1">
      <c r="C99" s="579"/>
      <c r="D99" s="532"/>
      <c r="E99" s="580"/>
      <c r="G99" s="582"/>
      <c r="J99" s="532"/>
      <c r="K99" s="532"/>
      <c r="L99" s="532"/>
      <c r="M99" s="532"/>
      <c r="R99" s="580"/>
      <c r="S99" s="532"/>
      <c r="T99" s="532"/>
      <c r="U99" s="532"/>
      <c r="V99" s="532"/>
      <c r="W99" s="532"/>
      <c r="X99" s="532"/>
      <c r="Y99" s="532"/>
    </row>
    <row r="100" spans="3:25" ht="24.75" customHeight="1">
      <c r="C100" s="579"/>
      <c r="D100" s="532"/>
      <c r="E100" s="580"/>
      <c r="G100" s="582"/>
      <c r="J100" s="532"/>
      <c r="K100" s="532"/>
      <c r="L100" s="532"/>
      <c r="M100" s="532"/>
      <c r="R100" s="580"/>
      <c r="S100" s="532"/>
      <c r="T100" s="532"/>
      <c r="U100" s="532"/>
      <c r="V100" s="532"/>
      <c r="W100" s="532"/>
      <c r="X100" s="532"/>
      <c r="Y100" s="532"/>
    </row>
    <row r="101" spans="3:25" ht="24.75" customHeight="1">
      <c r="C101" s="579"/>
      <c r="D101" s="532"/>
      <c r="E101" s="580"/>
      <c r="G101" s="582"/>
      <c r="J101" s="532"/>
      <c r="K101" s="532"/>
      <c r="L101" s="532"/>
      <c r="M101" s="532"/>
      <c r="R101" s="580"/>
      <c r="S101" s="532"/>
      <c r="T101" s="532"/>
      <c r="U101" s="532"/>
      <c r="V101" s="532"/>
      <c r="W101" s="532"/>
      <c r="X101" s="532"/>
      <c r="Y101" s="532"/>
    </row>
    <row r="102" spans="3:25" ht="24.75" customHeight="1">
      <c r="C102" s="579"/>
      <c r="D102" s="532"/>
      <c r="E102" s="580"/>
      <c r="G102" s="582"/>
      <c r="J102" s="532"/>
      <c r="K102" s="532"/>
      <c r="L102" s="532"/>
      <c r="M102" s="532"/>
      <c r="R102" s="580"/>
      <c r="S102" s="532"/>
      <c r="T102" s="532"/>
      <c r="U102" s="532"/>
      <c r="V102" s="532"/>
      <c r="W102" s="532"/>
      <c r="X102" s="532"/>
      <c r="Y102" s="532"/>
    </row>
    <row r="103" spans="3:25" ht="24.75" customHeight="1">
      <c r="C103" s="579"/>
      <c r="D103" s="532"/>
      <c r="E103" s="580"/>
      <c r="G103" s="582"/>
      <c r="J103" s="532"/>
      <c r="K103" s="532"/>
      <c r="L103" s="532"/>
      <c r="M103" s="532"/>
      <c r="R103" s="580"/>
      <c r="S103" s="532"/>
      <c r="T103" s="532"/>
      <c r="U103" s="532"/>
      <c r="V103" s="532"/>
      <c r="W103" s="532"/>
      <c r="X103" s="532"/>
      <c r="Y103" s="532"/>
    </row>
    <row r="104" spans="3:25" ht="24.75" customHeight="1">
      <c r="C104" s="579"/>
      <c r="D104" s="532"/>
      <c r="E104" s="580"/>
      <c r="G104" s="582"/>
      <c r="J104" s="532"/>
      <c r="K104" s="532"/>
      <c r="L104" s="532"/>
      <c r="M104" s="532"/>
      <c r="R104" s="580"/>
      <c r="S104" s="532"/>
      <c r="T104" s="532"/>
      <c r="U104" s="532"/>
      <c r="V104" s="532"/>
      <c r="W104" s="532"/>
      <c r="X104" s="532"/>
      <c r="Y104" s="532"/>
    </row>
    <row r="105" spans="3:25" ht="24.75" customHeight="1">
      <c r="C105" s="579"/>
      <c r="D105" s="532"/>
      <c r="E105" s="580"/>
      <c r="G105" s="582"/>
      <c r="J105" s="532"/>
      <c r="K105" s="532"/>
      <c r="L105" s="532"/>
      <c r="M105" s="532"/>
      <c r="R105" s="580"/>
      <c r="S105" s="532"/>
      <c r="T105" s="532"/>
      <c r="U105" s="532"/>
      <c r="V105" s="532"/>
      <c r="W105" s="532"/>
      <c r="X105" s="532"/>
      <c r="Y105" s="532"/>
    </row>
    <row r="106" spans="3:25" ht="24.75" customHeight="1">
      <c r="C106" s="579"/>
      <c r="D106" s="532"/>
      <c r="E106" s="580"/>
      <c r="G106" s="582"/>
      <c r="J106" s="532"/>
      <c r="K106" s="532"/>
      <c r="L106" s="532"/>
      <c r="M106" s="532"/>
      <c r="R106" s="580"/>
      <c r="S106" s="532"/>
      <c r="T106" s="532"/>
      <c r="U106" s="532"/>
      <c r="V106" s="532"/>
      <c r="W106" s="532"/>
      <c r="X106" s="532"/>
      <c r="Y106" s="532"/>
    </row>
    <row r="107" spans="3:25" ht="24.75" customHeight="1">
      <c r="C107" s="579"/>
      <c r="D107" s="532"/>
      <c r="E107" s="580"/>
      <c r="G107" s="582"/>
      <c r="J107" s="532"/>
      <c r="K107" s="532"/>
      <c r="L107" s="532"/>
      <c r="M107" s="532"/>
      <c r="R107" s="580"/>
      <c r="S107" s="532"/>
      <c r="T107" s="532"/>
      <c r="U107" s="532"/>
      <c r="V107" s="532"/>
      <c r="W107" s="532"/>
      <c r="X107" s="532"/>
      <c r="Y107" s="532"/>
    </row>
    <row r="108" spans="3:25" ht="24.75" customHeight="1">
      <c r="C108" s="579"/>
      <c r="D108" s="532"/>
      <c r="E108" s="580"/>
      <c r="G108" s="582"/>
      <c r="J108" s="532"/>
      <c r="K108" s="532"/>
      <c r="L108" s="532"/>
      <c r="M108" s="532"/>
      <c r="R108" s="580"/>
      <c r="S108" s="532"/>
      <c r="T108" s="532"/>
      <c r="U108" s="532"/>
      <c r="V108" s="532"/>
      <c r="W108" s="532"/>
      <c r="X108" s="532"/>
      <c r="Y108" s="532"/>
    </row>
    <row r="109" spans="3:25" ht="24.75" customHeight="1">
      <c r="C109" s="579"/>
      <c r="D109" s="532"/>
      <c r="E109" s="580"/>
      <c r="G109" s="582"/>
      <c r="J109" s="532"/>
      <c r="K109" s="532"/>
      <c r="L109" s="532"/>
      <c r="M109" s="532"/>
      <c r="R109" s="580"/>
      <c r="S109" s="532"/>
      <c r="T109" s="532"/>
      <c r="U109" s="532"/>
      <c r="V109" s="532"/>
      <c r="W109" s="532"/>
      <c r="X109" s="532"/>
      <c r="Y109" s="532"/>
    </row>
    <row r="110" spans="3:25" ht="24.75" customHeight="1">
      <c r="C110" s="579"/>
      <c r="D110" s="532"/>
      <c r="E110" s="580"/>
      <c r="G110" s="582"/>
      <c r="J110" s="532"/>
      <c r="K110" s="532"/>
      <c r="L110" s="532"/>
      <c r="M110" s="532"/>
      <c r="R110" s="580"/>
      <c r="S110" s="532"/>
      <c r="T110" s="532"/>
      <c r="U110" s="532"/>
      <c r="V110" s="532"/>
      <c r="W110" s="532"/>
      <c r="X110" s="532"/>
      <c r="Y110" s="532"/>
    </row>
    <row r="111" spans="3:25" ht="24.75" customHeight="1">
      <c r="C111" s="579"/>
      <c r="D111" s="532"/>
      <c r="E111" s="580"/>
      <c r="G111" s="582"/>
      <c r="J111" s="532"/>
      <c r="K111" s="532"/>
      <c r="L111" s="532"/>
      <c r="M111" s="532"/>
      <c r="R111" s="580"/>
      <c r="S111" s="532"/>
      <c r="T111" s="532"/>
      <c r="U111" s="532"/>
      <c r="V111" s="532"/>
      <c r="W111" s="532"/>
      <c r="X111" s="532"/>
      <c r="Y111" s="532"/>
    </row>
    <row r="112" spans="3:25" ht="24.75" customHeight="1">
      <c r="C112" s="579"/>
      <c r="D112" s="532"/>
      <c r="E112" s="580"/>
      <c r="G112" s="582"/>
      <c r="J112" s="532"/>
      <c r="K112" s="532"/>
      <c r="L112" s="532"/>
      <c r="M112" s="532"/>
      <c r="R112" s="580"/>
      <c r="S112" s="532"/>
      <c r="T112" s="532"/>
      <c r="U112" s="532"/>
      <c r="V112" s="532"/>
      <c r="W112" s="532"/>
      <c r="X112" s="532"/>
      <c r="Y112" s="532"/>
    </row>
    <row r="113" spans="3:25" ht="24.75" customHeight="1">
      <c r="C113" s="579"/>
      <c r="D113" s="532"/>
      <c r="E113" s="580"/>
      <c r="G113" s="582"/>
      <c r="J113" s="532"/>
      <c r="K113" s="532"/>
      <c r="L113" s="532"/>
      <c r="M113" s="532"/>
      <c r="R113" s="580"/>
      <c r="S113" s="532"/>
      <c r="T113" s="532"/>
      <c r="U113" s="532"/>
      <c r="V113" s="532"/>
      <c r="W113" s="532"/>
      <c r="X113" s="532"/>
      <c r="Y113" s="532"/>
    </row>
    <row r="114" spans="3:25" ht="24.75" customHeight="1">
      <c r="C114" s="579"/>
      <c r="D114" s="532"/>
      <c r="E114" s="580"/>
      <c r="G114" s="582"/>
      <c r="J114" s="532"/>
      <c r="K114" s="532"/>
      <c r="L114" s="532"/>
      <c r="M114" s="532"/>
      <c r="R114" s="580"/>
      <c r="S114" s="532"/>
      <c r="T114" s="532"/>
      <c r="U114" s="532"/>
      <c r="V114" s="532"/>
      <c r="W114" s="532"/>
      <c r="X114" s="532"/>
      <c r="Y114" s="532"/>
    </row>
    <row r="115" spans="3:25" ht="24.75" customHeight="1">
      <c r="C115" s="579"/>
      <c r="D115" s="532"/>
      <c r="E115" s="580"/>
      <c r="G115" s="582"/>
      <c r="J115" s="532"/>
      <c r="K115" s="532"/>
      <c r="L115" s="532"/>
      <c r="M115" s="532"/>
      <c r="R115" s="580"/>
      <c r="S115" s="532"/>
      <c r="T115" s="532"/>
      <c r="U115" s="532"/>
      <c r="V115" s="532"/>
      <c r="W115" s="532"/>
      <c r="X115" s="532"/>
      <c r="Y115" s="532"/>
    </row>
    <row r="116" spans="3:25" ht="24.75" customHeight="1">
      <c r="C116" s="579"/>
      <c r="D116" s="532"/>
      <c r="E116" s="580"/>
      <c r="G116" s="582"/>
      <c r="J116" s="532"/>
      <c r="K116" s="532"/>
      <c r="L116" s="532"/>
      <c r="M116" s="532"/>
      <c r="R116" s="580"/>
      <c r="S116" s="532"/>
      <c r="T116" s="532"/>
      <c r="U116" s="532"/>
      <c r="V116" s="532"/>
      <c r="W116" s="532"/>
      <c r="X116" s="532"/>
      <c r="Y116" s="532"/>
    </row>
    <row r="117" spans="3:25" ht="24.75" customHeight="1">
      <c r="C117" s="579"/>
      <c r="D117" s="532"/>
      <c r="E117" s="580"/>
      <c r="G117" s="582"/>
      <c r="J117" s="532"/>
      <c r="K117" s="532"/>
      <c r="L117" s="532"/>
      <c r="M117" s="532"/>
      <c r="R117" s="580"/>
      <c r="S117" s="532"/>
      <c r="T117" s="532"/>
      <c r="U117" s="532"/>
      <c r="V117" s="532"/>
      <c r="W117" s="532"/>
      <c r="X117" s="532"/>
      <c r="Y117" s="532"/>
    </row>
    <row r="118" spans="3:25" ht="24.75" customHeight="1">
      <c r="C118" s="579"/>
      <c r="D118" s="532"/>
      <c r="E118" s="580"/>
      <c r="G118" s="582"/>
      <c r="J118" s="532"/>
      <c r="K118" s="532"/>
      <c r="L118" s="532"/>
      <c r="M118" s="532"/>
      <c r="R118" s="580"/>
      <c r="S118" s="532"/>
      <c r="T118" s="532"/>
      <c r="U118" s="532"/>
      <c r="V118" s="532"/>
      <c r="W118" s="532"/>
      <c r="X118" s="532"/>
      <c r="Y118" s="532"/>
    </row>
    <row r="119" spans="3:25" ht="24.75" customHeight="1">
      <c r="C119" s="579"/>
      <c r="D119" s="532"/>
      <c r="E119" s="580"/>
      <c r="G119" s="582"/>
      <c r="J119" s="532"/>
      <c r="K119" s="532"/>
      <c r="L119" s="532"/>
      <c r="M119" s="532"/>
      <c r="R119" s="580"/>
      <c r="S119" s="532"/>
      <c r="T119" s="532"/>
      <c r="U119" s="532"/>
      <c r="V119" s="532"/>
      <c r="W119" s="532"/>
      <c r="X119" s="532"/>
      <c r="Y119" s="532"/>
    </row>
    <row r="120" spans="3:25" ht="24.75" customHeight="1">
      <c r="C120" s="579"/>
      <c r="D120" s="532"/>
      <c r="E120" s="580"/>
      <c r="G120" s="582"/>
      <c r="J120" s="532"/>
      <c r="K120" s="532"/>
      <c r="L120" s="532"/>
      <c r="M120" s="532"/>
      <c r="R120" s="580"/>
      <c r="S120" s="532"/>
      <c r="T120" s="532"/>
      <c r="U120" s="532"/>
      <c r="V120" s="532"/>
      <c r="W120" s="532"/>
      <c r="X120" s="532"/>
      <c r="Y120" s="532"/>
    </row>
    <row r="121" spans="3:25" ht="24.75" customHeight="1">
      <c r="C121" s="579"/>
      <c r="D121" s="532"/>
      <c r="E121" s="580"/>
      <c r="G121" s="582"/>
      <c r="J121" s="532"/>
      <c r="K121" s="532"/>
      <c r="L121" s="532"/>
      <c r="M121" s="532"/>
      <c r="R121" s="580"/>
      <c r="S121" s="532"/>
      <c r="T121" s="532"/>
      <c r="U121" s="532"/>
      <c r="V121" s="532"/>
      <c r="W121" s="532"/>
      <c r="X121" s="532"/>
      <c r="Y121" s="532"/>
    </row>
    <row r="122" spans="3:25" ht="24.75" customHeight="1">
      <c r="C122" s="579"/>
      <c r="D122" s="532"/>
      <c r="E122" s="580"/>
      <c r="G122" s="582"/>
      <c r="J122" s="532"/>
      <c r="K122" s="532"/>
      <c r="L122" s="532"/>
      <c r="M122" s="532"/>
      <c r="R122" s="580"/>
      <c r="S122" s="532"/>
      <c r="T122" s="532"/>
      <c r="U122" s="532"/>
      <c r="V122" s="532"/>
      <c r="W122" s="532"/>
      <c r="X122" s="532"/>
      <c r="Y122" s="532"/>
    </row>
    <row r="123" spans="3:25" ht="24.75" customHeight="1">
      <c r="C123" s="579"/>
      <c r="D123" s="532"/>
      <c r="E123" s="580"/>
      <c r="G123" s="582"/>
      <c r="J123" s="532"/>
      <c r="K123" s="532"/>
      <c r="L123" s="532"/>
      <c r="M123" s="532"/>
      <c r="R123" s="580"/>
      <c r="S123" s="532"/>
      <c r="T123" s="532"/>
      <c r="U123" s="532"/>
      <c r="V123" s="532"/>
      <c r="W123" s="532"/>
      <c r="X123" s="532"/>
      <c r="Y123" s="532"/>
    </row>
    <row r="124" spans="3:25" ht="24.75" customHeight="1">
      <c r="C124" s="579"/>
      <c r="D124" s="532"/>
      <c r="E124" s="580"/>
      <c r="G124" s="582"/>
      <c r="J124" s="532"/>
      <c r="K124" s="532"/>
      <c r="L124" s="532"/>
      <c r="M124" s="532"/>
      <c r="R124" s="580"/>
      <c r="S124" s="532"/>
      <c r="T124" s="532"/>
      <c r="U124" s="532"/>
      <c r="V124" s="532"/>
      <c r="W124" s="532"/>
      <c r="X124" s="532"/>
      <c r="Y124" s="532"/>
    </row>
    <row r="125" spans="3:25" ht="24.75" customHeight="1">
      <c r="C125" s="579"/>
      <c r="D125" s="532"/>
      <c r="E125" s="580"/>
      <c r="G125" s="582"/>
      <c r="J125" s="532"/>
      <c r="K125" s="532"/>
      <c r="L125" s="532"/>
      <c r="M125" s="532"/>
      <c r="R125" s="580"/>
      <c r="S125" s="532"/>
      <c r="T125" s="532"/>
      <c r="U125" s="532"/>
      <c r="V125" s="532"/>
      <c r="W125" s="532"/>
      <c r="X125" s="532"/>
      <c r="Y125" s="532"/>
    </row>
    <row r="126" spans="3:25" ht="24.75" customHeight="1">
      <c r="C126" s="579"/>
      <c r="D126" s="532"/>
      <c r="E126" s="580"/>
      <c r="G126" s="582"/>
      <c r="J126" s="532"/>
      <c r="K126" s="532"/>
      <c r="L126" s="532"/>
      <c r="M126" s="532"/>
      <c r="R126" s="580"/>
      <c r="S126" s="532"/>
      <c r="T126" s="532"/>
      <c r="U126" s="532"/>
      <c r="V126" s="532"/>
      <c r="W126" s="532"/>
      <c r="X126" s="532"/>
      <c r="Y126" s="532"/>
    </row>
    <row r="127" spans="3:25" ht="24.75" customHeight="1">
      <c r="C127" s="579"/>
      <c r="D127" s="532"/>
      <c r="E127" s="580"/>
      <c r="G127" s="582"/>
      <c r="J127" s="532"/>
      <c r="K127" s="532"/>
      <c r="L127" s="532"/>
      <c r="M127" s="532"/>
      <c r="R127" s="580"/>
      <c r="S127" s="532"/>
      <c r="T127" s="532"/>
      <c r="U127" s="532"/>
      <c r="V127" s="532"/>
      <c r="W127" s="532"/>
      <c r="X127" s="532"/>
      <c r="Y127" s="532"/>
    </row>
    <row r="128" spans="3:25" ht="24.75" customHeight="1">
      <c r="C128" s="579"/>
      <c r="D128" s="532"/>
      <c r="E128" s="580"/>
      <c r="G128" s="582"/>
      <c r="J128" s="532"/>
      <c r="K128" s="532"/>
      <c r="L128" s="532"/>
      <c r="M128" s="532"/>
      <c r="R128" s="580"/>
      <c r="S128" s="532"/>
      <c r="T128" s="532"/>
      <c r="U128" s="532"/>
      <c r="V128" s="532"/>
      <c r="W128" s="532"/>
      <c r="X128" s="532"/>
      <c r="Y128" s="532"/>
    </row>
    <row r="129" spans="3:25" ht="24.75" customHeight="1">
      <c r="C129" s="579"/>
      <c r="D129" s="532"/>
      <c r="E129" s="580"/>
      <c r="G129" s="582"/>
      <c r="J129" s="532"/>
      <c r="K129" s="532"/>
      <c r="L129" s="532"/>
      <c r="M129" s="532"/>
      <c r="R129" s="580"/>
      <c r="S129" s="532"/>
      <c r="T129" s="532"/>
      <c r="U129" s="532"/>
      <c r="V129" s="532"/>
      <c r="W129" s="532"/>
      <c r="X129" s="532"/>
      <c r="Y129" s="532"/>
    </row>
    <row r="130" spans="3:25" ht="24.75" customHeight="1">
      <c r="C130" s="579"/>
      <c r="D130" s="532"/>
      <c r="E130" s="580"/>
      <c r="G130" s="582"/>
      <c r="J130" s="532"/>
      <c r="K130" s="532"/>
      <c r="L130" s="532"/>
      <c r="M130" s="532"/>
      <c r="R130" s="580"/>
      <c r="S130" s="532"/>
      <c r="T130" s="532"/>
      <c r="U130" s="532"/>
      <c r="V130" s="532"/>
      <c r="W130" s="532"/>
      <c r="X130" s="532"/>
      <c r="Y130" s="532"/>
    </row>
    <row r="131" spans="3:25" ht="24.75" customHeight="1">
      <c r="C131" s="579"/>
      <c r="D131" s="532"/>
      <c r="E131" s="580"/>
      <c r="G131" s="582"/>
      <c r="J131" s="532"/>
      <c r="K131" s="532"/>
      <c r="L131" s="532"/>
      <c r="M131" s="532"/>
      <c r="R131" s="580"/>
      <c r="S131" s="532"/>
      <c r="T131" s="532"/>
      <c r="U131" s="532"/>
      <c r="V131" s="532"/>
      <c r="W131" s="532"/>
      <c r="X131" s="532"/>
      <c r="Y131" s="532"/>
    </row>
    <row r="132" spans="3:25" ht="24.75" customHeight="1">
      <c r="C132" s="579"/>
      <c r="D132" s="532"/>
      <c r="E132" s="580"/>
      <c r="G132" s="582"/>
      <c r="J132" s="532"/>
      <c r="K132" s="532"/>
      <c r="L132" s="532"/>
      <c r="M132" s="532"/>
      <c r="R132" s="580"/>
      <c r="S132" s="532"/>
      <c r="T132" s="532"/>
      <c r="U132" s="532"/>
      <c r="V132" s="532"/>
      <c r="W132" s="532"/>
      <c r="X132" s="532"/>
      <c r="Y132" s="532"/>
    </row>
    <row r="133" spans="3:25" ht="24.75" customHeight="1">
      <c r="C133" s="579"/>
      <c r="D133" s="532"/>
      <c r="E133" s="580"/>
      <c r="G133" s="582"/>
      <c r="J133" s="532"/>
      <c r="K133" s="532"/>
      <c r="L133" s="532"/>
      <c r="M133" s="532"/>
      <c r="R133" s="580"/>
      <c r="S133" s="532"/>
      <c r="T133" s="532"/>
      <c r="U133" s="532"/>
      <c r="V133" s="532"/>
      <c r="W133" s="532"/>
      <c r="X133" s="532"/>
      <c r="Y133" s="532"/>
    </row>
    <row r="134" spans="3:25" ht="24.75" customHeight="1">
      <c r="C134" s="579"/>
      <c r="D134" s="532"/>
      <c r="E134" s="580"/>
      <c r="G134" s="582"/>
      <c r="J134" s="532"/>
      <c r="K134" s="532"/>
      <c r="L134" s="532"/>
      <c r="M134" s="532"/>
      <c r="R134" s="580"/>
      <c r="S134" s="532"/>
      <c r="T134" s="532"/>
      <c r="U134" s="532"/>
      <c r="V134" s="532"/>
      <c r="W134" s="532"/>
      <c r="X134" s="532"/>
      <c r="Y134" s="532"/>
    </row>
    <row r="135" spans="3:25" ht="24.75" customHeight="1">
      <c r="C135" s="579"/>
      <c r="D135" s="532"/>
      <c r="E135" s="580"/>
      <c r="G135" s="582"/>
      <c r="J135" s="532"/>
      <c r="K135" s="532"/>
      <c r="L135" s="532"/>
      <c r="M135" s="532"/>
      <c r="R135" s="580"/>
      <c r="S135" s="532"/>
      <c r="T135" s="532"/>
      <c r="U135" s="532"/>
      <c r="V135" s="532"/>
      <c r="W135" s="532"/>
      <c r="X135" s="532"/>
      <c r="Y135" s="532"/>
    </row>
    <row r="136" spans="3:25" ht="24.75" customHeight="1">
      <c r="C136" s="579"/>
      <c r="D136" s="532"/>
      <c r="E136" s="580"/>
      <c r="G136" s="582"/>
      <c r="J136" s="532"/>
      <c r="K136" s="532"/>
      <c r="L136" s="532"/>
      <c r="M136" s="532"/>
      <c r="R136" s="580"/>
      <c r="S136" s="532"/>
      <c r="T136" s="532"/>
      <c r="U136" s="532"/>
      <c r="V136" s="532"/>
      <c r="W136" s="532"/>
      <c r="X136" s="532"/>
      <c r="Y136" s="532"/>
    </row>
    <row r="137" spans="3:25" ht="24.75" customHeight="1">
      <c r="C137" s="579"/>
      <c r="D137" s="532"/>
      <c r="E137" s="580"/>
      <c r="G137" s="582"/>
      <c r="J137" s="532"/>
      <c r="K137" s="532"/>
      <c r="L137" s="532"/>
      <c r="M137" s="532"/>
      <c r="R137" s="580"/>
      <c r="S137" s="532"/>
      <c r="T137" s="532"/>
      <c r="U137" s="532"/>
      <c r="V137" s="532"/>
      <c r="W137" s="532"/>
      <c r="X137" s="532"/>
      <c r="Y137" s="532"/>
    </row>
    <row r="138" spans="3:25" ht="24.75" customHeight="1">
      <c r="C138" s="579"/>
      <c r="D138" s="532"/>
      <c r="E138" s="580"/>
      <c r="G138" s="582"/>
      <c r="J138" s="532"/>
      <c r="K138" s="532"/>
      <c r="L138" s="532"/>
      <c r="M138" s="532"/>
      <c r="R138" s="580"/>
      <c r="S138" s="532"/>
      <c r="T138" s="532"/>
      <c r="U138" s="532"/>
      <c r="V138" s="532"/>
      <c r="W138" s="532"/>
      <c r="X138" s="532"/>
      <c r="Y138" s="532"/>
    </row>
    <row r="139" spans="3:25" ht="24.75" customHeight="1">
      <c r="C139" s="579"/>
      <c r="D139" s="532"/>
      <c r="E139" s="580"/>
      <c r="G139" s="582"/>
      <c r="J139" s="532"/>
      <c r="K139" s="532"/>
      <c r="L139" s="532"/>
      <c r="M139" s="532"/>
      <c r="R139" s="580"/>
      <c r="S139" s="532"/>
      <c r="T139" s="532"/>
      <c r="U139" s="532"/>
      <c r="V139" s="532"/>
      <c r="W139" s="532"/>
      <c r="X139" s="532"/>
      <c r="Y139" s="532"/>
    </row>
    <row r="140" spans="3:25" ht="24.75" customHeight="1">
      <c r="C140" s="579"/>
      <c r="D140" s="532"/>
      <c r="E140" s="580"/>
      <c r="G140" s="582"/>
      <c r="J140" s="532"/>
      <c r="K140" s="532"/>
      <c r="L140" s="532"/>
      <c r="M140" s="532"/>
      <c r="R140" s="580"/>
      <c r="S140" s="532"/>
      <c r="T140" s="532"/>
      <c r="U140" s="532"/>
      <c r="V140" s="532"/>
      <c r="W140" s="532"/>
      <c r="X140" s="532"/>
      <c r="Y140" s="532"/>
    </row>
    <row r="141" spans="3:25" ht="24.75" customHeight="1">
      <c r="C141" s="579"/>
      <c r="D141" s="532"/>
      <c r="E141" s="580"/>
      <c r="G141" s="582"/>
      <c r="J141" s="532"/>
      <c r="K141" s="532"/>
      <c r="L141" s="532"/>
      <c r="M141" s="532"/>
      <c r="R141" s="580"/>
      <c r="S141" s="532"/>
      <c r="T141" s="532"/>
      <c r="U141" s="532"/>
      <c r="V141" s="532"/>
      <c r="W141" s="532"/>
      <c r="X141" s="532"/>
      <c r="Y141" s="532"/>
    </row>
    <row r="142" spans="3:25" ht="24.75" customHeight="1">
      <c r="C142" s="579"/>
      <c r="D142" s="532"/>
      <c r="E142" s="580"/>
      <c r="G142" s="582"/>
      <c r="J142" s="532"/>
      <c r="K142" s="532"/>
      <c r="L142" s="532"/>
      <c r="M142" s="532"/>
      <c r="R142" s="580"/>
      <c r="S142" s="532"/>
      <c r="T142" s="532"/>
      <c r="U142" s="532"/>
      <c r="V142" s="532"/>
      <c r="W142" s="532"/>
      <c r="X142" s="532"/>
      <c r="Y142" s="532"/>
    </row>
    <row r="143" spans="3:25" ht="24.75" customHeight="1">
      <c r="C143" s="579"/>
      <c r="D143" s="532"/>
      <c r="E143" s="580"/>
      <c r="G143" s="582"/>
      <c r="J143" s="532"/>
      <c r="K143" s="532"/>
      <c r="L143" s="532"/>
      <c r="M143" s="532"/>
      <c r="R143" s="580"/>
      <c r="S143" s="532"/>
      <c r="T143" s="532"/>
      <c r="U143" s="532"/>
      <c r="V143" s="532"/>
      <c r="W143" s="532"/>
      <c r="X143" s="532"/>
      <c r="Y143" s="532"/>
    </row>
    <row r="144" spans="3:25" ht="24.75" customHeight="1">
      <c r="C144" s="579"/>
      <c r="D144" s="532"/>
      <c r="E144" s="580"/>
      <c r="G144" s="582"/>
      <c r="J144" s="532"/>
      <c r="K144" s="532"/>
      <c r="L144" s="532"/>
      <c r="M144" s="532"/>
      <c r="R144" s="580"/>
      <c r="S144" s="532"/>
      <c r="T144" s="532"/>
      <c r="U144" s="532"/>
      <c r="V144" s="532"/>
      <c r="W144" s="532"/>
      <c r="X144" s="532"/>
      <c r="Y144" s="532"/>
    </row>
    <row r="145" spans="3:25" ht="24.75" customHeight="1">
      <c r="C145" s="579"/>
      <c r="D145" s="532"/>
      <c r="E145" s="580"/>
      <c r="G145" s="582"/>
      <c r="J145" s="532"/>
      <c r="K145" s="532"/>
      <c r="L145" s="532"/>
      <c r="M145" s="532"/>
      <c r="R145" s="580"/>
      <c r="S145" s="532"/>
      <c r="T145" s="532"/>
      <c r="U145" s="532"/>
      <c r="V145" s="532"/>
      <c r="W145" s="532"/>
      <c r="X145" s="532"/>
      <c r="Y145" s="532"/>
    </row>
    <row r="146" spans="3:25" ht="24.75" customHeight="1">
      <c r="C146" s="579"/>
      <c r="D146" s="532"/>
      <c r="E146" s="580"/>
      <c r="G146" s="582"/>
      <c r="J146" s="532"/>
      <c r="K146" s="532"/>
      <c r="L146" s="532"/>
      <c r="M146" s="532"/>
      <c r="R146" s="580"/>
      <c r="S146" s="532"/>
      <c r="T146" s="532"/>
      <c r="U146" s="532"/>
      <c r="V146" s="532"/>
      <c r="W146" s="532"/>
      <c r="X146" s="532"/>
      <c r="Y146" s="532"/>
    </row>
    <row r="147" spans="3:25" ht="24.75" customHeight="1">
      <c r="C147" s="579"/>
      <c r="D147" s="532"/>
      <c r="E147" s="580"/>
      <c r="G147" s="582"/>
      <c r="J147" s="532"/>
      <c r="K147" s="532"/>
      <c r="L147" s="532"/>
      <c r="M147" s="532"/>
      <c r="R147" s="580"/>
      <c r="S147" s="532"/>
      <c r="T147" s="532"/>
      <c r="U147" s="532"/>
      <c r="V147" s="532"/>
      <c r="W147" s="532"/>
      <c r="X147" s="532"/>
      <c r="Y147" s="532"/>
    </row>
    <row r="148" spans="3:25" ht="24.75" customHeight="1">
      <c r="C148" s="579"/>
      <c r="D148" s="532"/>
      <c r="E148" s="580"/>
      <c r="G148" s="582"/>
      <c r="J148" s="532"/>
      <c r="K148" s="532"/>
      <c r="L148" s="532"/>
      <c r="M148" s="532"/>
      <c r="R148" s="580"/>
      <c r="S148" s="532"/>
      <c r="T148" s="532"/>
      <c r="U148" s="532"/>
      <c r="V148" s="532"/>
      <c r="W148" s="532"/>
      <c r="X148" s="532"/>
      <c r="Y148" s="532"/>
    </row>
    <row r="149" spans="3:25" ht="24.75" customHeight="1">
      <c r="C149" s="579"/>
      <c r="D149" s="532"/>
      <c r="E149" s="580"/>
      <c r="G149" s="582"/>
      <c r="J149" s="532"/>
      <c r="K149" s="532"/>
      <c r="L149" s="532"/>
      <c r="M149" s="532"/>
      <c r="R149" s="580"/>
      <c r="S149" s="532"/>
      <c r="T149" s="532"/>
      <c r="U149" s="532"/>
      <c r="V149" s="532"/>
      <c r="W149" s="532"/>
      <c r="X149" s="532"/>
      <c r="Y149" s="532"/>
    </row>
    <row r="150" spans="3:25" ht="24.75" customHeight="1">
      <c r="C150" s="579"/>
      <c r="D150" s="532"/>
      <c r="E150" s="580"/>
      <c r="G150" s="582"/>
      <c r="J150" s="532"/>
      <c r="K150" s="532"/>
      <c r="L150" s="532"/>
      <c r="M150" s="532"/>
      <c r="R150" s="580"/>
      <c r="S150" s="532"/>
      <c r="T150" s="532"/>
      <c r="U150" s="532"/>
      <c r="V150" s="532"/>
      <c r="W150" s="532"/>
      <c r="X150" s="532"/>
      <c r="Y150" s="532"/>
    </row>
    <row r="151" spans="3:25" ht="24.75" customHeight="1">
      <c r="C151" s="579"/>
      <c r="D151" s="532"/>
      <c r="E151" s="580"/>
      <c r="G151" s="582"/>
      <c r="J151" s="532"/>
      <c r="K151" s="532"/>
      <c r="L151" s="532"/>
      <c r="M151" s="532"/>
      <c r="R151" s="580"/>
      <c r="S151" s="532"/>
      <c r="T151" s="532"/>
      <c r="U151" s="532"/>
      <c r="V151" s="532"/>
      <c r="W151" s="532"/>
      <c r="X151" s="532"/>
      <c r="Y151" s="532"/>
    </row>
    <row r="152" spans="3:25" ht="24.75" customHeight="1">
      <c r="C152" s="579"/>
      <c r="D152" s="532"/>
      <c r="E152" s="580"/>
      <c r="G152" s="582"/>
      <c r="J152" s="532"/>
      <c r="K152" s="532"/>
      <c r="L152" s="532"/>
      <c r="M152" s="532"/>
      <c r="R152" s="580"/>
      <c r="S152" s="532"/>
      <c r="T152" s="532"/>
      <c r="U152" s="532"/>
      <c r="V152" s="532"/>
      <c r="W152" s="532"/>
      <c r="X152" s="532"/>
      <c r="Y152" s="532"/>
    </row>
    <row r="153" spans="3:25" ht="24.75" customHeight="1">
      <c r="C153" s="579"/>
      <c r="D153" s="532"/>
      <c r="E153" s="580"/>
      <c r="G153" s="582"/>
      <c r="J153" s="532"/>
      <c r="K153" s="532"/>
      <c r="L153" s="532"/>
      <c r="M153" s="532"/>
      <c r="R153" s="580"/>
      <c r="S153" s="532"/>
      <c r="T153" s="532"/>
      <c r="U153" s="532"/>
      <c r="V153" s="532"/>
      <c r="W153" s="532"/>
      <c r="X153" s="532"/>
      <c r="Y153" s="532"/>
    </row>
    <row r="154" spans="3:25" ht="24.75" customHeight="1">
      <c r="C154" s="579"/>
      <c r="D154" s="532"/>
      <c r="E154" s="580"/>
      <c r="G154" s="582"/>
      <c r="J154" s="532"/>
      <c r="K154" s="532"/>
      <c r="L154" s="532"/>
      <c r="M154" s="532"/>
      <c r="R154" s="580"/>
      <c r="S154" s="532"/>
      <c r="T154" s="532"/>
      <c r="U154" s="532"/>
      <c r="V154" s="532"/>
      <c r="W154" s="532"/>
      <c r="X154" s="532"/>
      <c r="Y154" s="532"/>
    </row>
    <row r="155" spans="3:25" ht="24.75" customHeight="1">
      <c r="C155" s="579"/>
      <c r="D155" s="532"/>
      <c r="E155" s="580"/>
      <c r="G155" s="582"/>
      <c r="J155" s="532"/>
      <c r="K155" s="532"/>
      <c r="L155" s="532"/>
      <c r="M155" s="532"/>
      <c r="R155" s="580"/>
      <c r="S155" s="532"/>
      <c r="T155" s="532"/>
      <c r="U155" s="532"/>
      <c r="V155" s="532"/>
      <c r="W155" s="532"/>
      <c r="X155" s="532"/>
      <c r="Y155" s="532"/>
    </row>
    <row r="156" spans="3:25" ht="24.75" customHeight="1">
      <c r="C156" s="579"/>
      <c r="D156" s="532"/>
      <c r="E156" s="580"/>
      <c r="G156" s="582"/>
      <c r="J156" s="532"/>
      <c r="K156" s="532"/>
      <c r="L156" s="532"/>
      <c r="M156" s="532"/>
      <c r="R156" s="580"/>
      <c r="S156" s="532"/>
      <c r="T156" s="532"/>
      <c r="U156" s="532"/>
      <c r="V156" s="532"/>
      <c r="W156" s="532"/>
      <c r="X156" s="532"/>
      <c r="Y156" s="532"/>
    </row>
    <row r="157" spans="3:25" ht="24.75" customHeight="1">
      <c r="C157" s="579"/>
      <c r="D157" s="532"/>
      <c r="E157" s="580"/>
      <c r="G157" s="582"/>
      <c r="J157" s="532"/>
      <c r="K157" s="532"/>
      <c r="L157" s="532"/>
      <c r="M157" s="532"/>
      <c r="R157" s="580"/>
      <c r="S157" s="532"/>
      <c r="T157" s="532"/>
      <c r="U157" s="532"/>
      <c r="V157" s="532"/>
      <c r="W157" s="532"/>
      <c r="X157" s="532"/>
      <c r="Y157" s="532"/>
    </row>
    <row r="158" spans="3:25" ht="24.75" customHeight="1">
      <c r="C158" s="579"/>
      <c r="D158" s="532"/>
      <c r="E158" s="580"/>
      <c r="G158" s="582"/>
      <c r="J158" s="532"/>
      <c r="K158" s="532"/>
      <c r="L158" s="532"/>
      <c r="M158" s="532"/>
      <c r="R158" s="580"/>
      <c r="S158" s="532"/>
      <c r="T158" s="532"/>
      <c r="U158" s="532"/>
      <c r="V158" s="532"/>
      <c r="W158" s="532"/>
      <c r="X158" s="532"/>
      <c r="Y158" s="532"/>
    </row>
    <row r="159" spans="3:25" ht="24.75" customHeight="1">
      <c r="C159" s="579"/>
      <c r="D159" s="532"/>
      <c r="E159" s="580"/>
      <c r="G159" s="582"/>
      <c r="J159" s="532"/>
      <c r="K159" s="532"/>
      <c r="L159" s="532"/>
      <c r="M159" s="532"/>
      <c r="R159" s="580"/>
      <c r="S159" s="532"/>
      <c r="T159" s="532"/>
      <c r="U159" s="532"/>
      <c r="V159" s="532"/>
      <c r="W159" s="532"/>
      <c r="X159" s="532"/>
      <c r="Y159" s="532"/>
    </row>
  </sheetData>
  <sheetProtection algorithmName="SHA-512" hashValue="c5kwEr8jma2yPwEOHieeIJ5INxd4JRhSAKw7OlJOCu5a+rSSRg4RCioQrpB8VVOOqFFjcelo7OLDTl8mQTkdug==" saltValue="YtuXoZGJiKpRJqO3RBBzjg==" spinCount="100000" sheet="1" objects="1" scenarios="1"/>
  <autoFilter ref="A3:A54" xr:uid="{5BB38CF6-5C54-4B53-94FA-5698E6CCD056}"/>
  <mergeCells count="6">
    <mergeCell ref="Z2:Z3"/>
    <mergeCell ref="V2:Y2"/>
    <mergeCell ref="S2:U2"/>
    <mergeCell ref="B2:E2"/>
    <mergeCell ref="N2:R2"/>
    <mergeCell ref="F2:G2"/>
  </mergeCells>
  <dataValidations count="3">
    <dataValidation type="whole" operator="greaterThanOrEqual" allowBlank="1" showInputMessage="1" showErrorMessage="1" sqref="A4:B54" xr:uid="{063C8A37-4B2C-44E5-B3B2-CD49E6CDF76D}">
      <formula1>0</formula1>
    </dataValidation>
    <dataValidation type="whole" operator="greaterThan" showInputMessage="1" showErrorMessage="1" errorTitle="Invalid course days" error="Please enter a value of greater than 0 for the number of days for each participant." sqref="W4:W54" xr:uid="{9B81EC8C-CFD8-464E-91E2-DD2EF0C06A28}">
      <formula1>0</formula1>
    </dataValidation>
    <dataValidation type="decimal" allowBlank="1" showInputMessage="1" showErrorMessage="1" errorTitle="Invalid Entry" error="Maximum of £40 per day. Please enter again." sqref="V4:V54" xr:uid="{BE2B911B-64B0-4F01-9CBF-94B1D2371A39}">
      <formula1>0</formula1>
      <formula2>40</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78C0D931-6437-407d-A8EE-F0AAD7539E65}">
      <x14:conditionalFormattings>
        <x14:conditionalFormatting xmlns:xm="http://schemas.microsoft.com/office/excel/2006/main">
          <x14:cfRule type="expression" priority="1" id="{873B3BE7-1F06-4801-A107-7AB3AF9BF09B}">
            <xm:f>OR(AND(OR(Information!$C$4="School", Information!$C$4="Youth", Information!$C$4="AE", Information!$C$4="FE - VET"), AND(OR($B4&lt;2, $B4&gt;28)), $B4&gt;0), AND(Information!$C$4="HE", AND(OR($B4&lt;7, $B4&gt;14), $B4&gt;0)))</xm:f>
            <x14:dxf>
              <fill>
                <patternFill>
                  <bgColor rgb="FFFF0000"/>
                </patternFill>
              </fill>
            </x14:dxf>
          </x14:cfRule>
          <xm:sqref>B4:B54</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6485AA6B-C78D-425A-B935-D6145EDD531F}">
          <x14:formula1>
            <xm:f>countrygrouping!$A$2:$A$139</xm:f>
          </x14:formula1>
          <xm:sqref>F4:F54</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85E047-E1D3-43C1-98C2-9D9A6B9C1891}">
  <dimension ref="A1:C139"/>
  <sheetViews>
    <sheetView workbookViewId="0">
      <selection activeCell="A5" sqref="A5"/>
    </sheetView>
  </sheetViews>
  <sheetFormatPr defaultColWidth="25.7109375" defaultRowHeight="14.45"/>
  <cols>
    <col min="1" max="1" width="32.7109375" bestFit="1" customWidth="1"/>
    <col min="2" max="2" width="12" customWidth="1"/>
  </cols>
  <sheetData>
    <row r="1" spans="1:3">
      <c r="A1" s="65" t="s">
        <v>153</v>
      </c>
      <c r="B1" s="65" t="s">
        <v>154</v>
      </c>
      <c r="C1" s="65" t="s">
        <v>155</v>
      </c>
    </row>
    <row r="2" spans="1:3">
      <c r="A2" s="66" t="s">
        <v>156</v>
      </c>
      <c r="B2" s="65" t="s">
        <v>23</v>
      </c>
      <c r="C2" t="s">
        <v>10</v>
      </c>
    </row>
    <row r="3" spans="1:3">
      <c r="A3" s="66" t="s">
        <v>157</v>
      </c>
      <c r="B3" s="65" t="s">
        <v>24</v>
      </c>
      <c r="C3" t="s">
        <v>8</v>
      </c>
    </row>
    <row r="4" spans="1:3">
      <c r="A4" s="66" t="s">
        <v>158</v>
      </c>
      <c r="B4" s="65" t="s">
        <v>24</v>
      </c>
      <c r="C4" t="s">
        <v>8</v>
      </c>
    </row>
    <row r="5" spans="1:3" ht="26.45">
      <c r="A5" s="66" t="s">
        <v>159</v>
      </c>
      <c r="B5" s="65" t="s">
        <v>23</v>
      </c>
      <c r="C5" t="s">
        <v>12</v>
      </c>
    </row>
    <row r="6" spans="1:3">
      <c r="A6" s="66" t="s">
        <v>160</v>
      </c>
      <c r="B6" s="65" t="s">
        <v>24</v>
      </c>
      <c r="C6" t="s">
        <v>11</v>
      </c>
    </row>
    <row r="7" spans="1:3">
      <c r="A7" s="66" t="s">
        <v>161</v>
      </c>
      <c r="B7" s="65" t="s">
        <v>24</v>
      </c>
      <c r="C7" t="s">
        <v>9</v>
      </c>
    </row>
    <row r="8" spans="1:3">
      <c r="A8" s="66" t="s">
        <v>162</v>
      </c>
      <c r="B8" s="65" t="s">
        <v>23</v>
      </c>
      <c r="C8" t="s">
        <v>10</v>
      </c>
    </row>
    <row r="9" spans="1:3">
      <c r="A9" s="66" t="s">
        <v>163</v>
      </c>
      <c r="B9" s="65" t="s">
        <v>22</v>
      </c>
      <c r="C9" t="s">
        <v>12</v>
      </c>
    </row>
    <row r="10" spans="1:3">
      <c r="A10" s="66" t="s">
        <v>164</v>
      </c>
      <c r="B10" s="65" t="s">
        <v>22</v>
      </c>
      <c r="C10" t="s">
        <v>7</v>
      </c>
    </row>
    <row r="11" spans="1:3">
      <c r="A11" s="66" t="s">
        <v>165</v>
      </c>
      <c r="B11" s="65" t="s">
        <v>24</v>
      </c>
      <c r="C11" t="s">
        <v>10</v>
      </c>
    </row>
    <row r="12" spans="1:3">
      <c r="A12" s="66" t="s">
        <v>166</v>
      </c>
      <c r="B12" s="65" t="s">
        <v>22</v>
      </c>
      <c r="C12" t="s">
        <v>10</v>
      </c>
    </row>
    <row r="13" spans="1:3">
      <c r="A13" s="66" t="s">
        <v>167</v>
      </c>
      <c r="B13" s="65" t="s">
        <v>23</v>
      </c>
      <c r="C13" t="s">
        <v>10</v>
      </c>
    </row>
    <row r="14" spans="1:3">
      <c r="A14" s="66" t="s">
        <v>168</v>
      </c>
      <c r="B14" s="65" t="s">
        <v>24</v>
      </c>
      <c r="C14" t="s">
        <v>10</v>
      </c>
    </row>
    <row r="15" spans="1:3">
      <c r="A15" s="66" t="s">
        <v>169</v>
      </c>
      <c r="B15" s="65" t="s">
        <v>22</v>
      </c>
      <c r="C15" t="s">
        <v>10</v>
      </c>
    </row>
    <row r="16" spans="1:3">
      <c r="A16" s="66" t="s">
        <v>170</v>
      </c>
      <c r="B16" s="65" t="s">
        <v>22</v>
      </c>
      <c r="C16" t="s">
        <v>7</v>
      </c>
    </row>
    <row r="17" spans="1:3">
      <c r="A17" s="66" t="s">
        <v>171</v>
      </c>
      <c r="B17" s="65" t="s">
        <v>23</v>
      </c>
      <c r="C17" t="s">
        <v>11</v>
      </c>
    </row>
    <row r="18" spans="1:3">
      <c r="A18" s="66" t="s">
        <v>172</v>
      </c>
      <c r="B18" s="65" t="s">
        <v>24</v>
      </c>
      <c r="C18" t="s">
        <v>11</v>
      </c>
    </row>
    <row r="19" spans="1:3">
      <c r="A19" s="66" t="s">
        <v>173</v>
      </c>
      <c r="B19" s="65" t="s">
        <v>24</v>
      </c>
      <c r="C19" t="s">
        <v>7</v>
      </c>
    </row>
    <row r="20" spans="1:3">
      <c r="A20" s="66" t="s">
        <v>174</v>
      </c>
      <c r="B20" s="65" t="s">
        <v>24</v>
      </c>
      <c r="C20" t="s">
        <v>11</v>
      </c>
    </row>
    <row r="21" spans="1:3">
      <c r="A21" s="66" t="s">
        <v>175</v>
      </c>
      <c r="B21" s="65" t="s">
        <v>24</v>
      </c>
      <c r="C21" t="s">
        <v>11</v>
      </c>
    </row>
    <row r="22" spans="1:3">
      <c r="A22" s="66" t="s">
        <v>176</v>
      </c>
      <c r="B22" s="65" t="s">
        <v>24</v>
      </c>
      <c r="C22" t="s">
        <v>8</v>
      </c>
    </row>
    <row r="23" spans="1:3">
      <c r="A23" s="66" t="s">
        <v>177</v>
      </c>
      <c r="B23" s="65" t="s">
        <v>23</v>
      </c>
      <c r="C23" t="s">
        <v>11</v>
      </c>
    </row>
    <row r="24" spans="1:3">
      <c r="A24" s="66" t="s">
        <v>178</v>
      </c>
      <c r="B24" s="65" t="s">
        <v>24</v>
      </c>
      <c r="C24" t="s">
        <v>10</v>
      </c>
    </row>
    <row r="25" spans="1:3">
      <c r="A25" s="66" t="s">
        <v>179</v>
      </c>
      <c r="B25" s="65" t="s">
        <v>22</v>
      </c>
      <c r="C25" t="s">
        <v>10</v>
      </c>
    </row>
    <row r="26" spans="1:3">
      <c r="A26" s="66" t="s">
        <v>180</v>
      </c>
      <c r="B26" s="65" t="s">
        <v>23</v>
      </c>
      <c r="C26" t="s">
        <v>10</v>
      </c>
    </row>
    <row r="27" spans="1:3">
      <c r="A27" s="66" t="s">
        <v>181</v>
      </c>
      <c r="B27" s="65" t="s">
        <v>24</v>
      </c>
      <c r="C27" t="s">
        <v>11</v>
      </c>
    </row>
    <row r="28" spans="1:3" s="6" customFormat="1">
      <c r="A28" s="66" t="s">
        <v>182</v>
      </c>
      <c r="B28" s="65" t="s">
        <v>24</v>
      </c>
      <c r="C28" t="s">
        <v>11</v>
      </c>
    </row>
    <row r="29" spans="1:3">
      <c r="A29" s="66" t="s">
        <v>183</v>
      </c>
      <c r="B29" s="65" t="s">
        <v>24</v>
      </c>
      <c r="C29" t="s">
        <v>11</v>
      </c>
    </row>
    <row r="30" spans="1:3">
      <c r="A30" s="66" t="s">
        <v>184</v>
      </c>
      <c r="B30" s="65" t="s">
        <v>24</v>
      </c>
      <c r="C30" t="s">
        <v>11</v>
      </c>
    </row>
    <row r="31" spans="1:3">
      <c r="A31" s="66" t="s">
        <v>185</v>
      </c>
      <c r="B31" s="65" t="s">
        <v>23</v>
      </c>
      <c r="C31" t="s">
        <v>10</v>
      </c>
    </row>
    <row r="32" spans="1:3">
      <c r="A32" s="66" t="s">
        <v>186</v>
      </c>
      <c r="B32" s="65" t="s">
        <v>23</v>
      </c>
      <c r="C32" t="s">
        <v>7</v>
      </c>
    </row>
    <row r="33" spans="1:3">
      <c r="A33" s="66" t="s">
        <v>187</v>
      </c>
      <c r="B33" s="65" t="s">
        <v>23</v>
      </c>
      <c r="C33" t="s">
        <v>10</v>
      </c>
    </row>
    <row r="34" spans="1:3">
      <c r="A34" s="66" t="s">
        <v>188</v>
      </c>
      <c r="B34" s="65" t="s">
        <v>23</v>
      </c>
      <c r="C34" t="s">
        <v>9</v>
      </c>
    </row>
    <row r="35" spans="1:3">
      <c r="A35" s="66" t="s">
        <v>189</v>
      </c>
      <c r="B35" s="65" t="s">
        <v>23</v>
      </c>
      <c r="C35" t="s">
        <v>7</v>
      </c>
    </row>
    <row r="36" spans="1:3">
      <c r="A36" s="66" t="s">
        <v>190</v>
      </c>
      <c r="B36" s="65" t="s">
        <v>22</v>
      </c>
      <c r="C36" t="s">
        <v>7</v>
      </c>
    </row>
    <row r="37" spans="1:3">
      <c r="A37" s="66" t="s">
        <v>191</v>
      </c>
      <c r="B37" s="65" t="s">
        <v>24</v>
      </c>
      <c r="C37" t="s">
        <v>10</v>
      </c>
    </row>
    <row r="38" spans="1:3">
      <c r="A38" s="66" t="s">
        <v>192</v>
      </c>
      <c r="B38" s="65" t="s">
        <v>24</v>
      </c>
      <c r="C38" t="s">
        <v>11</v>
      </c>
    </row>
    <row r="39" spans="1:3">
      <c r="A39" s="66" t="s">
        <v>193</v>
      </c>
      <c r="B39" s="65" t="s">
        <v>24</v>
      </c>
      <c r="C39" t="s">
        <v>9</v>
      </c>
    </row>
    <row r="40" spans="1:3">
      <c r="A40" s="66" t="s">
        <v>194</v>
      </c>
      <c r="B40" s="65" t="s">
        <v>24</v>
      </c>
      <c r="C40" t="s">
        <v>11</v>
      </c>
    </row>
    <row r="41" spans="1:3">
      <c r="A41" s="66" t="s">
        <v>195</v>
      </c>
      <c r="B41" s="65" t="s">
        <v>23</v>
      </c>
      <c r="C41" t="s">
        <v>7</v>
      </c>
    </row>
    <row r="42" spans="1:3">
      <c r="A42" s="66" t="s">
        <v>196</v>
      </c>
      <c r="B42" s="65" t="s">
        <v>24</v>
      </c>
      <c r="C42" t="s">
        <v>11</v>
      </c>
    </row>
    <row r="43" spans="1:3">
      <c r="A43" s="66" t="s">
        <v>197</v>
      </c>
      <c r="B43" s="65" t="s">
        <v>23</v>
      </c>
      <c r="C43" t="s">
        <v>10</v>
      </c>
    </row>
    <row r="44" spans="1:3">
      <c r="A44" s="66" t="s">
        <v>198</v>
      </c>
      <c r="B44" s="65" t="s">
        <v>23</v>
      </c>
      <c r="C44" t="s">
        <v>7</v>
      </c>
    </row>
    <row r="45" spans="1:3">
      <c r="A45" s="66" t="s">
        <v>199</v>
      </c>
      <c r="B45" s="65" t="s">
        <v>24</v>
      </c>
      <c r="C45" t="s">
        <v>12</v>
      </c>
    </row>
    <row r="46" spans="1:3">
      <c r="A46" s="66" t="s">
        <v>200</v>
      </c>
      <c r="B46" s="65" t="s">
        <v>22</v>
      </c>
      <c r="C46" t="s">
        <v>8</v>
      </c>
    </row>
    <row r="47" spans="1:3">
      <c r="A47" s="66" t="s">
        <v>201</v>
      </c>
      <c r="B47" s="65" t="s">
        <v>22</v>
      </c>
      <c r="C47" t="s">
        <v>7</v>
      </c>
    </row>
    <row r="48" spans="1:3">
      <c r="A48" s="66" t="s">
        <v>202</v>
      </c>
      <c r="B48" s="65" t="s">
        <v>24</v>
      </c>
      <c r="C48" t="s">
        <v>9</v>
      </c>
    </row>
    <row r="49" spans="1:3">
      <c r="A49" s="66" t="s">
        <v>203</v>
      </c>
      <c r="B49" s="65" t="s">
        <v>23</v>
      </c>
      <c r="C49" t="s">
        <v>7</v>
      </c>
    </row>
    <row r="50" spans="1:3">
      <c r="A50" s="66" t="s">
        <v>204</v>
      </c>
      <c r="B50" s="65" t="s">
        <v>24</v>
      </c>
      <c r="C50" t="s">
        <v>10</v>
      </c>
    </row>
    <row r="51" spans="1:3">
      <c r="A51" s="66" t="s">
        <v>205</v>
      </c>
      <c r="B51" s="65" t="s">
        <v>23</v>
      </c>
      <c r="C51" t="s">
        <v>8</v>
      </c>
    </row>
    <row r="52" spans="1:3">
      <c r="A52" s="66" t="s">
        <v>206</v>
      </c>
      <c r="B52" s="65" t="s">
        <v>22</v>
      </c>
      <c r="C52" t="s">
        <v>6</v>
      </c>
    </row>
    <row r="53" spans="1:3">
      <c r="A53" s="66" t="s">
        <v>207</v>
      </c>
      <c r="B53" s="65" t="s">
        <v>24</v>
      </c>
      <c r="C53" t="s">
        <v>11</v>
      </c>
    </row>
    <row r="54" spans="1:3">
      <c r="A54" s="66" t="s">
        <v>208</v>
      </c>
      <c r="B54" s="65" t="s">
        <v>22</v>
      </c>
      <c r="C54" t="s">
        <v>11</v>
      </c>
    </row>
    <row r="55" spans="1:3">
      <c r="A55" s="66" t="s">
        <v>209</v>
      </c>
      <c r="B55" s="65" t="s">
        <v>24</v>
      </c>
      <c r="C55" t="s">
        <v>7</v>
      </c>
    </row>
    <row r="56" spans="1:3">
      <c r="A56" s="66" t="s">
        <v>210</v>
      </c>
      <c r="B56" s="65" t="s">
        <v>22</v>
      </c>
      <c r="C56" t="s">
        <v>7</v>
      </c>
    </row>
    <row r="57" spans="1:3">
      <c r="A57" s="66" t="s">
        <v>211</v>
      </c>
      <c r="B57" s="65" t="s">
        <v>24</v>
      </c>
      <c r="C57" t="s">
        <v>10</v>
      </c>
    </row>
    <row r="58" spans="1:3">
      <c r="A58" s="66" t="s">
        <v>212</v>
      </c>
      <c r="B58" s="65" t="s">
        <v>24</v>
      </c>
      <c r="C58" t="s">
        <v>12</v>
      </c>
    </row>
    <row r="59" spans="1:3">
      <c r="A59" s="66" t="s">
        <v>213</v>
      </c>
      <c r="B59" s="65" t="s">
        <v>24</v>
      </c>
      <c r="C59" t="s">
        <v>10</v>
      </c>
    </row>
    <row r="60" spans="1:3">
      <c r="A60" s="66" t="s">
        <v>214</v>
      </c>
      <c r="B60" s="65" t="s">
        <v>24</v>
      </c>
      <c r="C60" t="s">
        <v>10</v>
      </c>
    </row>
    <row r="61" spans="1:3">
      <c r="A61" s="66" t="s">
        <v>215</v>
      </c>
      <c r="B61" s="65" t="s">
        <v>22</v>
      </c>
      <c r="C61" t="s">
        <v>6</v>
      </c>
    </row>
    <row r="62" spans="1:3">
      <c r="A62" s="66" t="s">
        <v>216</v>
      </c>
      <c r="B62" s="65" t="s">
        <v>22</v>
      </c>
      <c r="C62" t="s">
        <v>9</v>
      </c>
    </row>
    <row r="63" spans="1:3">
      <c r="A63" s="66" t="s">
        <v>217</v>
      </c>
      <c r="B63" s="65" t="s">
        <v>23</v>
      </c>
      <c r="C63" t="s">
        <v>7</v>
      </c>
    </row>
    <row r="64" spans="1:3">
      <c r="A64" s="66" t="s">
        <v>218</v>
      </c>
      <c r="B64" s="65" t="s">
        <v>23</v>
      </c>
      <c r="C64" t="s">
        <v>10</v>
      </c>
    </row>
    <row r="65" spans="1:3">
      <c r="A65" s="66" t="s">
        <v>219</v>
      </c>
      <c r="B65" s="65" t="s">
        <v>22</v>
      </c>
      <c r="C65" t="s">
        <v>11</v>
      </c>
    </row>
    <row r="66" spans="1:3">
      <c r="A66" s="66" t="s">
        <v>220</v>
      </c>
      <c r="B66" s="65" t="s">
        <v>22</v>
      </c>
      <c r="C66" t="s">
        <v>6</v>
      </c>
    </row>
    <row r="67" spans="1:3">
      <c r="A67" s="66" t="s">
        <v>221</v>
      </c>
      <c r="B67" s="65" t="s">
        <v>24</v>
      </c>
      <c r="C67" t="s">
        <v>10</v>
      </c>
    </row>
    <row r="68" spans="1:3">
      <c r="A68" s="66" t="s">
        <v>222</v>
      </c>
      <c r="B68" s="65" t="s">
        <v>24</v>
      </c>
      <c r="C68" t="s">
        <v>10</v>
      </c>
    </row>
    <row r="69" spans="1:3">
      <c r="A69" s="66" t="s">
        <v>223</v>
      </c>
      <c r="B69" s="65" t="s">
        <v>24</v>
      </c>
      <c r="C69" t="s">
        <v>8</v>
      </c>
    </row>
    <row r="70" spans="1:3">
      <c r="A70" s="66" t="s">
        <v>224</v>
      </c>
      <c r="B70" s="65" t="s">
        <v>23</v>
      </c>
      <c r="C70" t="s">
        <v>10</v>
      </c>
    </row>
    <row r="71" spans="1:3">
      <c r="A71" s="66" t="s">
        <v>225</v>
      </c>
      <c r="B71" s="65" t="s">
        <v>23</v>
      </c>
      <c r="C71" t="s">
        <v>7</v>
      </c>
    </row>
    <row r="72" spans="1:3">
      <c r="A72" s="66" t="s">
        <v>226</v>
      </c>
      <c r="B72" s="65" t="s">
        <v>23</v>
      </c>
      <c r="C72" t="s">
        <v>9</v>
      </c>
    </row>
    <row r="73" spans="1:3">
      <c r="A73" s="66" t="s">
        <v>227</v>
      </c>
      <c r="B73" s="65" t="s">
        <v>24</v>
      </c>
      <c r="C73" t="s">
        <v>11</v>
      </c>
    </row>
    <row r="74" spans="1:3">
      <c r="A74" s="66" t="s">
        <v>228</v>
      </c>
      <c r="B74" s="65" t="s">
        <v>24</v>
      </c>
      <c r="C74" t="s">
        <v>7</v>
      </c>
    </row>
    <row r="75" spans="1:3">
      <c r="A75" s="66" t="s">
        <v>229</v>
      </c>
      <c r="B75" s="65" t="s">
        <v>22</v>
      </c>
      <c r="C75" t="s">
        <v>7</v>
      </c>
    </row>
    <row r="76" spans="1:3">
      <c r="A76" s="66" t="s">
        <v>230</v>
      </c>
      <c r="B76" s="65" t="s">
        <v>22</v>
      </c>
      <c r="C76" t="s">
        <v>11</v>
      </c>
    </row>
    <row r="77" spans="1:3">
      <c r="A77" s="66" t="s">
        <v>231</v>
      </c>
      <c r="B77" s="65" t="s">
        <v>24</v>
      </c>
      <c r="C77" t="s">
        <v>11</v>
      </c>
    </row>
    <row r="78" spans="1:3">
      <c r="A78" s="66" t="s">
        <v>232</v>
      </c>
      <c r="B78" s="65" t="s">
        <v>23</v>
      </c>
      <c r="C78" t="s">
        <v>11</v>
      </c>
    </row>
    <row r="79" spans="1:3">
      <c r="A79" s="66" t="s">
        <v>233</v>
      </c>
      <c r="B79" s="65" t="s">
        <v>23</v>
      </c>
      <c r="C79" t="s">
        <v>7</v>
      </c>
    </row>
    <row r="80" spans="1:3">
      <c r="A80" s="66" t="s">
        <v>234</v>
      </c>
      <c r="B80" s="65" t="s">
        <v>24</v>
      </c>
      <c r="C80" t="s">
        <v>11</v>
      </c>
    </row>
    <row r="81" spans="1:3">
      <c r="A81" s="66" t="s">
        <v>235</v>
      </c>
      <c r="B81" s="65" t="s">
        <v>24</v>
      </c>
      <c r="C81" t="s">
        <v>11</v>
      </c>
    </row>
    <row r="82" spans="1:3">
      <c r="A82" s="66" t="s">
        <v>236</v>
      </c>
      <c r="B82" s="65" t="s">
        <v>24</v>
      </c>
      <c r="C82" t="s">
        <v>8</v>
      </c>
    </row>
    <row r="83" spans="1:3">
      <c r="A83" s="66" t="s">
        <v>237</v>
      </c>
      <c r="B83" s="65" t="s">
        <v>24</v>
      </c>
      <c r="C83" t="s">
        <v>10</v>
      </c>
    </row>
    <row r="84" spans="1:3">
      <c r="A84" s="66" t="s">
        <v>238</v>
      </c>
      <c r="B84" s="65" t="s">
        <v>24</v>
      </c>
      <c r="C84" t="s">
        <v>8</v>
      </c>
    </row>
    <row r="85" spans="1:3">
      <c r="A85" s="66" t="s">
        <v>239</v>
      </c>
      <c r="B85" s="65" t="s">
        <v>24</v>
      </c>
      <c r="C85" t="s">
        <v>8</v>
      </c>
    </row>
    <row r="86" spans="1:3">
      <c r="A86" s="66" t="s">
        <v>240</v>
      </c>
      <c r="B86" s="65" t="s">
        <v>24</v>
      </c>
      <c r="C86" t="s">
        <v>11</v>
      </c>
    </row>
    <row r="87" spans="1:3">
      <c r="A87" s="66" t="s">
        <v>241</v>
      </c>
      <c r="B87" s="65" t="s">
        <v>23</v>
      </c>
      <c r="C87" t="s">
        <v>11</v>
      </c>
    </row>
    <row r="88" spans="1:3">
      <c r="A88" s="66" t="s">
        <v>242</v>
      </c>
      <c r="B88" s="65" t="s">
        <v>24</v>
      </c>
      <c r="C88" t="s">
        <v>10</v>
      </c>
    </row>
    <row r="89" spans="1:3">
      <c r="A89" s="66" t="s">
        <v>243</v>
      </c>
      <c r="B89" s="65" t="s">
        <v>22</v>
      </c>
      <c r="C89" t="s">
        <v>7</v>
      </c>
    </row>
    <row r="90" spans="1:3">
      <c r="A90" s="66" t="s">
        <v>244</v>
      </c>
      <c r="B90" s="65" t="s">
        <v>22</v>
      </c>
      <c r="C90" t="s">
        <v>12</v>
      </c>
    </row>
    <row r="91" spans="1:3">
      <c r="A91" s="66" t="s">
        <v>245</v>
      </c>
      <c r="B91" s="65" t="s">
        <v>24</v>
      </c>
      <c r="C91" t="s">
        <v>11</v>
      </c>
    </row>
    <row r="92" spans="1:3">
      <c r="A92" s="66" t="s">
        <v>246</v>
      </c>
      <c r="B92" s="65" t="s">
        <v>23</v>
      </c>
      <c r="C92" t="s">
        <v>10</v>
      </c>
    </row>
    <row r="93" spans="1:3">
      <c r="A93" s="66" t="s">
        <v>247</v>
      </c>
      <c r="B93" s="65" t="s">
        <v>24</v>
      </c>
      <c r="C93" t="s">
        <v>8</v>
      </c>
    </row>
    <row r="94" spans="1:3">
      <c r="A94" s="66" t="s">
        <v>248</v>
      </c>
      <c r="B94" s="65" t="s">
        <v>22</v>
      </c>
      <c r="C94" t="s">
        <v>7</v>
      </c>
    </row>
    <row r="95" spans="1:3">
      <c r="A95" s="66" t="s">
        <v>249</v>
      </c>
      <c r="B95" s="65" t="s">
        <v>23</v>
      </c>
      <c r="C95" t="s">
        <v>10</v>
      </c>
    </row>
    <row r="96" spans="1:3">
      <c r="A96" s="66" t="s">
        <v>250</v>
      </c>
      <c r="B96" s="65" t="s">
        <v>24</v>
      </c>
      <c r="C96" t="s">
        <v>10</v>
      </c>
    </row>
    <row r="97" spans="1:3">
      <c r="A97" s="66" t="s">
        <v>251</v>
      </c>
      <c r="B97" s="65" t="s">
        <v>23</v>
      </c>
      <c r="C97" s="67" t="s">
        <v>9</v>
      </c>
    </row>
    <row r="98" spans="1:3">
      <c r="A98" s="66" t="s">
        <v>252</v>
      </c>
      <c r="B98" s="65" t="s">
        <v>23</v>
      </c>
      <c r="C98" t="s">
        <v>11</v>
      </c>
    </row>
    <row r="99" spans="1:3">
      <c r="A99" s="66" t="s">
        <v>253</v>
      </c>
      <c r="B99" s="65" t="s">
        <v>24</v>
      </c>
      <c r="C99" t="s">
        <v>11</v>
      </c>
    </row>
    <row r="100" spans="1:3">
      <c r="A100" s="66" t="s">
        <v>254</v>
      </c>
      <c r="B100" s="65" t="s">
        <v>24</v>
      </c>
      <c r="C100" t="s">
        <v>11</v>
      </c>
    </row>
    <row r="101" spans="1:3">
      <c r="A101" s="66" t="s">
        <v>255</v>
      </c>
      <c r="B101" s="65" t="s">
        <v>24</v>
      </c>
      <c r="C101" t="s">
        <v>11</v>
      </c>
    </row>
    <row r="102" spans="1:3">
      <c r="A102" s="66" t="s">
        <v>256</v>
      </c>
      <c r="B102" s="65" t="s">
        <v>24</v>
      </c>
      <c r="C102" t="s">
        <v>7</v>
      </c>
    </row>
    <row r="103" spans="1:3">
      <c r="A103" s="66" t="s">
        <v>257</v>
      </c>
      <c r="B103" s="65" t="s">
        <v>23</v>
      </c>
      <c r="C103" t="s">
        <v>7</v>
      </c>
    </row>
    <row r="104" spans="1:3">
      <c r="A104" s="66" t="s">
        <v>258</v>
      </c>
      <c r="B104" s="65" t="s">
        <v>23</v>
      </c>
      <c r="C104" t="s">
        <v>10</v>
      </c>
    </row>
    <row r="105" spans="1:3">
      <c r="A105" s="66" t="s">
        <v>259</v>
      </c>
      <c r="B105" s="65" t="s">
        <v>22</v>
      </c>
      <c r="C105" t="s">
        <v>10</v>
      </c>
    </row>
    <row r="106" spans="1:3">
      <c r="A106" s="66" t="s">
        <v>260</v>
      </c>
      <c r="B106" s="65" t="s">
        <v>24</v>
      </c>
      <c r="C106" t="s">
        <v>8</v>
      </c>
    </row>
    <row r="107" spans="1:3">
      <c r="A107" s="66" t="s">
        <v>261</v>
      </c>
      <c r="B107" s="65" t="s">
        <v>24</v>
      </c>
      <c r="C107" t="s">
        <v>10</v>
      </c>
    </row>
    <row r="108" spans="1:3">
      <c r="A108" s="66" t="s">
        <v>262</v>
      </c>
      <c r="B108" s="65" t="s">
        <v>23</v>
      </c>
      <c r="C108" t="s">
        <v>10</v>
      </c>
    </row>
    <row r="109" spans="1:3">
      <c r="A109" s="66" t="s">
        <v>263</v>
      </c>
      <c r="B109" s="65" t="s">
        <v>24</v>
      </c>
      <c r="C109" t="s">
        <v>8</v>
      </c>
    </row>
    <row r="110" spans="1:3">
      <c r="A110" s="66" t="s">
        <v>264</v>
      </c>
      <c r="B110" s="65" t="s">
        <v>22</v>
      </c>
      <c r="C110" t="s">
        <v>11</v>
      </c>
    </row>
    <row r="111" spans="1:3">
      <c r="A111" s="66" t="s">
        <v>265</v>
      </c>
      <c r="B111" s="65" t="s">
        <v>22</v>
      </c>
      <c r="C111" t="s">
        <v>11</v>
      </c>
    </row>
    <row r="112" spans="1:3">
      <c r="A112" s="66" t="s">
        <v>266</v>
      </c>
      <c r="B112" s="65" t="s">
        <v>23</v>
      </c>
      <c r="C112" t="s">
        <v>7</v>
      </c>
    </row>
    <row r="113" spans="1:3">
      <c r="A113" s="66" t="s">
        <v>267</v>
      </c>
      <c r="B113" s="65" t="s">
        <v>23</v>
      </c>
      <c r="C113" t="s">
        <v>7</v>
      </c>
    </row>
    <row r="114" spans="1:3">
      <c r="A114" s="66" t="s">
        <v>268</v>
      </c>
      <c r="B114" s="65" t="s">
        <v>24</v>
      </c>
      <c r="C114" t="s">
        <v>10</v>
      </c>
    </row>
    <row r="115" spans="1:3">
      <c r="A115" s="66" t="s">
        <v>269</v>
      </c>
      <c r="B115" s="65" t="s">
        <v>23</v>
      </c>
      <c r="C115" t="s">
        <v>11</v>
      </c>
    </row>
    <row r="116" spans="1:3">
      <c r="A116" s="66" t="s">
        <v>270</v>
      </c>
      <c r="B116" s="65" t="s">
        <v>23</v>
      </c>
      <c r="C116" t="s">
        <v>11</v>
      </c>
    </row>
    <row r="117" spans="1:3">
      <c r="A117" s="66" t="s">
        <v>271</v>
      </c>
      <c r="B117" s="65" t="s">
        <v>23</v>
      </c>
      <c r="C117" t="s">
        <v>11</v>
      </c>
    </row>
    <row r="118" spans="1:3">
      <c r="A118" s="66" t="s">
        <v>272</v>
      </c>
      <c r="B118" s="65" t="s">
        <v>23</v>
      </c>
      <c r="C118" t="s">
        <v>7</v>
      </c>
    </row>
    <row r="119" spans="1:3">
      <c r="A119" s="66" t="s">
        <v>273</v>
      </c>
      <c r="B119" s="65" t="s">
        <v>24</v>
      </c>
      <c r="C119" t="s">
        <v>11</v>
      </c>
    </row>
    <row r="120" spans="1:3">
      <c r="A120" s="66" t="s">
        <v>274</v>
      </c>
      <c r="B120" s="65" t="s">
        <v>22</v>
      </c>
      <c r="C120" t="s">
        <v>7</v>
      </c>
    </row>
    <row r="121" spans="1:3">
      <c r="A121" s="66" t="s">
        <v>275</v>
      </c>
      <c r="B121" s="65" t="s">
        <v>22</v>
      </c>
      <c r="C121" t="s">
        <v>7</v>
      </c>
    </row>
    <row r="122" spans="1:3">
      <c r="A122" s="66" t="s">
        <v>276</v>
      </c>
      <c r="B122" s="65" t="s">
        <v>24</v>
      </c>
      <c r="C122" t="s">
        <v>9</v>
      </c>
    </row>
    <row r="123" spans="1:3">
      <c r="A123" s="66" t="s">
        <v>277</v>
      </c>
      <c r="B123" s="65" t="s">
        <v>23</v>
      </c>
      <c r="C123" t="s">
        <v>11</v>
      </c>
    </row>
    <row r="124" spans="1:3">
      <c r="A124" s="66" t="s">
        <v>278</v>
      </c>
      <c r="B124" s="65" t="s">
        <v>24</v>
      </c>
      <c r="C124" t="s">
        <v>10</v>
      </c>
    </row>
    <row r="125" spans="1:3">
      <c r="A125" s="66" t="s">
        <v>279</v>
      </c>
      <c r="B125" s="65" t="s">
        <v>24</v>
      </c>
      <c r="C125" t="s">
        <v>11</v>
      </c>
    </row>
    <row r="126" spans="1:3">
      <c r="A126" s="66" t="s">
        <v>280</v>
      </c>
      <c r="B126" s="65" t="s">
        <v>23</v>
      </c>
      <c r="C126" t="s">
        <v>10</v>
      </c>
    </row>
    <row r="127" spans="1:3">
      <c r="A127" s="66" t="s">
        <v>281</v>
      </c>
      <c r="B127" s="65" t="s">
        <v>24</v>
      </c>
      <c r="C127" t="s">
        <v>8</v>
      </c>
    </row>
    <row r="128" spans="1:3">
      <c r="A128" s="66" t="s">
        <v>282</v>
      </c>
      <c r="B128" s="65" t="s">
        <v>24</v>
      </c>
      <c r="C128" s="68" t="s">
        <v>9</v>
      </c>
    </row>
    <row r="129" spans="1:3">
      <c r="A129" s="66" t="s">
        <v>283</v>
      </c>
      <c r="B129" s="65" t="s">
        <v>24</v>
      </c>
      <c r="C129" t="s">
        <v>10</v>
      </c>
    </row>
    <row r="130" spans="1:3">
      <c r="A130" s="66" t="s">
        <v>284</v>
      </c>
      <c r="B130" s="65" t="s">
        <v>24</v>
      </c>
      <c r="C130" t="s">
        <v>8</v>
      </c>
    </row>
    <row r="131" spans="1:3">
      <c r="A131" s="66" t="s">
        <v>285</v>
      </c>
      <c r="B131" s="65" t="s">
        <v>22</v>
      </c>
      <c r="C131" t="s">
        <v>10</v>
      </c>
    </row>
    <row r="132" spans="1:3">
      <c r="A132" s="66" t="s">
        <v>286</v>
      </c>
      <c r="B132" s="65" t="s">
        <v>22</v>
      </c>
      <c r="C132" t="s">
        <v>5</v>
      </c>
    </row>
    <row r="133" spans="1:3">
      <c r="A133" s="66" t="s">
        <v>287</v>
      </c>
      <c r="B133" s="65" t="s">
        <v>22</v>
      </c>
      <c r="C133" t="s">
        <v>10</v>
      </c>
    </row>
    <row r="134" spans="1:3">
      <c r="A134" s="66" t="s">
        <v>288</v>
      </c>
      <c r="B134" s="65" t="s">
        <v>23</v>
      </c>
      <c r="C134" t="s">
        <v>11</v>
      </c>
    </row>
    <row r="135" spans="1:3">
      <c r="A135" s="66" t="s">
        <v>289</v>
      </c>
      <c r="B135" s="65" t="s">
        <v>24</v>
      </c>
      <c r="C135" t="s">
        <v>9</v>
      </c>
    </row>
    <row r="136" spans="1:3">
      <c r="A136" s="66" t="s">
        <v>290</v>
      </c>
      <c r="B136" s="65" t="s">
        <v>24</v>
      </c>
      <c r="C136" t="s">
        <v>10</v>
      </c>
    </row>
    <row r="137" spans="1:3">
      <c r="A137" s="66" t="s">
        <v>291</v>
      </c>
      <c r="B137" s="65" t="s">
        <v>24</v>
      </c>
      <c r="C137" t="s">
        <v>11</v>
      </c>
    </row>
    <row r="138" spans="1:3">
      <c r="A138" s="66" t="s">
        <v>292</v>
      </c>
      <c r="B138" s="65" t="s">
        <v>24</v>
      </c>
      <c r="C138" t="s">
        <v>10</v>
      </c>
    </row>
    <row r="139" spans="1:3">
      <c r="A139" s="66" t="s">
        <v>293</v>
      </c>
      <c r="B139" s="65" t="s">
        <v>24</v>
      </c>
      <c r="C139" t="s">
        <v>11</v>
      </c>
    </row>
  </sheetData>
  <autoFilter ref="C1:C139" xr:uid="{2585E047-E1D3-43C1-98C2-9D9A6B9C1891}"/>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2E604E6-F39E-4176-84ED-0F03BBB51AC9}">
          <x14:formula1>
            <xm:f>distancebands!$A$3:$A$9</xm:f>
          </x14:formula1>
          <xm:sqref>C2:C135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80A63D-0668-47B3-94D8-CF6FD6962885}">
  <sheetPr>
    <tabColor theme="0" tint="-0.14999847407452621"/>
  </sheetPr>
  <dimension ref="A1:AO419"/>
  <sheetViews>
    <sheetView showGridLines="0" topLeftCell="I1" workbookViewId="0">
      <selection activeCell="F6" sqref="F6:F11"/>
    </sheetView>
  </sheetViews>
  <sheetFormatPr defaultColWidth="8.7109375" defaultRowHeight="24.75" customHeight="1"/>
  <cols>
    <col min="1" max="1" width="18.7109375" style="219" customWidth="1"/>
    <col min="2" max="2" width="21" style="219" customWidth="1"/>
    <col min="3" max="3" width="13" style="224" hidden="1" customWidth="1"/>
    <col min="4" max="4" width="14.5703125" style="164" hidden="1" customWidth="1"/>
    <col min="5" max="5" width="15.7109375" style="225" customWidth="1"/>
    <col min="6" max="6" width="26.7109375" style="222" customWidth="1"/>
    <col min="7" max="7" width="13.42578125" style="226" customWidth="1"/>
    <col min="8" max="8" width="8.42578125" style="178" hidden="1" customWidth="1"/>
    <col min="9" max="9" width="13.28515625" style="178" customWidth="1"/>
    <col min="10" max="10" width="7.7109375" style="164" hidden="1" customWidth="1"/>
    <col min="11" max="11" width="13.28515625" style="164" customWidth="1"/>
    <col min="12" max="12" width="8.28515625" style="164" hidden="1" customWidth="1"/>
    <col min="13" max="13" width="12.28515625" style="164" customWidth="1"/>
    <col min="14" max="16" width="13.5703125" style="221" hidden="1" customWidth="1"/>
    <col min="17" max="17" width="14.7109375" style="221" customWidth="1"/>
    <col min="18" max="18" width="16.7109375" style="225" customWidth="1"/>
    <col min="19" max="19" width="17.42578125" style="164" bestFit="1" customWidth="1"/>
    <col min="20" max="20" width="14.42578125" style="164" customWidth="1"/>
    <col min="21" max="21" width="17.28515625" style="164" customWidth="1"/>
    <col min="22" max="22" width="82.28515625" style="147" customWidth="1"/>
    <col min="23" max="16384" width="8.7109375" style="178"/>
  </cols>
  <sheetData>
    <row r="1" spans="1:26" s="147" customFormat="1" ht="17.100000000000001" customHeight="1" thickBot="1">
      <c r="A1" s="125" t="str">
        <f>IF(Information!$C$4="School","System development projects", IF(Information!$C$4="Youth","System development projects",IF(Information!$C$4="HE","Mobility not applicable for sector",IF(Information!$C$4="FE - VET","System development projects",IF(Information!$C$4="AE","System development projects", IF(Information!$C$4="RE","Mobility not applicable for sector"))))))</f>
        <v>System development projects</v>
      </c>
      <c r="E1" s="148"/>
      <c r="G1" s="149"/>
      <c r="H1" s="150"/>
      <c r="I1" s="150"/>
      <c r="P1" s="149"/>
      <c r="Q1" s="149"/>
      <c r="R1" s="149"/>
      <c r="S1" s="149"/>
      <c r="T1" s="149"/>
      <c r="U1" s="149"/>
      <c r="V1" s="149"/>
      <c r="W1" s="149"/>
      <c r="X1" s="149"/>
      <c r="Y1" s="149"/>
      <c r="Z1" s="149"/>
    </row>
    <row r="2" spans="1:26" ht="24.75" customHeight="1">
      <c r="A2" s="227" t="s">
        <v>71</v>
      </c>
      <c r="B2" s="701" t="s">
        <v>72</v>
      </c>
      <c r="C2" s="702"/>
      <c r="D2" s="702"/>
      <c r="E2" s="703"/>
      <c r="F2" s="704" t="s">
        <v>73</v>
      </c>
      <c r="G2" s="705"/>
      <c r="H2" s="177"/>
      <c r="I2" s="706"/>
      <c r="J2" s="707"/>
      <c r="K2" s="707"/>
      <c r="L2" s="707"/>
      <c r="M2" s="708"/>
      <c r="N2" s="698" t="s">
        <v>294</v>
      </c>
      <c r="O2" s="699"/>
      <c r="P2" s="699"/>
      <c r="Q2" s="700"/>
      <c r="R2" s="282" t="s">
        <v>120</v>
      </c>
      <c r="S2" s="695" t="s">
        <v>75</v>
      </c>
      <c r="T2" s="696"/>
      <c r="U2" s="697"/>
      <c r="V2" s="693" t="s">
        <v>76</v>
      </c>
    </row>
    <row r="3" spans="1:26" ht="84.6" customHeight="1" thickBot="1">
      <c r="A3" s="170" t="s">
        <v>148</v>
      </c>
      <c r="B3" s="154" t="str">
        <f>IF(Information!$C$4="School","NUMBER OF DAYS 
(a min of 3 days - max of 2 months (56 days))", IF(Information!$C$4="Youth","NUMBER OF DAYS 
(a min of 3 days - max of 2 months (56 days))",IF(Information!$C$4="HE","Mobility not applicable for sector",IF(Information!$C$4="FE - VET","NUMBER OF DAYS 
(a min of 3 days - max of 2 months (56 days))",IF(Information!$C$4="AE","NUMBER OF DAYS 
(a min of 3 days - max of 2 months (56 days))", IF(Information!$C$4="RE","Mobility not applicable for sector"))))))</f>
        <v>NUMBER OF DAYS 
(a min of 3 days - max of 2 months (56 days))</v>
      </c>
      <c r="C3" s="235" t="s">
        <v>82</v>
      </c>
      <c r="D3" s="233" t="s">
        <v>83</v>
      </c>
      <c r="E3" s="154" t="s">
        <v>84</v>
      </c>
      <c r="F3" s="154" t="s">
        <v>85</v>
      </c>
      <c r="G3" s="154" t="s">
        <v>124</v>
      </c>
      <c r="H3" s="234" t="s">
        <v>87</v>
      </c>
      <c r="I3" s="153" t="s">
        <v>88</v>
      </c>
      <c r="J3" s="233" t="s">
        <v>89</v>
      </c>
      <c r="K3" s="154" t="s">
        <v>90</v>
      </c>
      <c r="L3" s="234" t="s">
        <v>91</v>
      </c>
      <c r="M3" s="156" t="s">
        <v>92</v>
      </c>
      <c r="N3" s="232" t="s">
        <v>106</v>
      </c>
      <c r="O3" s="173" t="s">
        <v>107</v>
      </c>
      <c r="P3" s="173" t="s">
        <v>108</v>
      </c>
      <c r="Q3" s="158" t="s">
        <v>149</v>
      </c>
      <c r="R3" s="159" t="s">
        <v>150</v>
      </c>
      <c r="S3" s="153" t="s">
        <v>114</v>
      </c>
      <c r="T3" s="154" t="s">
        <v>115</v>
      </c>
      <c r="U3" s="156" t="s">
        <v>151</v>
      </c>
      <c r="V3" s="694"/>
    </row>
    <row r="4" spans="1:26" s="189" customFormat="1" ht="24.75" customHeight="1">
      <c r="A4" s="166"/>
      <c r="B4" s="190"/>
      <c r="C4" s="179">
        <f t="shared" ref="C4:C29" si="0">FLOOR(B4/7,1)</f>
        <v>0</v>
      </c>
      <c r="D4" s="180">
        <f t="shared" ref="D4:D29" si="1">FLOOR(B4/28,1)</f>
        <v>0</v>
      </c>
      <c r="E4" s="181">
        <f t="shared" ref="E4:E29" si="2">B4/28</f>
        <v>0</v>
      </c>
      <c r="F4" s="425"/>
      <c r="G4" s="229" t="str">
        <f>IFERROR(VLOOKUP(F4,countrygrouping!A:B,2,0)," ")</f>
        <v xml:space="preserve"> </v>
      </c>
      <c r="H4" s="182" t="str">
        <f>G4</f>
        <v xml:space="preserve"> </v>
      </c>
      <c r="I4" s="183">
        <f>IF(B4&gt;0,B4-J4,0)</f>
        <v>0</v>
      </c>
      <c r="J4" s="182">
        <f>IF(B4&lt;14,0,(B4-14))</f>
        <v>0</v>
      </c>
      <c r="K4" s="182">
        <f>IF(B4&gt;56,56-I4,J4)</f>
        <v>0</v>
      </c>
      <c r="L4" s="182">
        <f>I4+K4</f>
        <v>0</v>
      </c>
      <c r="M4" s="229">
        <f>B4-K4-I4</f>
        <v>0</v>
      </c>
      <c r="N4" s="230">
        <f>IFERROR(VLOOKUP(H4,staffrate!A:D,2,0)*I4,0)</f>
        <v>0</v>
      </c>
      <c r="O4" s="185">
        <f>IFERROR(VLOOKUP(H4,staffrate!A:D,3,0)*K4,0)</f>
        <v>0</v>
      </c>
      <c r="P4" s="185">
        <f>IFERROR(VLOOKUP(H4,staffrate!A:D,4,0)*M4,0)</f>
        <v>0</v>
      </c>
      <c r="Q4" s="185">
        <f>IFERROR(N4+O4+P4,0)</f>
        <v>0</v>
      </c>
      <c r="R4" s="186">
        <f>IFERROR(Q4*A4,0)</f>
        <v>0</v>
      </c>
      <c r="S4" s="187" t="str">
        <f>IFERROR(VLOOKUP(F4,countrygrouping!A:C,3,0)," ")</f>
        <v xml:space="preserve"> </v>
      </c>
      <c r="T4" s="185" t="str">
        <f>IFERROR(VLOOKUP(S4,distancebands!A:C,2,0)," ")</f>
        <v xml:space="preserve"> </v>
      </c>
      <c r="U4" s="186">
        <f t="shared" ref="U4:U29" si="3">IFERROR(A4*T4,0)</f>
        <v>0</v>
      </c>
      <c r="V4" s="167"/>
    </row>
    <row r="5" spans="1:26" s="189" customFormat="1" ht="24.75" customHeight="1">
      <c r="A5" s="166"/>
      <c r="B5" s="190"/>
      <c r="C5" s="191">
        <f t="shared" si="0"/>
        <v>0</v>
      </c>
      <c r="D5" s="192">
        <f t="shared" si="1"/>
        <v>0</v>
      </c>
      <c r="E5" s="193">
        <f t="shared" si="2"/>
        <v>0</v>
      </c>
      <c r="F5" s="425"/>
      <c r="G5" s="229" t="str">
        <f>IFERROR(VLOOKUP(F5,countrygrouping!A:B,2,0)," ")</f>
        <v xml:space="preserve"> </v>
      </c>
      <c r="H5" s="182" t="str">
        <f t="shared" ref="H5:H29" si="4">G5</f>
        <v xml:space="preserve"> </v>
      </c>
      <c r="I5" s="183">
        <f t="shared" ref="I5:I29" si="5">B5-J5</f>
        <v>0</v>
      </c>
      <c r="J5" s="182">
        <f t="shared" ref="J5:J29" si="6">IF(B5&gt;14,(B5-14),0)</f>
        <v>0</v>
      </c>
      <c r="K5" s="182">
        <f t="shared" ref="K5:K29" si="7">B5-M5-I5</f>
        <v>0</v>
      </c>
      <c r="L5" s="182">
        <f t="shared" ref="L5:L29" si="8">I5+K5</f>
        <v>0</v>
      </c>
      <c r="M5" s="229">
        <f t="shared" ref="M5:M29" si="9">IF(B5&gt;56,(B5-56),0)</f>
        <v>0</v>
      </c>
      <c r="N5" s="231">
        <f>IFERROR(VLOOKUP(H5,staffrate!A:D,2,0)*I5,0)</f>
        <v>0</v>
      </c>
      <c r="O5" s="195">
        <f>IFERROR(VLOOKUP(H5,staffrate!A:D,3,0)*K5,0)</f>
        <v>0</v>
      </c>
      <c r="P5" s="185">
        <f>IFERROR(VLOOKUP(H5,staffrate!A:D,4,0)*M5,0)</f>
        <v>0</v>
      </c>
      <c r="Q5" s="195">
        <f t="shared" ref="Q5:Q29" si="10">IFERROR(N5+O5+P5,0)</f>
        <v>0</v>
      </c>
      <c r="R5" s="186">
        <f t="shared" ref="R5:R29" si="11">IFERROR(Q5*A5,0)</f>
        <v>0</v>
      </c>
      <c r="S5" s="197" t="str">
        <f>IFERROR(VLOOKUP(F5,countrygrouping!A:C,3,0)," ")</f>
        <v xml:space="preserve"> </v>
      </c>
      <c r="T5" s="185" t="str">
        <f>IFERROR(VLOOKUP(S5,distancebands!A:C,2,0)," ")</f>
        <v xml:space="preserve"> </v>
      </c>
      <c r="U5" s="196">
        <f t="shared" si="3"/>
        <v>0</v>
      </c>
      <c r="V5" s="167"/>
    </row>
    <row r="6" spans="1:26" s="189" customFormat="1" ht="24.75" customHeight="1">
      <c r="A6" s="166"/>
      <c r="B6" s="190"/>
      <c r="C6" s="191">
        <f t="shared" si="0"/>
        <v>0</v>
      </c>
      <c r="D6" s="192">
        <f t="shared" si="1"/>
        <v>0</v>
      </c>
      <c r="E6" s="193">
        <f t="shared" si="2"/>
        <v>0</v>
      </c>
      <c r="F6" s="425"/>
      <c r="G6" s="229" t="str">
        <f>IFERROR(VLOOKUP(F6,countrygrouping!A:B,2,0)," ")</f>
        <v xml:space="preserve"> </v>
      </c>
      <c r="H6" s="182" t="str">
        <f t="shared" si="4"/>
        <v xml:space="preserve"> </v>
      </c>
      <c r="I6" s="183">
        <f t="shared" si="5"/>
        <v>0</v>
      </c>
      <c r="J6" s="182">
        <f t="shared" si="6"/>
        <v>0</v>
      </c>
      <c r="K6" s="182">
        <f t="shared" si="7"/>
        <v>0</v>
      </c>
      <c r="L6" s="182">
        <f t="shared" si="8"/>
        <v>0</v>
      </c>
      <c r="M6" s="229">
        <f t="shared" si="9"/>
        <v>0</v>
      </c>
      <c r="N6" s="231">
        <f>IFERROR(VLOOKUP(H6,staffrate!A:D,2,0)*I6,0)</f>
        <v>0</v>
      </c>
      <c r="O6" s="195">
        <f>IFERROR(VLOOKUP(H6,staffrate!A:D,3,0)*K6,0)</f>
        <v>0</v>
      </c>
      <c r="P6" s="185">
        <f>IFERROR(VLOOKUP(H6,staffrate!A:D,4,0)*M6,0)</f>
        <v>0</v>
      </c>
      <c r="Q6" s="195">
        <f t="shared" si="10"/>
        <v>0</v>
      </c>
      <c r="R6" s="186">
        <f t="shared" si="11"/>
        <v>0</v>
      </c>
      <c r="S6" s="197" t="str">
        <f>IFERROR(VLOOKUP(F6,countrygrouping!A:C,3,0)," ")</f>
        <v xml:space="preserve"> </v>
      </c>
      <c r="T6" s="185" t="str">
        <f>IFERROR(VLOOKUP(S6,distancebands!A:C,2,0)," ")</f>
        <v xml:space="preserve"> </v>
      </c>
      <c r="U6" s="196">
        <f t="shared" si="3"/>
        <v>0</v>
      </c>
      <c r="V6" s="167"/>
    </row>
    <row r="7" spans="1:26" s="189" customFormat="1" ht="24.75" customHeight="1">
      <c r="A7" s="166"/>
      <c r="B7" s="190"/>
      <c r="C7" s="191">
        <f t="shared" si="0"/>
        <v>0</v>
      </c>
      <c r="D7" s="192">
        <f t="shared" si="1"/>
        <v>0</v>
      </c>
      <c r="E7" s="193">
        <f t="shared" si="2"/>
        <v>0</v>
      </c>
      <c r="F7" s="425"/>
      <c r="G7" s="229" t="str">
        <f>IFERROR(VLOOKUP(F7,countrygrouping!A:B,2,0)," ")</f>
        <v xml:space="preserve"> </v>
      </c>
      <c r="H7" s="182" t="str">
        <f t="shared" si="4"/>
        <v xml:space="preserve"> </v>
      </c>
      <c r="I7" s="183">
        <f t="shared" si="5"/>
        <v>0</v>
      </c>
      <c r="J7" s="182">
        <f t="shared" si="6"/>
        <v>0</v>
      </c>
      <c r="K7" s="182">
        <f t="shared" si="7"/>
        <v>0</v>
      </c>
      <c r="L7" s="182">
        <f t="shared" si="8"/>
        <v>0</v>
      </c>
      <c r="M7" s="229">
        <f t="shared" si="9"/>
        <v>0</v>
      </c>
      <c r="N7" s="231">
        <f>IFERROR(VLOOKUP(H7,staffrate!A:D,2,0)*I7,0)</f>
        <v>0</v>
      </c>
      <c r="O7" s="195">
        <f>IFERROR(VLOOKUP(H7,staffrate!A:D,3,0)*K7,0)</f>
        <v>0</v>
      </c>
      <c r="P7" s="185">
        <f>IFERROR(VLOOKUP(H7,staffrate!A:D,4,0)*M7,0)</f>
        <v>0</v>
      </c>
      <c r="Q7" s="195">
        <f t="shared" si="10"/>
        <v>0</v>
      </c>
      <c r="R7" s="186">
        <f t="shared" si="11"/>
        <v>0</v>
      </c>
      <c r="S7" s="197" t="str">
        <f>IFERROR(VLOOKUP(F7,countrygrouping!A:C,3,0)," ")</f>
        <v xml:space="preserve"> </v>
      </c>
      <c r="T7" s="185" t="str">
        <f>IFERROR(VLOOKUP(S7,distancebands!A:C,2,0)," ")</f>
        <v xml:space="preserve"> </v>
      </c>
      <c r="U7" s="196">
        <f t="shared" si="3"/>
        <v>0</v>
      </c>
      <c r="V7" s="167"/>
    </row>
    <row r="8" spans="1:26" s="189" customFormat="1" ht="24.75" customHeight="1">
      <c r="A8" s="166"/>
      <c r="B8" s="190"/>
      <c r="C8" s="191">
        <f t="shared" si="0"/>
        <v>0</v>
      </c>
      <c r="D8" s="192">
        <f t="shared" si="1"/>
        <v>0</v>
      </c>
      <c r="E8" s="193">
        <f t="shared" si="2"/>
        <v>0</v>
      </c>
      <c r="F8" s="425"/>
      <c r="G8" s="229" t="str">
        <f>IFERROR(VLOOKUP(F8,countrygrouping!A:B,2,0)," ")</f>
        <v xml:space="preserve"> </v>
      </c>
      <c r="H8" s="182" t="str">
        <f t="shared" si="4"/>
        <v xml:space="preserve"> </v>
      </c>
      <c r="I8" s="183">
        <f t="shared" si="5"/>
        <v>0</v>
      </c>
      <c r="J8" s="182">
        <f t="shared" si="6"/>
        <v>0</v>
      </c>
      <c r="K8" s="182">
        <f t="shared" si="7"/>
        <v>0</v>
      </c>
      <c r="L8" s="182">
        <f t="shared" si="8"/>
        <v>0</v>
      </c>
      <c r="M8" s="229">
        <f t="shared" si="9"/>
        <v>0</v>
      </c>
      <c r="N8" s="231">
        <f>IFERROR(VLOOKUP(H8,staffrate!A:D,2,0)*I8,0)</f>
        <v>0</v>
      </c>
      <c r="O8" s="195">
        <f>IFERROR(VLOOKUP(H8,staffrate!A:D,3,0)*K8,0)</f>
        <v>0</v>
      </c>
      <c r="P8" s="185">
        <f>IFERROR(VLOOKUP(H8,staffrate!A:D,4,0)*M8,0)</f>
        <v>0</v>
      </c>
      <c r="Q8" s="195">
        <f t="shared" si="10"/>
        <v>0</v>
      </c>
      <c r="R8" s="186">
        <f t="shared" si="11"/>
        <v>0</v>
      </c>
      <c r="S8" s="197" t="str">
        <f>IFERROR(VLOOKUP(F8,countrygrouping!A:C,3,0)," ")</f>
        <v xml:space="preserve"> </v>
      </c>
      <c r="T8" s="185" t="str">
        <f>IFERROR(VLOOKUP(S8,distancebands!A:C,2,0)," ")</f>
        <v xml:space="preserve"> </v>
      </c>
      <c r="U8" s="196">
        <f t="shared" si="3"/>
        <v>0</v>
      </c>
      <c r="V8" s="167"/>
    </row>
    <row r="9" spans="1:26" s="189" customFormat="1" ht="24.75" customHeight="1">
      <c r="A9" s="166"/>
      <c r="B9" s="190"/>
      <c r="C9" s="191">
        <f t="shared" si="0"/>
        <v>0</v>
      </c>
      <c r="D9" s="192">
        <f t="shared" si="1"/>
        <v>0</v>
      </c>
      <c r="E9" s="193">
        <f t="shared" si="2"/>
        <v>0</v>
      </c>
      <c r="F9" s="425"/>
      <c r="G9" s="229" t="str">
        <f>IFERROR(VLOOKUP(F9,countrygrouping!A:B,2,0)," ")</f>
        <v xml:space="preserve"> </v>
      </c>
      <c r="H9" s="182" t="str">
        <f t="shared" si="4"/>
        <v xml:space="preserve"> </v>
      </c>
      <c r="I9" s="183">
        <f t="shared" si="5"/>
        <v>0</v>
      </c>
      <c r="J9" s="182">
        <f t="shared" si="6"/>
        <v>0</v>
      </c>
      <c r="K9" s="182">
        <f t="shared" si="7"/>
        <v>0</v>
      </c>
      <c r="L9" s="182">
        <f t="shared" si="8"/>
        <v>0</v>
      </c>
      <c r="M9" s="229">
        <f t="shared" si="9"/>
        <v>0</v>
      </c>
      <c r="N9" s="231">
        <f>IFERROR(VLOOKUP(H9,staffrate!A:D,2,0)*I9,0)</f>
        <v>0</v>
      </c>
      <c r="O9" s="195">
        <f>IFERROR(VLOOKUP(H9,staffrate!A:D,3,0)*K9,0)</f>
        <v>0</v>
      </c>
      <c r="P9" s="185">
        <f>IFERROR(VLOOKUP(H9,staffrate!A:D,4,0)*M9,0)</f>
        <v>0</v>
      </c>
      <c r="Q9" s="195">
        <f t="shared" si="10"/>
        <v>0</v>
      </c>
      <c r="R9" s="186">
        <f t="shared" si="11"/>
        <v>0</v>
      </c>
      <c r="S9" s="197" t="str">
        <f>IFERROR(VLOOKUP(F9,countrygrouping!A:C,3,0)," ")</f>
        <v xml:space="preserve"> </v>
      </c>
      <c r="T9" s="185" t="str">
        <f>IFERROR(VLOOKUP(S9,distancebands!A:C,2,0)," ")</f>
        <v xml:space="preserve"> </v>
      </c>
      <c r="U9" s="196">
        <f t="shared" si="3"/>
        <v>0</v>
      </c>
      <c r="V9" s="167"/>
    </row>
    <row r="10" spans="1:26" s="189" customFormat="1" ht="24.75" customHeight="1">
      <c r="A10" s="166"/>
      <c r="B10" s="190"/>
      <c r="C10" s="191">
        <f t="shared" si="0"/>
        <v>0</v>
      </c>
      <c r="D10" s="192">
        <f t="shared" si="1"/>
        <v>0</v>
      </c>
      <c r="E10" s="193">
        <f t="shared" si="2"/>
        <v>0</v>
      </c>
      <c r="F10" s="425"/>
      <c r="G10" s="229" t="str">
        <f>IFERROR(VLOOKUP(F10,countrygrouping!A:B,2,0)," ")</f>
        <v xml:space="preserve"> </v>
      </c>
      <c r="H10" s="182" t="str">
        <f t="shared" si="4"/>
        <v xml:space="preserve"> </v>
      </c>
      <c r="I10" s="183">
        <f t="shared" si="5"/>
        <v>0</v>
      </c>
      <c r="J10" s="182">
        <f t="shared" si="6"/>
        <v>0</v>
      </c>
      <c r="K10" s="182">
        <f t="shared" si="7"/>
        <v>0</v>
      </c>
      <c r="L10" s="182">
        <f t="shared" si="8"/>
        <v>0</v>
      </c>
      <c r="M10" s="229">
        <f t="shared" si="9"/>
        <v>0</v>
      </c>
      <c r="N10" s="231">
        <f>IFERROR(VLOOKUP(H10,staffrate!A:D,2,0)*I10,0)</f>
        <v>0</v>
      </c>
      <c r="O10" s="195">
        <f>IFERROR(VLOOKUP(H10,staffrate!A:D,3,0)*K10,0)</f>
        <v>0</v>
      </c>
      <c r="P10" s="185">
        <f>IFERROR(VLOOKUP(H10,staffrate!A:D,4,0)*M10,0)</f>
        <v>0</v>
      </c>
      <c r="Q10" s="195">
        <f t="shared" si="10"/>
        <v>0</v>
      </c>
      <c r="R10" s="186">
        <f t="shared" si="11"/>
        <v>0</v>
      </c>
      <c r="S10" s="197" t="str">
        <f>IFERROR(VLOOKUP(F10,countrygrouping!A:C,3,0)," ")</f>
        <v xml:space="preserve"> </v>
      </c>
      <c r="T10" s="185" t="str">
        <f>IFERROR(VLOOKUP(S10,distancebands!A:C,2,0)," ")</f>
        <v xml:space="preserve"> </v>
      </c>
      <c r="U10" s="196">
        <f t="shared" si="3"/>
        <v>0</v>
      </c>
      <c r="V10" s="167"/>
    </row>
    <row r="11" spans="1:26" s="189" customFormat="1" ht="24.75" customHeight="1">
      <c r="A11" s="166"/>
      <c r="B11" s="190"/>
      <c r="C11" s="191">
        <f t="shared" si="0"/>
        <v>0</v>
      </c>
      <c r="D11" s="192">
        <f t="shared" si="1"/>
        <v>0</v>
      </c>
      <c r="E11" s="193">
        <f t="shared" si="2"/>
        <v>0</v>
      </c>
      <c r="F11" s="425"/>
      <c r="G11" s="229" t="str">
        <f>IFERROR(VLOOKUP(F11,countrygrouping!A:B,2,0)," ")</f>
        <v xml:space="preserve"> </v>
      </c>
      <c r="H11" s="182" t="str">
        <f t="shared" si="4"/>
        <v xml:space="preserve"> </v>
      </c>
      <c r="I11" s="183">
        <f t="shared" si="5"/>
        <v>0</v>
      </c>
      <c r="J11" s="182">
        <f t="shared" si="6"/>
        <v>0</v>
      </c>
      <c r="K11" s="182">
        <f t="shared" si="7"/>
        <v>0</v>
      </c>
      <c r="L11" s="182">
        <f t="shared" si="8"/>
        <v>0</v>
      </c>
      <c r="M11" s="229">
        <f t="shared" si="9"/>
        <v>0</v>
      </c>
      <c r="N11" s="231">
        <f>IFERROR(VLOOKUP(H11,staffrate!A:D,2,0)*I11,0)</f>
        <v>0</v>
      </c>
      <c r="O11" s="195">
        <f>IFERROR(VLOOKUP(H11,staffrate!A:D,3,0)*K11,0)</f>
        <v>0</v>
      </c>
      <c r="P11" s="185">
        <f>IFERROR(VLOOKUP(H11,staffrate!A:D,4,0)*M11,0)</f>
        <v>0</v>
      </c>
      <c r="Q11" s="195">
        <f t="shared" si="10"/>
        <v>0</v>
      </c>
      <c r="R11" s="186">
        <f t="shared" si="11"/>
        <v>0</v>
      </c>
      <c r="S11" s="197" t="str">
        <f>IFERROR(VLOOKUP(F11,countrygrouping!A:C,3,0)," ")</f>
        <v xml:space="preserve"> </v>
      </c>
      <c r="T11" s="185" t="str">
        <f>IFERROR(VLOOKUP(S11,distancebands!A:C,2,0)," ")</f>
        <v xml:space="preserve"> </v>
      </c>
      <c r="U11" s="196">
        <f t="shared" si="3"/>
        <v>0</v>
      </c>
      <c r="V11" s="167"/>
    </row>
    <row r="12" spans="1:26" s="189" customFormat="1" ht="24.75" customHeight="1">
      <c r="A12" s="166"/>
      <c r="B12" s="190"/>
      <c r="C12" s="191">
        <f t="shared" si="0"/>
        <v>0</v>
      </c>
      <c r="D12" s="192">
        <f t="shared" si="1"/>
        <v>0</v>
      </c>
      <c r="E12" s="193">
        <f t="shared" si="2"/>
        <v>0</v>
      </c>
      <c r="F12" s="625"/>
      <c r="G12" s="229" t="str">
        <f>IFERROR(VLOOKUP(F12,countrygrouping!A:B,2,0)," ")</f>
        <v xml:space="preserve"> </v>
      </c>
      <c r="H12" s="182" t="str">
        <f t="shared" si="4"/>
        <v xml:space="preserve"> </v>
      </c>
      <c r="I12" s="183">
        <f t="shared" si="5"/>
        <v>0</v>
      </c>
      <c r="J12" s="182">
        <f t="shared" si="6"/>
        <v>0</v>
      </c>
      <c r="K12" s="182">
        <f t="shared" si="7"/>
        <v>0</v>
      </c>
      <c r="L12" s="182">
        <f t="shared" si="8"/>
        <v>0</v>
      </c>
      <c r="M12" s="229">
        <f t="shared" si="9"/>
        <v>0</v>
      </c>
      <c r="N12" s="231">
        <f>IFERROR(VLOOKUP(H12,staffrate!A:D,2,0)*I12,0)</f>
        <v>0</v>
      </c>
      <c r="O12" s="195">
        <f>IFERROR(VLOOKUP(H12,staffrate!A:D,3,0)*K12,0)</f>
        <v>0</v>
      </c>
      <c r="P12" s="185">
        <f>IFERROR(VLOOKUP(H12,staffrate!A:D,4,0)*M12,0)</f>
        <v>0</v>
      </c>
      <c r="Q12" s="195">
        <f t="shared" si="10"/>
        <v>0</v>
      </c>
      <c r="R12" s="186">
        <f t="shared" si="11"/>
        <v>0</v>
      </c>
      <c r="S12" s="197" t="str">
        <f>IFERROR(VLOOKUP(F12,countrygrouping!A:C,3,0)," ")</f>
        <v xml:space="preserve"> </v>
      </c>
      <c r="T12" s="185" t="str">
        <f>IFERROR(VLOOKUP(S12,distancebands!A:C,2,0)," ")</f>
        <v xml:space="preserve"> </v>
      </c>
      <c r="U12" s="196">
        <f t="shared" si="3"/>
        <v>0</v>
      </c>
      <c r="V12" s="167"/>
    </row>
    <row r="13" spans="1:26" s="189" customFormat="1" ht="24.75" customHeight="1">
      <c r="A13" s="166"/>
      <c r="B13" s="190"/>
      <c r="C13" s="191">
        <f t="shared" si="0"/>
        <v>0</v>
      </c>
      <c r="D13" s="192">
        <f t="shared" si="1"/>
        <v>0</v>
      </c>
      <c r="E13" s="193">
        <f t="shared" si="2"/>
        <v>0</v>
      </c>
      <c r="F13" s="625"/>
      <c r="G13" s="229" t="str">
        <f>IFERROR(VLOOKUP(F13,countrygrouping!A:B,2,0)," ")</f>
        <v xml:space="preserve"> </v>
      </c>
      <c r="H13" s="182" t="str">
        <f t="shared" si="4"/>
        <v xml:space="preserve"> </v>
      </c>
      <c r="I13" s="183">
        <f t="shared" si="5"/>
        <v>0</v>
      </c>
      <c r="J13" s="182">
        <f t="shared" si="6"/>
        <v>0</v>
      </c>
      <c r="K13" s="182">
        <f t="shared" si="7"/>
        <v>0</v>
      </c>
      <c r="L13" s="182">
        <f t="shared" si="8"/>
        <v>0</v>
      </c>
      <c r="M13" s="229">
        <f t="shared" si="9"/>
        <v>0</v>
      </c>
      <c r="N13" s="231">
        <f>IFERROR(VLOOKUP(H13,staffrate!A:D,2,0)*I13,0)</f>
        <v>0</v>
      </c>
      <c r="O13" s="195">
        <f>IFERROR(VLOOKUP(H13,staffrate!A:D,3,0)*K13,0)</f>
        <v>0</v>
      </c>
      <c r="P13" s="185">
        <f>IFERROR(VLOOKUP(H13,staffrate!A:D,4,0)*M13,0)</f>
        <v>0</v>
      </c>
      <c r="Q13" s="195">
        <f t="shared" si="10"/>
        <v>0</v>
      </c>
      <c r="R13" s="186">
        <f t="shared" si="11"/>
        <v>0</v>
      </c>
      <c r="S13" s="197" t="str">
        <f>IFERROR(VLOOKUP(F13,countrygrouping!A:C,3,0)," ")</f>
        <v xml:space="preserve"> </v>
      </c>
      <c r="T13" s="185" t="str">
        <f>IFERROR(VLOOKUP(S13,distancebands!A:C,2,0)," ")</f>
        <v xml:space="preserve"> </v>
      </c>
      <c r="U13" s="196">
        <f t="shared" si="3"/>
        <v>0</v>
      </c>
      <c r="V13" s="167"/>
    </row>
    <row r="14" spans="1:26" s="189" customFormat="1" ht="24.75" customHeight="1">
      <c r="A14" s="166"/>
      <c r="B14" s="190"/>
      <c r="C14" s="191">
        <f t="shared" si="0"/>
        <v>0</v>
      </c>
      <c r="D14" s="192">
        <f t="shared" si="1"/>
        <v>0</v>
      </c>
      <c r="E14" s="193">
        <f t="shared" si="2"/>
        <v>0</v>
      </c>
      <c r="F14" s="625"/>
      <c r="G14" s="229" t="str">
        <f>IFERROR(VLOOKUP(F14,countrygrouping!A:B,2,0)," ")</f>
        <v xml:space="preserve"> </v>
      </c>
      <c r="H14" s="182" t="str">
        <f t="shared" si="4"/>
        <v xml:space="preserve"> </v>
      </c>
      <c r="I14" s="183">
        <f t="shared" si="5"/>
        <v>0</v>
      </c>
      <c r="J14" s="182">
        <f t="shared" si="6"/>
        <v>0</v>
      </c>
      <c r="K14" s="182">
        <f t="shared" si="7"/>
        <v>0</v>
      </c>
      <c r="L14" s="182">
        <f t="shared" si="8"/>
        <v>0</v>
      </c>
      <c r="M14" s="229">
        <f t="shared" si="9"/>
        <v>0</v>
      </c>
      <c r="N14" s="231">
        <f>IFERROR(VLOOKUP(H14,staffrate!A:D,2,0)*I14,0)</f>
        <v>0</v>
      </c>
      <c r="O14" s="195">
        <f>IFERROR(VLOOKUP(H14,staffrate!A:D,3,0)*K14,0)</f>
        <v>0</v>
      </c>
      <c r="P14" s="185">
        <f>IFERROR(VLOOKUP(H14,staffrate!A:D,4,0)*M14,0)</f>
        <v>0</v>
      </c>
      <c r="Q14" s="195">
        <f t="shared" si="10"/>
        <v>0</v>
      </c>
      <c r="R14" s="186">
        <f t="shared" si="11"/>
        <v>0</v>
      </c>
      <c r="S14" s="197" t="str">
        <f>IFERROR(VLOOKUP(F14,countrygrouping!A:C,3,0)," ")</f>
        <v xml:space="preserve"> </v>
      </c>
      <c r="T14" s="185" t="str">
        <f>IFERROR(VLOOKUP(S14,distancebands!A:C,2,0)," ")</f>
        <v xml:space="preserve"> </v>
      </c>
      <c r="U14" s="196">
        <f t="shared" si="3"/>
        <v>0</v>
      </c>
      <c r="V14" s="167"/>
    </row>
    <row r="15" spans="1:26" s="189" customFormat="1" ht="24.75" customHeight="1">
      <c r="A15" s="166"/>
      <c r="B15" s="190"/>
      <c r="C15" s="191">
        <f t="shared" si="0"/>
        <v>0</v>
      </c>
      <c r="D15" s="192">
        <f t="shared" si="1"/>
        <v>0</v>
      </c>
      <c r="E15" s="193">
        <f t="shared" si="2"/>
        <v>0</v>
      </c>
      <c r="F15" s="625"/>
      <c r="G15" s="229" t="str">
        <f>IFERROR(VLOOKUP(F15,countrygrouping!A:B,2,0)," ")</f>
        <v xml:space="preserve"> </v>
      </c>
      <c r="H15" s="182" t="str">
        <f t="shared" si="4"/>
        <v xml:space="preserve"> </v>
      </c>
      <c r="I15" s="183">
        <f t="shared" si="5"/>
        <v>0</v>
      </c>
      <c r="J15" s="182">
        <f t="shared" si="6"/>
        <v>0</v>
      </c>
      <c r="K15" s="182">
        <f t="shared" si="7"/>
        <v>0</v>
      </c>
      <c r="L15" s="182">
        <f t="shared" si="8"/>
        <v>0</v>
      </c>
      <c r="M15" s="229">
        <f t="shared" si="9"/>
        <v>0</v>
      </c>
      <c r="N15" s="231">
        <f>IFERROR(VLOOKUP(H15,staffrate!A:D,2,0)*I15,0)</f>
        <v>0</v>
      </c>
      <c r="O15" s="195">
        <f>IFERROR(VLOOKUP(H15,staffrate!A:D,3,0)*K15,0)</f>
        <v>0</v>
      </c>
      <c r="P15" s="185">
        <f>IFERROR(VLOOKUP(H15,staffrate!A:D,4,0)*M15,0)</f>
        <v>0</v>
      </c>
      <c r="Q15" s="195">
        <f t="shared" si="10"/>
        <v>0</v>
      </c>
      <c r="R15" s="186">
        <f t="shared" si="11"/>
        <v>0</v>
      </c>
      <c r="S15" s="197" t="str">
        <f>IFERROR(VLOOKUP(F15,countrygrouping!A:C,3,0)," ")</f>
        <v xml:space="preserve"> </v>
      </c>
      <c r="T15" s="185" t="str">
        <f>IFERROR(VLOOKUP(S15,distancebands!A:C,2,0)," ")</f>
        <v xml:space="preserve"> </v>
      </c>
      <c r="U15" s="196">
        <f t="shared" si="3"/>
        <v>0</v>
      </c>
      <c r="V15" s="167"/>
    </row>
    <row r="16" spans="1:26" s="189" customFormat="1" ht="24.75" customHeight="1">
      <c r="A16" s="166"/>
      <c r="B16" s="190"/>
      <c r="C16" s="191">
        <f t="shared" si="0"/>
        <v>0</v>
      </c>
      <c r="D16" s="192">
        <f t="shared" si="1"/>
        <v>0</v>
      </c>
      <c r="E16" s="193">
        <f t="shared" si="2"/>
        <v>0</v>
      </c>
      <c r="F16" s="625"/>
      <c r="G16" s="229" t="str">
        <f>IFERROR(VLOOKUP(F16,countrygrouping!A:B,2,0)," ")</f>
        <v xml:space="preserve"> </v>
      </c>
      <c r="H16" s="182" t="str">
        <f t="shared" si="4"/>
        <v xml:space="preserve"> </v>
      </c>
      <c r="I16" s="183">
        <f t="shared" si="5"/>
        <v>0</v>
      </c>
      <c r="J16" s="182">
        <f t="shared" si="6"/>
        <v>0</v>
      </c>
      <c r="K16" s="182">
        <f t="shared" si="7"/>
        <v>0</v>
      </c>
      <c r="L16" s="182">
        <f t="shared" si="8"/>
        <v>0</v>
      </c>
      <c r="M16" s="229">
        <f t="shared" si="9"/>
        <v>0</v>
      </c>
      <c r="N16" s="231">
        <f>IFERROR(VLOOKUP(H16,staffrate!A:D,2,0)*I16,0)</f>
        <v>0</v>
      </c>
      <c r="O16" s="195">
        <f>IFERROR(VLOOKUP(H16,staffrate!A:D,3,0)*K16,0)</f>
        <v>0</v>
      </c>
      <c r="P16" s="185">
        <f>IFERROR(VLOOKUP(H16,staffrate!A:D,4,0)*M16,0)</f>
        <v>0</v>
      </c>
      <c r="Q16" s="195">
        <f t="shared" si="10"/>
        <v>0</v>
      </c>
      <c r="R16" s="186">
        <f t="shared" si="11"/>
        <v>0</v>
      </c>
      <c r="S16" s="197" t="str">
        <f>IFERROR(VLOOKUP(F16,countrygrouping!A:C,3,0)," ")</f>
        <v xml:space="preserve"> </v>
      </c>
      <c r="T16" s="185" t="str">
        <f>IFERROR(VLOOKUP(S16,distancebands!A:C,2,0)," ")</f>
        <v xml:space="preserve"> </v>
      </c>
      <c r="U16" s="196">
        <f t="shared" si="3"/>
        <v>0</v>
      </c>
      <c r="V16" s="167"/>
    </row>
    <row r="17" spans="1:41" s="189" customFormat="1" ht="24.75" customHeight="1">
      <c r="A17" s="166"/>
      <c r="B17" s="190"/>
      <c r="C17" s="191">
        <f t="shared" si="0"/>
        <v>0</v>
      </c>
      <c r="D17" s="192">
        <f t="shared" si="1"/>
        <v>0</v>
      </c>
      <c r="E17" s="193">
        <f t="shared" si="2"/>
        <v>0</v>
      </c>
      <c r="F17" s="625"/>
      <c r="G17" s="229" t="str">
        <f>IFERROR(VLOOKUP(F17,countrygrouping!A:B,2,0)," ")</f>
        <v xml:space="preserve"> </v>
      </c>
      <c r="H17" s="182" t="str">
        <f t="shared" si="4"/>
        <v xml:space="preserve"> </v>
      </c>
      <c r="I17" s="183">
        <f t="shared" si="5"/>
        <v>0</v>
      </c>
      <c r="J17" s="182">
        <f t="shared" si="6"/>
        <v>0</v>
      </c>
      <c r="K17" s="182">
        <f t="shared" si="7"/>
        <v>0</v>
      </c>
      <c r="L17" s="182">
        <f t="shared" si="8"/>
        <v>0</v>
      </c>
      <c r="M17" s="229">
        <f t="shared" si="9"/>
        <v>0</v>
      </c>
      <c r="N17" s="231">
        <f>IFERROR(VLOOKUP(H17,staffrate!A:D,2,0)*I17,0)</f>
        <v>0</v>
      </c>
      <c r="O17" s="195">
        <f>IFERROR(VLOOKUP(H17,staffrate!A:D,3,0)*K17,0)</f>
        <v>0</v>
      </c>
      <c r="P17" s="185">
        <f>IFERROR(VLOOKUP(H17,staffrate!A:D,4,0)*M17,0)</f>
        <v>0</v>
      </c>
      <c r="Q17" s="195">
        <f t="shared" si="10"/>
        <v>0</v>
      </c>
      <c r="R17" s="186">
        <f t="shared" si="11"/>
        <v>0</v>
      </c>
      <c r="S17" s="197" t="str">
        <f>IFERROR(VLOOKUP(F17,countrygrouping!A:C,3,0)," ")</f>
        <v xml:space="preserve"> </v>
      </c>
      <c r="T17" s="185" t="str">
        <f>IFERROR(VLOOKUP(S17,distancebands!A:C,2,0)," ")</f>
        <v xml:space="preserve"> </v>
      </c>
      <c r="U17" s="196">
        <f t="shared" si="3"/>
        <v>0</v>
      </c>
      <c r="V17" s="167"/>
    </row>
    <row r="18" spans="1:41" s="189" customFormat="1" ht="24.75" customHeight="1">
      <c r="A18" s="166"/>
      <c r="B18" s="190"/>
      <c r="C18" s="191">
        <f t="shared" si="0"/>
        <v>0</v>
      </c>
      <c r="D18" s="192">
        <f t="shared" si="1"/>
        <v>0</v>
      </c>
      <c r="E18" s="193">
        <f t="shared" si="2"/>
        <v>0</v>
      </c>
      <c r="F18" s="625"/>
      <c r="G18" s="229" t="str">
        <f>IFERROR(VLOOKUP(F18,countrygrouping!A:B,2,0)," ")</f>
        <v xml:space="preserve"> </v>
      </c>
      <c r="H18" s="182" t="str">
        <f t="shared" si="4"/>
        <v xml:space="preserve"> </v>
      </c>
      <c r="I18" s="183">
        <f t="shared" si="5"/>
        <v>0</v>
      </c>
      <c r="J18" s="182">
        <f t="shared" si="6"/>
        <v>0</v>
      </c>
      <c r="K18" s="182">
        <f t="shared" si="7"/>
        <v>0</v>
      </c>
      <c r="L18" s="182">
        <f t="shared" si="8"/>
        <v>0</v>
      </c>
      <c r="M18" s="229">
        <f t="shared" si="9"/>
        <v>0</v>
      </c>
      <c r="N18" s="231">
        <f>IFERROR(VLOOKUP(H18,staffrate!A:D,2,0)*I18,0)</f>
        <v>0</v>
      </c>
      <c r="O18" s="195">
        <f>IFERROR(VLOOKUP(H18,staffrate!A:D,3,0)*K18,0)</f>
        <v>0</v>
      </c>
      <c r="P18" s="185">
        <f>IFERROR(VLOOKUP(H18,staffrate!A:D,4,0)*M18,0)</f>
        <v>0</v>
      </c>
      <c r="Q18" s="195">
        <f t="shared" si="10"/>
        <v>0</v>
      </c>
      <c r="R18" s="186">
        <f t="shared" si="11"/>
        <v>0</v>
      </c>
      <c r="S18" s="197" t="str">
        <f>IFERROR(VLOOKUP(F18,countrygrouping!A:C,3,0)," ")</f>
        <v xml:space="preserve"> </v>
      </c>
      <c r="T18" s="185" t="str">
        <f>IFERROR(VLOOKUP(S18,distancebands!A:C,2,0)," ")</f>
        <v xml:space="preserve"> </v>
      </c>
      <c r="U18" s="196">
        <f t="shared" si="3"/>
        <v>0</v>
      </c>
      <c r="V18" s="167"/>
    </row>
    <row r="19" spans="1:41" s="189" customFormat="1" ht="24.75" customHeight="1">
      <c r="A19" s="166"/>
      <c r="B19" s="190"/>
      <c r="C19" s="191">
        <f t="shared" si="0"/>
        <v>0</v>
      </c>
      <c r="D19" s="192">
        <f t="shared" si="1"/>
        <v>0</v>
      </c>
      <c r="E19" s="193">
        <f t="shared" si="2"/>
        <v>0</v>
      </c>
      <c r="F19" s="625"/>
      <c r="G19" s="229" t="str">
        <f>IFERROR(VLOOKUP(F19,countrygrouping!A:B,2,0)," ")</f>
        <v xml:space="preserve"> </v>
      </c>
      <c r="H19" s="182" t="str">
        <f t="shared" si="4"/>
        <v xml:space="preserve"> </v>
      </c>
      <c r="I19" s="183">
        <f t="shared" si="5"/>
        <v>0</v>
      </c>
      <c r="J19" s="182">
        <f t="shared" si="6"/>
        <v>0</v>
      </c>
      <c r="K19" s="182">
        <f t="shared" si="7"/>
        <v>0</v>
      </c>
      <c r="L19" s="182">
        <f t="shared" si="8"/>
        <v>0</v>
      </c>
      <c r="M19" s="229">
        <f t="shared" si="9"/>
        <v>0</v>
      </c>
      <c r="N19" s="231">
        <f>IFERROR(VLOOKUP(H19,staffrate!A:D,2,0)*I19,0)</f>
        <v>0</v>
      </c>
      <c r="O19" s="195">
        <f>IFERROR(VLOOKUP(H19,staffrate!A:D,3,0)*K19,0)</f>
        <v>0</v>
      </c>
      <c r="P19" s="185">
        <f>IFERROR(VLOOKUP(H19,staffrate!A:D,4,0)*M19,0)</f>
        <v>0</v>
      </c>
      <c r="Q19" s="195">
        <f t="shared" si="10"/>
        <v>0</v>
      </c>
      <c r="R19" s="186">
        <f t="shared" si="11"/>
        <v>0</v>
      </c>
      <c r="S19" s="197" t="str">
        <f>IFERROR(VLOOKUP(F19,countrygrouping!A:C,3,0)," ")</f>
        <v xml:space="preserve"> </v>
      </c>
      <c r="T19" s="185" t="str">
        <f>IFERROR(VLOOKUP(S19,distancebands!A:C,2,0)," ")</f>
        <v xml:space="preserve"> </v>
      </c>
      <c r="U19" s="196">
        <f t="shared" si="3"/>
        <v>0</v>
      </c>
      <c r="V19" s="167"/>
    </row>
    <row r="20" spans="1:41" s="189" customFormat="1" ht="24.75" customHeight="1">
      <c r="A20" s="166"/>
      <c r="B20" s="190"/>
      <c r="C20" s="191">
        <f t="shared" si="0"/>
        <v>0</v>
      </c>
      <c r="D20" s="192">
        <f t="shared" si="1"/>
        <v>0</v>
      </c>
      <c r="E20" s="193">
        <f t="shared" si="2"/>
        <v>0</v>
      </c>
      <c r="F20" s="625"/>
      <c r="G20" s="229" t="str">
        <f>IFERROR(VLOOKUP(F20,countrygrouping!A:B,2,0)," ")</f>
        <v xml:space="preserve"> </v>
      </c>
      <c r="H20" s="182" t="str">
        <f t="shared" si="4"/>
        <v xml:space="preserve"> </v>
      </c>
      <c r="I20" s="183">
        <f t="shared" si="5"/>
        <v>0</v>
      </c>
      <c r="J20" s="182">
        <f t="shared" si="6"/>
        <v>0</v>
      </c>
      <c r="K20" s="182">
        <f t="shared" si="7"/>
        <v>0</v>
      </c>
      <c r="L20" s="182">
        <f t="shared" si="8"/>
        <v>0</v>
      </c>
      <c r="M20" s="229">
        <f t="shared" si="9"/>
        <v>0</v>
      </c>
      <c r="N20" s="231">
        <f>IFERROR(VLOOKUP(H20,staffrate!A:D,2,0)*I20,0)</f>
        <v>0</v>
      </c>
      <c r="O20" s="195">
        <f>IFERROR(VLOOKUP(H20,staffrate!A:D,3,0)*K20,0)</f>
        <v>0</v>
      </c>
      <c r="P20" s="185">
        <f>IFERROR(VLOOKUP(H20,staffrate!A:D,4,0)*M20,0)</f>
        <v>0</v>
      </c>
      <c r="Q20" s="195">
        <f t="shared" si="10"/>
        <v>0</v>
      </c>
      <c r="R20" s="186">
        <f t="shared" si="11"/>
        <v>0</v>
      </c>
      <c r="S20" s="197" t="str">
        <f>IFERROR(VLOOKUP(F20,countrygrouping!A:C,3,0)," ")</f>
        <v xml:space="preserve"> </v>
      </c>
      <c r="T20" s="185" t="str">
        <f>IFERROR(VLOOKUP(S20,distancebands!A:C,2,0)," ")</f>
        <v xml:space="preserve"> </v>
      </c>
      <c r="U20" s="196">
        <f t="shared" si="3"/>
        <v>0</v>
      </c>
      <c r="V20" s="167"/>
    </row>
    <row r="21" spans="1:41" s="189" customFormat="1" ht="24.75" customHeight="1">
      <c r="A21" s="166"/>
      <c r="B21" s="190"/>
      <c r="C21" s="191">
        <f t="shared" si="0"/>
        <v>0</v>
      </c>
      <c r="D21" s="192">
        <f t="shared" si="1"/>
        <v>0</v>
      </c>
      <c r="E21" s="193">
        <f t="shared" si="2"/>
        <v>0</v>
      </c>
      <c r="F21" s="625"/>
      <c r="G21" s="229" t="str">
        <f>IFERROR(VLOOKUP(F21,countrygrouping!A:B,2,0)," ")</f>
        <v xml:space="preserve"> </v>
      </c>
      <c r="H21" s="182" t="str">
        <f t="shared" si="4"/>
        <v xml:space="preserve"> </v>
      </c>
      <c r="I21" s="183">
        <f t="shared" si="5"/>
        <v>0</v>
      </c>
      <c r="J21" s="182">
        <f t="shared" si="6"/>
        <v>0</v>
      </c>
      <c r="K21" s="182">
        <f t="shared" si="7"/>
        <v>0</v>
      </c>
      <c r="L21" s="182">
        <f t="shared" si="8"/>
        <v>0</v>
      </c>
      <c r="M21" s="229">
        <f t="shared" si="9"/>
        <v>0</v>
      </c>
      <c r="N21" s="231">
        <f>IFERROR(VLOOKUP(H21,staffrate!A:D,2,0)*I21,0)</f>
        <v>0</v>
      </c>
      <c r="O21" s="195">
        <f>IFERROR(VLOOKUP(H21,staffrate!A:D,3,0)*K21,0)</f>
        <v>0</v>
      </c>
      <c r="P21" s="185">
        <f>IFERROR(VLOOKUP(H21,staffrate!A:D,4,0)*M21,0)</f>
        <v>0</v>
      </c>
      <c r="Q21" s="195">
        <f t="shared" si="10"/>
        <v>0</v>
      </c>
      <c r="R21" s="186">
        <f t="shared" si="11"/>
        <v>0</v>
      </c>
      <c r="S21" s="197" t="str">
        <f>IFERROR(VLOOKUP(F21,countrygrouping!A:C,3,0)," ")</f>
        <v xml:space="preserve"> </v>
      </c>
      <c r="T21" s="185" t="str">
        <f>IFERROR(VLOOKUP(S21,distancebands!A:C,2,0)," ")</f>
        <v xml:space="preserve"> </v>
      </c>
      <c r="U21" s="196">
        <f t="shared" si="3"/>
        <v>0</v>
      </c>
      <c r="V21" s="167"/>
    </row>
    <row r="22" spans="1:41" s="189" customFormat="1" ht="24.75" customHeight="1">
      <c r="A22" s="166"/>
      <c r="B22" s="190"/>
      <c r="C22" s="191">
        <f t="shared" si="0"/>
        <v>0</v>
      </c>
      <c r="D22" s="192">
        <f t="shared" si="1"/>
        <v>0</v>
      </c>
      <c r="E22" s="193">
        <f t="shared" si="2"/>
        <v>0</v>
      </c>
      <c r="F22" s="625"/>
      <c r="G22" s="229" t="str">
        <f>IFERROR(VLOOKUP(F22,countrygrouping!A:B,2,0)," ")</f>
        <v xml:space="preserve"> </v>
      </c>
      <c r="H22" s="182" t="str">
        <f t="shared" si="4"/>
        <v xml:space="preserve"> </v>
      </c>
      <c r="I22" s="183">
        <f t="shared" si="5"/>
        <v>0</v>
      </c>
      <c r="J22" s="182">
        <f t="shared" si="6"/>
        <v>0</v>
      </c>
      <c r="K22" s="182">
        <f t="shared" si="7"/>
        <v>0</v>
      </c>
      <c r="L22" s="182">
        <f t="shared" si="8"/>
        <v>0</v>
      </c>
      <c r="M22" s="229">
        <f t="shared" si="9"/>
        <v>0</v>
      </c>
      <c r="N22" s="231">
        <f>IFERROR(VLOOKUP(H22,staffrate!A:D,2,0)*I22,0)</f>
        <v>0</v>
      </c>
      <c r="O22" s="195">
        <f>IFERROR(VLOOKUP(H22,staffrate!A:D,3,0)*K22,0)</f>
        <v>0</v>
      </c>
      <c r="P22" s="185">
        <f>IFERROR(VLOOKUP(H22,staffrate!A:D,4,0)*M22,0)</f>
        <v>0</v>
      </c>
      <c r="Q22" s="195">
        <f t="shared" si="10"/>
        <v>0</v>
      </c>
      <c r="R22" s="186">
        <f t="shared" si="11"/>
        <v>0</v>
      </c>
      <c r="S22" s="197" t="str">
        <f>IFERROR(VLOOKUP(F22,countrygrouping!A:C,3,0)," ")</f>
        <v xml:space="preserve"> </v>
      </c>
      <c r="T22" s="185" t="str">
        <f>IFERROR(VLOOKUP(S22,distancebands!A:C,2,0)," ")</f>
        <v xml:space="preserve"> </v>
      </c>
      <c r="U22" s="196">
        <f t="shared" si="3"/>
        <v>0</v>
      </c>
      <c r="V22" s="167"/>
    </row>
    <row r="23" spans="1:41" s="189" customFormat="1" ht="24.75" customHeight="1">
      <c r="A23" s="166"/>
      <c r="B23" s="190"/>
      <c r="C23" s="191">
        <f t="shared" si="0"/>
        <v>0</v>
      </c>
      <c r="D23" s="192">
        <f t="shared" si="1"/>
        <v>0</v>
      </c>
      <c r="E23" s="193">
        <f t="shared" si="2"/>
        <v>0</v>
      </c>
      <c r="F23" s="625"/>
      <c r="G23" s="229" t="str">
        <f>IFERROR(VLOOKUP(F23,countrygrouping!A:B,2,0)," ")</f>
        <v xml:space="preserve"> </v>
      </c>
      <c r="H23" s="182" t="str">
        <f t="shared" si="4"/>
        <v xml:space="preserve"> </v>
      </c>
      <c r="I23" s="183">
        <f t="shared" si="5"/>
        <v>0</v>
      </c>
      <c r="J23" s="182">
        <f t="shared" si="6"/>
        <v>0</v>
      </c>
      <c r="K23" s="182">
        <f t="shared" si="7"/>
        <v>0</v>
      </c>
      <c r="L23" s="182">
        <f t="shared" si="8"/>
        <v>0</v>
      </c>
      <c r="M23" s="229">
        <f t="shared" si="9"/>
        <v>0</v>
      </c>
      <c r="N23" s="231">
        <f>IFERROR(VLOOKUP(H23,staffrate!A:D,2,0)*I23,0)</f>
        <v>0</v>
      </c>
      <c r="O23" s="195">
        <f>IFERROR(VLOOKUP(H23,staffrate!A:D,3,0)*K23,0)</f>
        <v>0</v>
      </c>
      <c r="P23" s="185">
        <f>IFERROR(VLOOKUP(H23,staffrate!A:D,4,0)*M23,0)</f>
        <v>0</v>
      </c>
      <c r="Q23" s="195">
        <f t="shared" si="10"/>
        <v>0</v>
      </c>
      <c r="R23" s="186">
        <f t="shared" si="11"/>
        <v>0</v>
      </c>
      <c r="S23" s="197" t="str">
        <f>IFERROR(VLOOKUP(F23,countrygrouping!A:C,3,0)," ")</f>
        <v xml:space="preserve"> </v>
      </c>
      <c r="T23" s="185" t="str">
        <f>IFERROR(VLOOKUP(S23,distancebands!A:C,2,0)," ")</f>
        <v xml:space="preserve"> </v>
      </c>
      <c r="U23" s="196">
        <f t="shared" si="3"/>
        <v>0</v>
      </c>
      <c r="V23" s="167"/>
    </row>
    <row r="24" spans="1:41" s="189" customFormat="1" ht="24.75" customHeight="1">
      <c r="A24" s="166"/>
      <c r="B24" s="190"/>
      <c r="C24" s="191">
        <f t="shared" si="0"/>
        <v>0</v>
      </c>
      <c r="D24" s="192">
        <f t="shared" si="1"/>
        <v>0</v>
      </c>
      <c r="E24" s="193">
        <f t="shared" si="2"/>
        <v>0</v>
      </c>
      <c r="F24" s="625"/>
      <c r="G24" s="229" t="str">
        <f>IFERROR(VLOOKUP(F24,countrygrouping!A:B,2,0)," ")</f>
        <v xml:space="preserve"> </v>
      </c>
      <c r="H24" s="182" t="str">
        <f t="shared" si="4"/>
        <v xml:space="preserve"> </v>
      </c>
      <c r="I24" s="183">
        <f t="shared" si="5"/>
        <v>0</v>
      </c>
      <c r="J24" s="182">
        <f t="shared" si="6"/>
        <v>0</v>
      </c>
      <c r="K24" s="182">
        <f t="shared" si="7"/>
        <v>0</v>
      </c>
      <c r="L24" s="182">
        <f t="shared" si="8"/>
        <v>0</v>
      </c>
      <c r="M24" s="229">
        <f t="shared" si="9"/>
        <v>0</v>
      </c>
      <c r="N24" s="231">
        <f>IFERROR(VLOOKUP(H24,staffrate!A:D,2,0)*I24,0)</f>
        <v>0</v>
      </c>
      <c r="O24" s="195">
        <f>IFERROR(VLOOKUP(H24,staffrate!A:D,3,0)*K24,0)</f>
        <v>0</v>
      </c>
      <c r="P24" s="185">
        <f>IFERROR(VLOOKUP(H24,staffrate!A:D,4,0)*M24,0)</f>
        <v>0</v>
      </c>
      <c r="Q24" s="195">
        <f t="shared" si="10"/>
        <v>0</v>
      </c>
      <c r="R24" s="186">
        <f t="shared" si="11"/>
        <v>0</v>
      </c>
      <c r="S24" s="197" t="str">
        <f>IFERROR(VLOOKUP(F24,countrygrouping!A:C,3,0)," ")</f>
        <v xml:space="preserve"> </v>
      </c>
      <c r="T24" s="185" t="str">
        <f>IFERROR(VLOOKUP(S24,distancebands!A:C,2,0)," ")</f>
        <v xml:space="preserve"> </v>
      </c>
      <c r="U24" s="196">
        <f t="shared" si="3"/>
        <v>0</v>
      </c>
      <c r="V24" s="167"/>
    </row>
    <row r="25" spans="1:41" s="189" customFormat="1" ht="24.75" customHeight="1">
      <c r="A25" s="166"/>
      <c r="B25" s="190"/>
      <c r="C25" s="191">
        <f t="shared" si="0"/>
        <v>0</v>
      </c>
      <c r="D25" s="192">
        <f t="shared" si="1"/>
        <v>0</v>
      </c>
      <c r="E25" s="193">
        <f t="shared" si="2"/>
        <v>0</v>
      </c>
      <c r="F25" s="625"/>
      <c r="G25" s="229" t="str">
        <f>IFERROR(VLOOKUP(F25,countrygrouping!A:B,2,0)," ")</f>
        <v xml:space="preserve"> </v>
      </c>
      <c r="H25" s="182" t="str">
        <f t="shared" si="4"/>
        <v xml:space="preserve"> </v>
      </c>
      <c r="I25" s="183">
        <f t="shared" si="5"/>
        <v>0</v>
      </c>
      <c r="J25" s="182">
        <f t="shared" si="6"/>
        <v>0</v>
      </c>
      <c r="K25" s="182">
        <f t="shared" si="7"/>
        <v>0</v>
      </c>
      <c r="L25" s="182">
        <f t="shared" si="8"/>
        <v>0</v>
      </c>
      <c r="M25" s="229">
        <f t="shared" si="9"/>
        <v>0</v>
      </c>
      <c r="N25" s="231">
        <f>IFERROR(VLOOKUP(H25,staffrate!A:D,2,0)*I25,0)</f>
        <v>0</v>
      </c>
      <c r="O25" s="195">
        <f>IFERROR(VLOOKUP(H25,staffrate!A:D,3,0)*K25,0)</f>
        <v>0</v>
      </c>
      <c r="P25" s="185">
        <f>IFERROR(VLOOKUP(H25,staffrate!A:D,4,0)*M25,0)</f>
        <v>0</v>
      </c>
      <c r="Q25" s="195">
        <f t="shared" si="10"/>
        <v>0</v>
      </c>
      <c r="R25" s="186">
        <f t="shared" si="11"/>
        <v>0</v>
      </c>
      <c r="S25" s="197" t="str">
        <f>IFERROR(VLOOKUP(F25,countrygrouping!A:C,3,0)," ")</f>
        <v xml:space="preserve"> </v>
      </c>
      <c r="T25" s="185" t="str">
        <f>IFERROR(VLOOKUP(S25,distancebands!A:C,2,0)," ")</f>
        <v xml:space="preserve"> </v>
      </c>
      <c r="U25" s="196">
        <f t="shared" si="3"/>
        <v>0</v>
      </c>
      <c r="V25" s="167"/>
    </row>
    <row r="26" spans="1:41" s="189" customFormat="1" ht="24.75" customHeight="1">
      <c r="A26" s="166"/>
      <c r="B26" s="190"/>
      <c r="C26" s="191">
        <f t="shared" si="0"/>
        <v>0</v>
      </c>
      <c r="D26" s="192">
        <f t="shared" si="1"/>
        <v>0</v>
      </c>
      <c r="E26" s="193">
        <f t="shared" si="2"/>
        <v>0</v>
      </c>
      <c r="F26" s="625"/>
      <c r="G26" s="229" t="str">
        <f>IFERROR(VLOOKUP(F26,countrygrouping!A:B,2,0)," ")</f>
        <v xml:space="preserve"> </v>
      </c>
      <c r="H26" s="182" t="str">
        <f t="shared" si="4"/>
        <v xml:space="preserve"> </v>
      </c>
      <c r="I26" s="183">
        <f t="shared" si="5"/>
        <v>0</v>
      </c>
      <c r="J26" s="182">
        <f t="shared" si="6"/>
        <v>0</v>
      </c>
      <c r="K26" s="182">
        <f t="shared" si="7"/>
        <v>0</v>
      </c>
      <c r="L26" s="182">
        <f t="shared" si="8"/>
        <v>0</v>
      </c>
      <c r="M26" s="229">
        <f t="shared" si="9"/>
        <v>0</v>
      </c>
      <c r="N26" s="231">
        <f>IFERROR(VLOOKUP(H26,staffrate!A:D,2,0)*I26,0)</f>
        <v>0</v>
      </c>
      <c r="O26" s="195">
        <f>IFERROR(VLOOKUP(H26,staffrate!A:D,3,0)*K26,0)</f>
        <v>0</v>
      </c>
      <c r="P26" s="185">
        <f>IFERROR(VLOOKUP(H26,staffrate!A:D,4,0)*M26,0)</f>
        <v>0</v>
      </c>
      <c r="Q26" s="195">
        <f t="shared" si="10"/>
        <v>0</v>
      </c>
      <c r="R26" s="186">
        <f t="shared" si="11"/>
        <v>0</v>
      </c>
      <c r="S26" s="197" t="str">
        <f>IFERROR(VLOOKUP(F26,countrygrouping!A:C,3,0)," ")</f>
        <v xml:space="preserve"> </v>
      </c>
      <c r="T26" s="185" t="str">
        <f>IFERROR(VLOOKUP(S26,distancebands!A:C,2,0)," ")</f>
        <v xml:space="preserve"> </v>
      </c>
      <c r="U26" s="196">
        <f t="shared" si="3"/>
        <v>0</v>
      </c>
      <c r="V26" s="167"/>
    </row>
    <row r="27" spans="1:41" s="189" customFormat="1" ht="24.75" customHeight="1">
      <c r="A27" s="166"/>
      <c r="B27" s="190"/>
      <c r="C27" s="191">
        <f t="shared" si="0"/>
        <v>0</v>
      </c>
      <c r="D27" s="192">
        <f t="shared" si="1"/>
        <v>0</v>
      </c>
      <c r="E27" s="193">
        <f t="shared" si="2"/>
        <v>0</v>
      </c>
      <c r="F27" s="625"/>
      <c r="G27" s="229" t="str">
        <f>IFERROR(VLOOKUP(F27,countrygrouping!A:B,2,0)," ")</f>
        <v xml:space="preserve"> </v>
      </c>
      <c r="H27" s="182" t="str">
        <f t="shared" si="4"/>
        <v xml:space="preserve"> </v>
      </c>
      <c r="I27" s="183">
        <f t="shared" si="5"/>
        <v>0</v>
      </c>
      <c r="J27" s="182">
        <f t="shared" si="6"/>
        <v>0</v>
      </c>
      <c r="K27" s="182">
        <f t="shared" si="7"/>
        <v>0</v>
      </c>
      <c r="L27" s="182">
        <f t="shared" si="8"/>
        <v>0</v>
      </c>
      <c r="M27" s="229">
        <f t="shared" si="9"/>
        <v>0</v>
      </c>
      <c r="N27" s="231">
        <f>IFERROR(VLOOKUP(H27,staffrate!A:D,2,0)*I27,0)</f>
        <v>0</v>
      </c>
      <c r="O27" s="195">
        <f>IFERROR(VLOOKUP(H27,staffrate!A:D,3,0)*K27,0)</f>
        <v>0</v>
      </c>
      <c r="P27" s="185">
        <f>IFERROR(VLOOKUP(H27,staffrate!A:D,4,0)*M27,0)</f>
        <v>0</v>
      </c>
      <c r="Q27" s="195">
        <f t="shared" si="10"/>
        <v>0</v>
      </c>
      <c r="R27" s="186">
        <f t="shared" si="11"/>
        <v>0</v>
      </c>
      <c r="S27" s="197" t="str">
        <f>IFERROR(VLOOKUP(F27,countrygrouping!A:C,3,0)," ")</f>
        <v xml:space="preserve"> </v>
      </c>
      <c r="T27" s="185" t="str">
        <f>IFERROR(VLOOKUP(S27,distancebands!A:C,2,0)," ")</f>
        <v xml:space="preserve"> </v>
      </c>
      <c r="U27" s="196">
        <f t="shared" si="3"/>
        <v>0</v>
      </c>
      <c r="V27" s="167"/>
    </row>
    <row r="28" spans="1:41" s="189" customFormat="1" ht="24.75" customHeight="1">
      <c r="A28" s="166"/>
      <c r="B28" s="190"/>
      <c r="C28" s="191">
        <f t="shared" si="0"/>
        <v>0</v>
      </c>
      <c r="D28" s="192">
        <f t="shared" si="1"/>
        <v>0</v>
      </c>
      <c r="E28" s="193">
        <f t="shared" si="2"/>
        <v>0</v>
      </c>
      <c r="F28" s="625"/>
      <c r="G28" s="229" t="str">
        <f>IFERROR(VLOOKUP(F28,countrygrouping!A:B,2,0)," ")</f>
        <v xml:space="preserve"> </v>
      </c>
      <c r="H28" s="182" t="str">
        <f t="shared" si="4"/>
        <v xml:space="preserve"> </v>
      </c>
      <c r="I28" s="183">
        <f t="shared" si="5"/>
        <v>0</v>
      </c>
      <c r="J28" s="182">
        <f t="shared" si="6"/>
        <v>0</v>
      </c>
      <c r="K28" s="182">
        <f t="shared" si="7"/>
        <v>0</v>
      </c>
      <c r="L28" s="182">
        <f t="shared" si="8"/>
        <v>0</v>
      </c>
      <c r="M28" s="229">
        <f t="shared" si="9"/>
        <v>0</v>
      </c>
      <c r="N28" s="231">
        <f>IFERROR(VLOOKUP(H28,staffrate!A:D,2,0)*I28,0)</f>
        <v>0</v>
      </c>
      <c r="O28" s="195">
        <f>IFERROR(VLOOKUP(H28,staffrate!A:D,3,0)*K28,0)</f>
        <v>0</v>
      </c>
      <c r="P28" s="185">
        <f>IFERROR(VLOOKUP(H28,staffrate!A:D,4,0)*M28,0)</f>
        <v>0</v>
      </c>
      <c r="Q28" s="195">
        <f t="shared" si="10"/>
        <v>0</v>
      </c>
      <c r="R28" s="186">
        <f t="shared" si="11"/>
        <v>0</v>
      </c>
      <c r="S28" s="197" t="str">
        <f>IFERROR(VLOOKUP(F28,countrygrouping!A:C,3,0)," ")</f>
        <v xml:space="preserve"> </v>
      </c>
      <c r="T28" s="185" t="str">
        <f>IFERROR(VLOOKUP(S28,distancebands!A:C,2,0)," ")</f>
        <v xml:space="preserve"> </v>
      </c>
      <c r="U28" s="196">
        <f t="shared" si="3"/>
        <v>0</v>
      </c>
      <c r="V28" s="167"/>
    </row>
    <row r="29" spans="1:41" s="189" customFormat="1" ht="24.75" customHeight="1" thickBot="1">
      <c r="A29" s="166"/>
      <c r="B29" s="190"/>
      <c r="C29" s="191">
        <f t="shared" si="0"/>
        <v>0</v>
      </c>
      <c r="D29" s="192">
        <f t="shared" si="1"/>
        <v>0</v>
      </c>
      <c r="E29" s="193">
        <f t="shared" si="2"/>
        <v>0</v>
      </c>
      <c r="F29" s="625"/>
      <c r="G29" s="229" t="str">
        <f>IFERROR(VLOOKUP(F29,countrygrouping!A:B,2,0)," ")</f>
        <v xml:space="preserve"> </v>
      </c>
      <c r="H29" s="182" t="str">
        <f t="shared" si="4"/>
        <v xml:space="preserve"> </v>
      </c>
      <c r="I29" s="183">
        <f t="shared" si="5"/>
        <v>0</v>
      </c>
      <c r="J29" s="182">
        <f t="shared" si="6"/>
        <v>0</v>
      </c>
      <c r="K29" s="182">
        <f t="shared" si="7"/>
        <v>0</v>
      </c>
      <c r="L29" s="182">
        <f t="shared" si="8"/>
        <v>0</v>
      </c>
      <c r="M29" s="229">
        <f t="shared" si="9"/>
        <v>0</v>
      </c>
      <c r="N29" s="231">
        <f>IFERROR(VLOOKUP(H29,staffrate!A:D,2,0)*I29,0)</f>
        <v>0</v>
      </c>
      <c r="O29" s="195">
        <f>IFERROR(VLOOKUP(H29,staffrate!A:D,3,0)*K29,0)</f>
        <v>0</v>
      </c>
      <c r="P29" s="185">
        <f>IFERROR(VLOOKUP(H29,staffrate!A:D,4,0)*M29,0)</f>
        <v>0</v>
      </c>
      <c r="Q29" s="195">
        <f t="shared" si="10"/>
        <v>0</v>
      </c>
      <c r="R29" s="186">
        <f t="shared" si="11"/>
        <v>0</v>
      </c>
      <c r="S29" s="197" t="str">
        <f>IFERROR(VLOOKUP(F29,countrygrouping!A:C,3,0)," ")</f>
        <v xml:space="preserve"> </v>
      </c>
      <c r="T29" s="185" t="str">
        <f>IFERROR(VLOOKUP(S29,distancebands!A:C,2,0)," ")</f>
        <v xml:space="preserve"> </v>
      </c>
      <c r="U29" s="196">
        <f t="shared" si="3"/>
        <v>0</v>
      </c>
      <c r="V29" s="168"/>
    </row>
    <row r="30" spans="1:41" s="218" customFormat="1" ht="24.75" customHeight="1" thickBot="1">
      <c r="A30" s="208">
        <f>SUM(A4:A29)</f>
        <v>0</v>
      </c>
      <c r="B30" s="209">
        <f>SUM(B4:B29)</f>
        <v>0</v>
      </c>
      <c r="C30" s="209">
        <f>SUM(C4:C29)</f>
        <v>0</v>
      </c>
      <c r="D30" s="209">
        <f>SUM(D4:D29)</f>
        <v>0</v>
      </c>
      <c r="E30" s="210">
        <f>SUM(E4:E29)</f>
        <v>0</v>
      </c>
      <c r="F30" s="209"/>
      <c r="G30" s="211"/>
      <c r="H30" s="209">
        <f t="shared" ref="H30:U30" si="12">SUM(H4:H29)</f>
        <v>0</v>
      </c>
      <c r="I30" s="208">
        <f t="shared" si="12"/>
        <v>0</v>
      </c>
      <c r="J30" s="209">
        <f t="shared" si="12"/>
        <v>0</v>
      </c>
      <c r="K30" s="209">
        <f t="shared" si="12"/>
        <v>0</v>
      </c>
      <c r="L30" s="209"/>
      <c r="M30" s="211">
        <f t="shared" si="12"/>
        <v>0</v>
      </c>
      <c r="N30" s="213">
        <f t="shared" si="12"/>
        <v>0</v>
      </c>
      <c r="O30" s="213">
        <f t="shared" si="12"/>
        <v>0</v>
      </c>
      <c r="P30" s="213">
        <f t="shared" si="12"/>
        <v>0</v>
      </c>
      <c r="Q30" s="213">
        <f t="shared" si="12"/>
        <v>0</v>
      </c>
      <c r="R30" s="214">
        <f t="shared" si="12"/>
        <v>0</v>
      </c>
      <c r="S30" s="208">
        <f t="shared" si="12"/>
        <v>0</v>
      </c>
      <c r="T30" s="213">
        <f t="shared" si="12"/>
        <v>0</v>
      </c>
      <c r="U30" s="214">
        <f t="shared" si="12"/>
        <v>0</v>
      </c>
      <c r="V30" s="169"/>
      <c r="W30" s="217"/>
      <c r="X30" s="217"/>
      <c r="Y30" s="217"/>
      <c r="Z30" s="217"/>
      <c r="AA30" s="217"/>
      <c r="AB30" s="217"/>
      <c r="AC30" s="217"/>
      <c r="AD30" s="217"/>
      <c r="AE30" s="217"/>
      <c r="AF30" s="217"/>
      <c r="AG30" s="217"/>
      <c r="AH30" s="217"/>
      <c r="AI30" s="217"/>
      <c r="AJ30" s="217"/>
      <c r="AK30" s="217"/>
      <c r="AL30" s="217"/>
      <c r="AM30" s="217"/>
      <c r="AN30" s="217"/>
      <c r="AO30" s="217"/>
    </row>
    <row r="31" spans="1:41" ht="24.75" customHeight="1">
      <c r="C31" s="220"/>
      <c r="D31" s="178"/>
      <c r="E31" s="221"/>
      <c r="G31" s="223"/>
      <c r="J31" s="178"/>
      <c r="K31" s="178"/>
      <c r="L31" s="178"/>
      <c r="M31" s="178"/>
      <c r="R31" s="221"/>
      <c r="S31" s="178"/>
      <c r="T31" s="178"/>
      <c r="U31" s="178"/>
    </row>
    <row r="32" spans="1:41" ht="24.75" customHeight="1">
      <c r="C32" s="220"/>
      <c r="D32" s="178"/>
      <c r="E32" s="221"/>
      <c r="G32" s="223"/>
      <c r="J32" s="178"/>
      <c r="K32" s="178"/>
      <c r="L32" s="178"/>
      <c r="M32" s="178"/>
      <c r="R32" s="221"/>
      <c r="S32" s="178"/>
      <c r="T32" s="178"/>
      <c r="U32" s="178"/>
    </row>
    <row r="33" spans="3:21" ht="24.75" customHeight="1">
      <c r="C33" s="220"/>
      <c r="D33" s="178"/>
      <c r="E33" s="221"/>
      <c r="G33" s="223"/>
      <c r="J33" s="178"/>
      <c r="K33" s="178"/>
      <c r="L33" s="178"/>
      <c r="M33" s="178"/>
      <c r="R33" s="221"/>
      <c r="S33" s="178"/>
      <c r="T33" s="178"/>
      <c r="U33" s="178"/>
    </row>
    <row r="34" spans="3:21" ht="24.75" customHeight="1">
      <c r="C34" s="220"/>
      <c r="D34" s="178"/>
      <c r="E34" s="221"/>
      <c r="G34" s="223"/>
      <c r="J34" s="178"/>
      <c r="K34" s="178"/>
      <c r="L34" s="178"/>
      <c r="M34" s="178"/>
      <c r="R34" s="221"/>
      <c r="S34" s="178"/>
      <c r="T34" s="178"/>
      <c r="U34" s="178"/>
    </row>
    <row r="35" spans="3:21" ht="24.75" customHeight="1">
      <c r="C35" s="220"/>
      <c r="D35" s="178"/>
      <c r="E35" s="221"/>
      <c r="G35" s="223"/>
      <c r="J35" s="178"/>
      <c r="K35" s="178"/>
      <c r="L35" s="178"/>
      <c r="M35" s="178"/>
      <c r="R35" s="221"/>
      <c r="S35" s="178"/>
      <c r="T35" s="178"/>
      <c r="U35" s="178"/>
    </row>
    <row r="36" spans="3:21" ht="24.75" customHeight="1">
      <c r="C36" s="220"/>
      <c r="D36" s="178"/>
      <c r="E36" s="221"/>
      <c r="G36" s="223"/>
      <c r="J36" s="178"/>
      <c r="K36" s="178"/>
      <c r="L36" s="178"/>
      <c r="M36" s="178"/>
      <c r="R36" s="221"/>
      <c r="S36" s="178"/>
      <c r="T36" s="178"/>
      <c r="U36" s="178"/>
    </row>
    <row r="37" spans="3:21" ht="24.75" customHeight="1">
      <c r="C37" s="220"/>
      <c r="D37" s="178"/>
      <c r="E37" s="221"/>
      <c r="G37" s="223"/>
      <c r="J37" s="178"/>
      <c r="K37" s="178"/>
      <c r="L37" s="178"/>
      <c r="M37" s="178"/>
      <c r="R37" s="221"/>
      <c r="S37" s="178"/>
      <c r="T37" s="178"/>
      <c r="U37" s="178"/>
    </row>
    <row r="38" spans="3:21" ht="24.75" customHeight="1">
      <c r="C38" s="220"/>
      <c r="D38" s="178"/>
      <c r="E38" s="221"/>
      <c r="G38" s="223"/>
      <c r="J38" s="178"/>
      <c r="K38" s="178"/>
      <c r="L38" s="178"/>
      <c r="M38" s="178"/>
      <c r="R38" s="221"/>
      <c r="S38" s="178"/>
      <c r="T38" s="178"/>
      <c r="U38" s="178"/>
    </row>
    <row r="39" spans="3:21" ht="24.75" customHeight="1">
      <c r="C39" s="220"/>
      <c r="D39" s="178"/>
      <c r="E39" s="221"/>
      <c r="G39" s="223"/>
      <c r="J39" s="178"/>
      <c r="K39" s="178"/>
      <c r="L39" s="178"/>
      <c r="M39" s="178"/>
      <c r="R39" s="221"/>
      <c r="S39" s="178"/>
      <c r="T39" s="178"/>
      <c r="U39" s="178"/>
    </row>
    <row r="40" spans="3:21" ht="24.75" customHeight="1">
      <c r="C40" s="220"/>
      <c r="D40" s="178"/>
      <c r="E40" s="221"/>
      <c r="G40" s="223"/>
      <c r="J40" s="178"/>
      <c r="K40" s="178"/>
      <c r="L40" s="178"/>
      <c r="M40" s="178"/>
      <c r="R40" s="221"/>
      <c r="S40" s="178"/>
      <c r="T40" s="178"/>
      <c r="U40" s="178"/>
    </row>
    <row r="41" spans="3:21" ht="24.75" customHeight="1">
      <c r="C41" s="220"/>
      <c r="D41" s="178"/>
      <c r="E41" s="221"/>
      <c r="G41" s="223"/>
      <c r="J41" s="178"/>
      <c r="K41" s="178"/>
      <c r="L41" s="178"/>
      <c r="M41" s="178"/>
      <c r="R41" s="221"/>
      <c r="S41" s="178"/>
      <c r="T41" s="178"/>
      <c r="U41" s="178"/>
    </row>
    <row r="42" spans="3:21" ht="24.75" customHeight="1">
      <c r="C42" s="220"/>
      <c r="D42" s="178"/>
      <c r="E42" s="221"/>
      <c r="G42" s="223"/>
      <c r="J42" s="178"/>
      <c r="K42" s="178"/>
      <c r="L42" s="178"/>
      <c r="M42" s="178"/>
      <c r="R42" s="221"/>
      <c r="S42" s="178"/>
      <c r="T42" s="178"/>
      <c r="U42" s="178"/>
    </row>
    <row r="43" spans="3:21" ht="24.75" customHeight="1">
      <c r="C43" s="220"/>
      <c r="D43" s="178"/>
      <c r="E43" s="221"/>
      <c r="G43" s="223"/>
      <c r="J43" s="178"/>
      <c r="K43" s="178"/>
      <c r="L43" s="178"/>
      <c r="M43" s="178"/>
      <c r="R43" s="221"/>
      <c r="S43" s="178"/>
      <c r="T43" s="178"/>
      <c r="U43" s="178"/>
    </row>
    <row r="44" spans="3:21" ht="24.75" customHeight="1">
      <c r="C44" s="220"/>
      <c r="D44" s="178"/>
      <c r="E44" s="221"/>
      <c r="G44" s="223"/>
      <c r="J44" s="178"/>
      <c r="K44" s="178"/>
      <c r="L44" s="178"/>
      <c r="M44" s="178"/>
      <c r="R44" s="221"/>
      <c r="S44" s="178"/>
      <c r="T44" s="178"/>
      <c r="U44" s="178"/>
    </row>
    <row r="45" spans="3:21" ht="24.75" customHeight="1">
      <c r="C45" s="220"/>
      <c r="D45" s="178"/>
      <c r="E45" s="221"/>
      <c r="G45" s="223"/>
      <c r="J45" s="178"/>
      <c r="K45" s="178"/>
      <c r="L45" s="178"/>
      <c r="M45" s="178"/>
      <c r="R45" s="221"/>
      <c r="S45" s="178"/>
      <c r="T45" s="178"/>
      <c r="U45" s="178"/>
    </row>
    <row r="46" spans="3:21" ht="24.75" customHeight="1">
      <c r="C46" s="220"/>
      <c r="D46" s="178"/>
      <c r="E46" s="221"/>
      <c r="G46" s="223"/>
      <c r="J46" s="178"/>
      <c r="K46" s="178"/>
      <c r="L46" s="178"/>
      <c r="M46" s="178"/>
      <c r="R46" s="221"/>
      <c r="S46" s="178"/>
      <c r="T46" s="178"/>
      <c r="U46" s="178"/>
    </row>
    <row r="47" spans="3:21" ht="24.75" customHeight="1">
      <c r="C47" s="220"/>
      <c r="D47" s="178"/>
      <c r="E47" s="221"/>
      <c r="G47" s="223"/>
      <c r="J47" s="178"/>
      <c r="K47" s="178"/>
      <c r="L47" s="178"/>
      <c r="M47" s="178"/>
      <c r="R47" s="221"/>
      <c r="S47" s="178"/>
      <c r="T47" s="178"/>
      <c r="U47" s="178"/>
    </row>
    <row r="48" spans="3:21" ht="24.75" customHeight="1">
      <c r="C48" s="220"/>
      <c r="D48" s="178"/>
      <c r="E48" s="221"/>
      <c r="G48" s="223"/>
      <c r="J48" s="178"/>
      <c r="K48" s="178"/>
      <c r="L48" s="178"/>
      <c r="M48" s="178"/>
      <c r="R48" s="221"/>
      <c r="S48" s="178"/>
      <c r="T48" s="178"/>
      <c r="U48" s="178"/>
    </row>
    <row r="49" spans="3:21" ht="24.75" customHeight="1">
      <c r="C49" s="220"/>
      <c r="D49" s="178"/>
      <c r="E49" s="221"/>
      <c r="G49" s="223"/>
      <c r="J49" s="178"/>
      <c r="K49" s="178"/>
      <c r="L49" s="178"/>
      <c r="M49" s="178"/>
      <c r="R49" s="221"/>
      <c r="S49" s="178"/>
      <c r="T49" s="178"/>
      <c r="U49" s="178"/>
    </row>
    <row r="50" spans="3:21" ht="24.75" customHeight="1">
      <c r="C50" s="220"/>
      <c r="D50" s="178"/>
      <c r="E50" s="221"/>
      <c r="G50" s="223"/>
      <c r="J50" s="178"/>
      <c r="K50" s="178"/>
      <c r="L50" s="178"/>
      <c r="M50" s="178"/>
      <c r="R50" s="221"/>
      <c r="S50" s="178"/>
      <c r="T50" s="178"/>
      <c r="U50" s="178"/>
    </row>
    <row r="51" spans="3:21" ht="24.75" customHeight="1">
      <c r="C51" s="220"/>
      <c r="D51" s="178"/>
      <c r="E51" s="221"/>
      <c r="G51" s="223"/>
      <c r="J51" s="178"/>
      <c r="K51" s="178"/>
      <c r="L51" s="178"/>
      <c r="M51" s="178"/>
      <c r="R51" s="221"/>
      <c r="S51" s="178"/>
      <c r="T51" s="178"/>
      <c r="U51" s="178"/>
    </row>
    <row r="52" spans="3:21" ht="24.75" customHeight="1">
      <c r="C52" s="220"/>
      <c r="D52" s="178"/>
      <c r="E52" s="221"/>
      <c r="G52" s="223"/>
      <c r="J52" s="178"/>
      <c r="K52" s="178"/>
      <c r="L52" s="178"/>
      <c r="M52" s="178"/>
      <c r="R52" s="221"/>
      <c r="S52" s="178"/>
      <c r="T52" s="178"/>
      <c r="U52" s="178"/>
    </row>
    <row r="53" spans="3:21" ht="24.75" customHeight="1">
      <c r="C53" s="220"/>
      <c r="D53" s="178"/>
      <c r="E53" s="221"/>
      <c r="G53" s="223"/>
      <c r="J53" s="178"/>
      <c r="K53" s="178"/>
      <c r="L53" s="178"/>
      <c r="M53" s="178"/>
      <c r="R53" s="221"/>
      <c r="S53" s="178"/>
      <c r="T53" s="178"/>
      <c r="U53" s="178"/>
    </row>
    <row r="54" spans="3:21" ht="24.75" customHeight="1">
      <c r="C54" s="220"/>
      <c r="D54" s="178"/>
      <c r="E54" s="221"/>
      <c r="G54" s="223"/>
      <c r="J54" s="178"/>
      <c r="K54" s="178"/>
      <c r="L54" s="178"/>
      <c r="M54" s="178"/>
      <c r="R54" s="221"/>
      <c r="S54" s="178"/>
      <c r="T54" s="178"/>
      <c r="U54" s="178"/>
    </row>
    <row r="55" spans="3:21" ht="24.75" customHeight="1">
      <c r="C55" s="220"/>
      <c r="D55" s="178"/>
      <c r="E55" s="221"/>
      <c r="G55" s="223"/>
      <c r="J55" s="178"/>
      <c r="K55" s="178"/>
      <c r="L55" s="178"/>
      <c r="M55" s="178"/>
      <c r="R55" s="221"/>
      <c r="S55" s="178"/>
      <c r="T55" s="178"/>
      <c r="U55" s="178"/>
    </row>
    <row r="56" spans="3:21" ht="24.75" customHeight="1">
      <c r="C56" s="220"/>
      <c r="D56" s="178"/>
      <c r="E56" s="221"/>
      <c r="G56" s="223"/>
      <c r="J56" s="178"/>
      <c r="K56" s="178"/>
      <c r="L56" s="178"/>
      <c r="M56" s="178"/>
      <c r="R56" s="221"/>
      <c r="S56" s="178"/>
      <c r="T56" s="178"/>
      <c r="U56" s="178"/>
    </row>
    <row r="57" spans="3:21" ht="24.75" customHeight="1">
      <c r="C57" s="220"/>
      <c r="D57" s="178"/>
      <c r="E57" s="221"/>
      <c r="G57" s="223"/>
      <c r="J57" s="178"/>
      <c r="K57" s="178"/>
      <c r="L57" s="178"/>
      <c r="M57" s="178"/>
      <c r="R57" s="221"/>
      <c r="S57" s="178"/>
      <c r="T57" s="178"/>
      <c r="U57" s="178"/>
    </row>
    <row r="58" spans="3:21" ht="24.75" customHeight="1">
      <c r="C58" s="220"/>
      <c r="D58" s="178"/>
      <c r="E58" s="221"/>
      <c r="G58" s="223"/>
      <c r="J58" s="178"/>
      <c r="K58" s="178"/>
      <c r="L58" s="178"/>
      <c r="M58" s="178"/>
      <c r="R58" s="221"/>
      <c r="S58" s="178"/>
      <c r="T58" s="178"/>
      <c r="U58" s="178"/>
    </row>
    <row r="59" spans="3:21" ht="24.75" customHeight="1">
      <c r="C59" s="220"/>
      <c r="D59" s="178"/>
      <c r="E59" s="221"/>
      <c r="G59" s="223"/>
      <c r="J59" s="178"/>
      <c r="K59" s="178"/>
      <c r="L59" s="178"/>
      <c r="M59" s="178"/>
      <c r="R59" s="221"/>
      <c r="S59" s="178"/>
      <c r="T59" s="178"/>
      <c r="U59" s="178"/>
    </row>
    <row r="60" spans="3:21" ht="24.75" customHeight="1">
      <c r="C60" s="220"/>
      <c r="D60" s="178"/>
      <c r="E60" s="221"/>
      <c r="G60" s="223"/>
      <c r="J60" s="178"/>
      <c r="K60" s="178"/>
      <c r="L60" s="178"/>
      <c r="M60" s="178"/>
      <c r="R60" s="221"/>
      <c r="S60" s="178"/>
      <c r="T60" s="178"/>
      <c r="U60" s="178"/>
    </row>
    <row r="61" spans="3:21" ht="24.75" customHeight="1">
      <c r="C61" s="220"/>
      <c r="D61" s="178"/>
      <c r="E61" s="221"/>
      <c r="G61" s="223"/>
      <c r="J61" s="178"/>
      <c r="K61" s="178"/>
      <c r="L61" s="178"/>
      <c r="M61" s="178"/>
      <c r="R61" s="221"/>
      <c r="S61" s="178"/>
      <c r="T61" s="178"/>
      <c r="U61" s="178"/>
    </row>
    <row r="62" spans="3:21" ht="24.75" customHeight="1">
      <c r="C62" s="220"/>
      <c r="D62" s="178"/>
      <c r="E62" s="221"/>
      <c r="G62" s="223"/>
      <c r="J62" s="178"/>
      <c r="K62" s="178"/>
      <c r="L62" s="178"/>
      <c r="M62" s="178"/>
      <c r="R62" s="221"/>
      <c r="S62" s="178"/>
      <c r="T62" s="178"/>
      <c r="U62" s="178"/>
    </row>
    <row r="63" spans="3:21" ht="24.75" customHeight="1">
      <c r="C63" s="220"/>
      <c r="D63" s="178"/>
      <c r="E63" s="221"/>
      <c r="G63" s="223"/>
      <c r="J63" s="178"/>
      <c r="K63" s="178"/>
      <c r="L63" s="178"/>
      <c r="M63" s="178"/>
      <c r="R63" s="221"/>
      <c r="S63" s="178"/>
      <c r="T63" s="178"/>
      <c r="U63" s="178"/>
    </row>
    <row r="64" spans="3:21" ht="24.75" customHeight="1">
      <c r="C64" s="220"/>
      <c r="D64" s="178"/>
      <c r="E64" s="221"/>
      <c r="G64" s="223"/>
      <c r="J64" s="178"/>
      <c r="K64" s="178"/>
      <c r="L64" s="178"/>
      <c r="M64" s="178"/>
      <c r="R64" s="221"/>
      <c r="S64" s="178"/>
      <c r="T64" s="178"/>
      <c r="U64" s="178"/>
    </row>
    <row r="65" spans="3:21" ht="24.75" customHeight="1">
      <c r="C65" s="220"/>
      <c r="D65" s="178"/>
      <c r="E65" s="221"/>
      <c r="G65" s="223"/>
      <c r="J65" s="178"/>
      <c r="K65" s="178"/>
      <c r="L65" s="178"/>
      <c r="M65" s="178"/>
      <c r="R65" s="221"/>
      <c r="S65" s="178"/>
      <c r="T65" s="178"/>
      <c r="U65" s="178"/>
    </row>
    <row r="66" spans="3:21" ht="24.75" customHeight="1">
      <c r="C66" s="220"/>
      <c r="D66" s="178"/>
      <c r="E66" s="221"/>
      <c r="G66" s="223"/>
      <c r="J66" s="178"/>
      <c r="K66" s="178"/>
      <c r="L66" s="178"/>
      <c r="M66" s="178"/>
      <c r="R66" s="221"/>
      <c r="S66" s="178"/>
      <c r="T66" s="178"/>
      <c r="U66" s="178"/>
    </row>
    <row r="67" spans="3:21" ht="24.75" customHeight="1">
      <c r="C67" s="220"/>
      <c r="D67" s="178"/>
      <c r="E67" s="221"/>
      <c r="G67" s="223"/>
      <c r="J67" s="178"/>
      <c r="K67" s="178"/>
      <c r="L67" s="178"/>
      <c r="M67" s="178"/>
      <c r="R67" s="221"/>
      <c r="S67" s="178"/>
      <c r="T67" s="178"/>
      <c r="U67" s="178"/>
    </row>
    <row r="68" spans="3:21" ht="24.75" customHeight="1">
      <c r="C68" s="220"/>
      <c r="D68" s="178"/>
      <c r="E68" s="221"/>
      <c r="G68" s="223"/>
      <c r="J68" s="178"/>
      <c r="K68" s="178"/>
      <c r="L68" s="178"/>
      <c r="M68" s="178"/>
      <c r="R68" s="221"/>
      <c r="S68" s="178"/>
      <c r="T68" s="178"/>
      <c r="U68" s="178"/>
    </row>
    <row r="69" spans="3:21" ht="24.75" customHeight="1">
      <c r="C69" s="220"/>
      <c r="D69" s="178"/>
      <c r="E69" s="221"/>
      <c r="G69" s="223"/>
      <c r="J69" s="178"/>
      <c r="K69" s="178"/>
      <c r="L69" s="178"/>
      <c r="M69" s="178"/>
      <c r="R69" s="221"/>
      <c r="S69" s="178"/>
      <c r="T69" s="178"/>
      <c r="U69" s="178"/>
    </row>
    <row r="70" spans="3:21" ht="24.75" customHeight="1">
      <c r="C70" s="220"/>
      <c r="D70" s="178"/>
      <c r="E70" s="221"/>
      <c r="G70" s="223"/>
      <c r="J70" s="178"/>
      <c r="K70" s="178"/>
      <c r="L70" s="178"/>
      <c r="M70" s="178"/>
      <c r="R70" s="221"/>
      <c r="S70" s="178"/>
      <c r="T70" s="178"/>
      <c r="U70" s="178"/>
    </row>
    <row r="71" spans="3:21" ht="24.75" customHeight="1">
      <c r="C71" s="220"/>
      <c r="D71" s="178"/>
      <c r="E71" s="221"/>
      <c r="G71" s="223"/>
      <c r="J71" s="178"/>
      <c r="K71" s="178"/>
      <c r="L71" s="178"/>
      <c r="M71" s="178"/>
      <c r="R71" s="221"/>
      <c r="S71" s="178"/>
      <c r="T71" s="178"/>
      <c r="U71" s="178"/>
    </row>
    <row r="72" spans="3:21" ht="24.75" customHeight="1">
      <c r="C72" s="220"/>
      <c r="D72" s="178"/>
      <c r="E72" s="221"/>
      <c r="G72" s="223"/>
      <c r="J72" s="178"/>
      <c r="K72" s="178"/>
      <c r="L72" s="178"/>
      <c r="M72" s="178"/>
      <c r="R72" s="221"/>
      <c r="S72" s="178"/>
      <c r="T72" s="178"/>
      <c r="U72" s="178"/>
    </row>
    <row r="73" spans="3:21" ht="24.75" customHeight="1">
      <c r="C73" s="220"/>
      <c r="D73" s="178"/>
      <c r="E73" s="221"/>
      <c r="G73" s="223"/>
      <c r="J73" s="178"/>
      <c r="K73" s="178"/>
      <c r="L73" s="178"/>
      <c r="M73" s="178"/>
      <c r="R73" s="221"/>
      <c r="S73" s="178"/>
      <c r="T73" s="178"/>
      <c r="U73" s="178"/>
    </row>
    <row r="74" spans="3:21" ht="24.75" customHeight="1">
      <c r="C74" s="220"/>
      <c r="D74" s="178"/>
      <c r="E74" s="221"/>
      <c r="G74" s="223"/>
      <c r="J74" s="178"/>
      <c r="K74" s="178"/>
      <c r="L74" s="178"/>
      <c r="M74" s="178"/>
      <c r="R74" s="221"/>
      <c r="S74" s="178"/>
      <c r="T74" s="178"/>
      <c r="U74" s="178"/>
    </row>
    <row r="75" spans="3:21" ht="24.75" customHeight="1">
      <c r="C75" s="220"/>
      <c r="D75" s="178"/>
      <c r="E75" s="221"/>
      <c r="G75" s="223"/>
      <c r="J75" s="178"/>
      <c r="K75" s="178"/>
      <c r="L75" s="178"/>
      <c r="M75" s="178"/>
      <c r="R75" s="221"/>
      <c r="S75" s="178"/>
      <c r="T75" s="178"/>
      <c r="U75" s="178"/>
    </row>
    <row r="76" spans="3:21" ht="24.75" customHeight="1">
      <c r="C76" s="220"/>
      <c r="D76" s="178"/>
      <c r="E76" s="221"/>
      <c r="G76" s="223"/>
      <c r="J76" s="178"/>
      <c r="K76" s="178"/>
      <c r="L76" s="178"/>
      <c r="M76" s="178"/>
      <c r="R76" s="221"/>
      <c r="S76" s="178"/>
      <c r="T76" s="178"/>
      <c r="U76" s="178"/>
    </row>
    <row r="77" spans="3:21" ht="24.75" customHeight="1">
      <c r="C77" s="220"/>
      <c r="D77" s="178"/>
      <c r="E77" s="221"/>
      <c r="G77" s="223"/>
      <c r="J77" s="178"/>
      <c r="K77" s="178"/>
      <c r="L77" s="178"/>
      <c r="M77" s="178"/>
      <c r="R77" s="221"/>
      <c r="S77" s="178"/>
      <c r="T77" s="178"/>
      <c r="U77" s="178"/>
    </row>
    <row r="78" spans="3:21" ht="24.75" customHeight="1">
      <c r="C78" s="220"/>
      <c r="D78" s="178"/>
      <c r="E78" s="221"/>
      <c r="G78" s="223"/>
      <c r="J78" s="178"/>
      <c r="K78" s="178"/>
      <c r="L78" s="178"/>
      <c r="M78" s="178"/>
      <c r="R78" s="221"/>
      <c r="S78" s="178"/>
      <c r="T78" s="178"/>
      <c r="U78" s="178"/>
    </row>
    <row r="79" spans="3:21" ht="24.75" customHeight="1">
      <c r="C79" s="220"/>
      <c r="D79" s="178"/>
      <c r="E79" s="221"/>
      <c r="G79" s="223"/>
      <c r="J79" s="178"/>
      <c r="K79" s="178"/>
      <c r="L79" s="178"/>
      <c r="M79" s="178"/>
      <c r="R79" s="221"/>
      <c r="S79" s="178"/>
      <c r="T79" s="178"/>
      <c r="U79" s="178"/>
    </row>
    <row r="80" spans="3:21" ht="24.75" customHeight="1">
      <c r="C80" s="220"/>
      <c r="D80" s="178"/>
      <c r="E80" s="221"/>
      <c r="G80" s="223"/>
      <c r="J80" s="178"/>
      <c r="K80" s="178"/>
      <c r="L80" s="178"/>
      <c r="M80" s="178"/>
      <c r="R80" s="221"/>
      <c r="S80" s="178"/>
      <c r="T80" s="178"/>
      <c r="U80" s="178"/>
    </row>
    <row r="81" spans="3:21" ht="24.75" customHeight="1">
      <c r="C81" s="220"/>
      <c r="D81" s="178"/>
      <c r="E81" s="221"/>
      <c r="G81" s="223"/>
      <c r="J81" s="178"/>
      <c r="K81" s="178"/>
      <c r="L81" s="178"/>
      <c r="M81" s="178"/>
      <c r="R81" s="221"/>
      <c r="S81" s="178"/>
      <c r="T81" s="178"/>
      <c r="U81" s="178"/>
    </row>
    <row r="82" spans="3:21" ht="24.75" customHeight="1">
      <c r="C82" s="220"/>
      <c r="D82" s="178"/>
      <c r="E82" s="221"/>
      <c r="G82" s="223"/>
      <c r="J82" s="178"/>
      <c r="K82" s="178"/>
      <c r="L82" s="178"/>
      <c r="M82" s="178"/>
      <c r="R82" s="221"/>
      <c r="S82" s="178"/>
      <c r="T82" s="178"/>
      <c r="U82" s="178"/>
    </row>
    <row r="83" spans="3:21" ht="24.75" customHeight="1">
      <c r="C83" s="220"/>
      <c r="D83" s="178"/>
      <c r="E83" s="221"/>
      <c r="G83" s="223"/>
      <c r="J83" s="178"/>
      <c r="K83" s="178"/>
      <c r="L83" s="178"/>
      <c r="M83" s="178"/>
      <c r="R83" s="221"/>
      <c r="S83" s="178"/>
      <c r="T83" s="178"/>
      <c r="U83" s="178"/>
    </row>
    <row r="84" spans="3:21" ht="24.75" customHeight="1">
      <c r="C84" s="220"/>
      <c r="D84" s="178"/>
      <c r="E84" s="221"/>
      <c r="G84" s="223"/>
      <c r="J84" s="178"/>
      <c r="K84" s="178"/>
      <c r="L84" s="178"/>
      <c r="M84" s="178"/>
      <c r="R84" s="221"/>
      <c r="S84" s="178"/>
      <c r="T84" s="178"/>
      <c r="U84" s="178"/>
    </row>
    <row r="85" spans="3:21" ht="24.75" customHeight="1">
      <c r="C85" s="220"/>
      <c r="D85" s="178"/>
      <c r="E85" s="221"/>
      <c r="G85" s="223"/>
      <c r="J85" s="178"/>
      <c r="K85" s="178"/>
      <c r="L85" s="178"/>
      <c r="M85" s="178"/>
      <c r="R85" s="221"/>
      <c r="S85" s="178"/>
      <c r="T85" s="178"/>
      <c r="U85" s="178"/>
    </row>
    <row r="86" spans="3:21" ht="24.75" customHeight="1">
      <c r="C86" s="220"/>
      <c r="D86" s="178"/>
      <c r="E86" s="221"/>
      <c r="G86" s="223"/>
      <c r="J86" s="178"/>
      <c r="K86" s="178"/>
      <c r="L86" s="178"/>
      <c r="M86" s="178"/>
      <c r="R86" s="221"/>
      <c r="S86" s="178"/>
      <c r="T86" s="178"/>
      <c r="U86" s="178"/>
    </row>
    <row r="87" spans="3:21" ht="24.75" customHeight="1">
      <c r="C87" s="220"/>
      <c r="D87" s="178"/>
      <c r="E87" s="221"/>
      <c r="G87" s="223"/>
      <c r="J87" s="178"/>
      <c r="K87" s="178"/>
      <c r="L87" s="178"/>
      <c r="M87" s="178"/>
      <c r="R87" s="221"/>
      <c r="S87" s="178"/>
      <c r="T87" s="178"/>
      <c r="U87" s="178"/>
    </row>
    <row r="88" spans="3:21" ht="24.75" customHeight="1">
      <c r="C88" s="220"/>
      <c r="D88" s="178"/>
      <c r="E88" s="221"/>
      <c r="G88" s="223"/>
      <c r="J88" s="178"/>
      <c r="K88" s="178"/>
      <c r="L88" s="178"/>
      <c r="M88" s="178"/>
      <c r="R88" s="221"/>
      <c r="S88" s="178"/>
      <c r="T88" s="178"/>
      <c r="U88" s="178"/>
    </row>
    <row r="89" spans="3:21" ht="24.75" customHeight="1">
      <c r="C89" s="220"/>
      <c r="D89" s="178"/>
      <c r="E89" s="221"/>
      <c r="G89" s="223"/>
      <c r="J89" s="178"/>
      <c r="K89" s="178"/>
      <c r="L89" s="178"/>
      <c r="M89" s="178"/>
      <c r="R89" s="221"/>
      <c r="S89" s="178"/>
      <c r="T89" s="178"/>
      <c r="U89" s="178"/>
    </row>
    <row r="90" spans="3:21" ht="24.75" customHeight="1">
      <c r="C90" s="220"/>
      <c r="D90" s="178"/>
      <c r="E90" s="221"/>
      <c r="G90" s="223"/>
      <c r="J90" s="178"/>
      <c r="K90" s="178"/>
      <c r="L90" s="178"/>
      <c r="M90" s="178"/>
      <c r="R90" s="221"/>
      <c r="S90" s="178"/>
      <c r="T90" s="178"/>
      <c r="U90" s="178"/>
    </row>
    <row r="91" spans="3:21" ht="24.75" customHeight="1">
      <c r="C91" s="220"/>
      <c r="D91" s="178"/>
      <c r="E91" s="221"/>
      <c r="G91" s="223"/>
      <c r="J91" s="178"/>
      <c r="K91" s="178"/>
      <c r="L91" s="178"/>
      <c r="M91" s="178"/>
      <c r="R91" s="221"/>
      <c r="S91" s="178"/>
      <c r="T91" s="178"/>
      <c r="U91" s="178"/>
    </row>
    <row r="92" spans="3:21" ht="24.75" customHeight="1">
      <c r="C92" s="220"/>
      <c r="D92" s="178"/>
      <c r="E92" s="221"/>
      <c r="G92" s="223"/>
      <c r="J92" s="178"/>
      <c r="K92" s="178"/>
      <c r="L92" s="178"/>
      <c r="M92" s="178"/>
      <c r="R92" s="221"/>
      <c r="S92" s="178"/>
      <c r="T92" s="178"/>
      <c r="U92" s="178"/>
    </row>
    <row r="93" spans="3:21" ht="24.75" customHeight="1">
      <c r="C93" s="220"/>
      <c r="D93" s="178"/>
      <c r="E93" s="221"/>
      <c r="G93" s="223"/>
      <c r="J93" s="178"/>
      <c r="K93" s="178"/>
      <c r="L93" s="178"/>
      <c r="M93" s="178"/>
      <c r="R93" s="221"/>
      <c r="S93" s="178"/>
      <c r="T93" s="178"/>
      <c r="U93" s="178"/>
    </row>
    <row r="94" spans="3:21" ht="24.75" customHeight="1">
      <c r="C94" s="220"/>
      <c r="D94" s="178"/>
      <c r="E94" s="221"/>
      <c r="G94" s="223"/>
      <c r="J94" s="178"/>
      <c r="K94" s="178"/>
      <c r="L94" s="178"/>
      <c r="M94" s="178"/>
      <c r="R94" s="221"/>
      <c r="S94" s="178"/>
      <c r="T94" s="178"/>
      <c r="U94" s="178"/>
    </row>
    <row r="95" spans="3:21" ht="24.75" customHeight="1">
      <c r="C95" s="220"/>
      <c r="D95" s="178"/>
      <c r="E95" s="221"/>
      <c r="G95" s="223"/>
      <c r="J95" s="178"/>
      <c r="K95" s="178"/>
      <c r="L95" s="178"/>
      <c r="M95" s="178"/>
      <c r="R95" s="221"/>
      <c r="S95" s="178"/>
      <c r="T95" s="178"/>
      <c r="U95" s="178"/>
    </row>
    <row r="96" spans="3:21" ht="24.75" customHeight="1">
      <c r="C96" s="220"/>
      <c r="D96" s="178"/>
      <c r="E96" s="221"/>
      <c r="G96" s="223"/>
      <c r="J96" s="178"/>
      <c r="K96" s="178"/>
      <c r="L96" s="178"/>
      <c r="M96" s="178"/>
      <c r="R96" s="221"/>
      <c r="S96" s="178"/>
      <c r="T96" s="178"/>
      <c r="U96" s="178"/>
    </row>
    <row r="97" spans="3:21" ht="24.75" customHeight="1">
      <c r="C97" s="220"/>
      <c r="D97" s="178"/>
      <c r="E97" s="221"/>
      <c r="G97" s="223"/>
      <c r="J97" s="178"/>
      <c r="K97" s="178"/>
      <c r="L97" s="178"/>
      <c r="M97" s="178"/>
      <c r="R97" s="221"/>
      <c r="S97" s="178"/>
      <c r="T97" s="178"/>
      <c r="U97" s="178"/>
    </row>
    <row r="98" spans="3:21" ht="24.75" customHeight="1">
      <c r="C98" s="220"/>
      <c r="D98" s="178"/>
      <c r="E98" s="221"/>
      <c r="G98" s="223"/>
      <c r="J98" s="178"/>
      <c r="K98" s="178"/>
      <c r="L98" s="178"/>
      <c r="M98" s="178"/>
      <c r="R98" s="221"/>
      <c r="S98" s="178"/>
      <c r="T98" s="178"/>
      <c r="U98" s="178"/>
    </row>
    <row r="99" spans="3:21" ht="24.75" customHeight="1">
      <c r="C99" s="220"/>
      <c r="D99" s="178"/>
      <c r="E99" s="221"/>
      <c r="G99" s="223"/>
      <c r="J99" s="178"/>
      <c r="K99" s="178"/>
      <c r="L99" s="178"/>
      <c r="M99" s="178"/>
      <c r="R99" s="221"/>
      <c r="S99" s="178"/>
      <c r="T99" s="178"/>
      <c r="U99" s="178"/>
    </row>
    <row r="100" spans="3:21" ht="24.75" customHeight="1">
      <c r="C100" s="220"/>
      <c r="D100" s="178"/>
      <c r="E100" s="221"/>
      <c r="G100" s="223"/>
      <c r="J100" s="178"/>
      <c r="K100" s="178"/>
      <c r="L100" s="178"/>
      <c r="M100" s="178"/>
      <c r="R100" s="221"/>
      <c r="S100" s="178"/>
      <c r="T100" s="178"/>
      <c r="U100" s="178"/>
    </row>
    <row r="101" spans="3:21" ht="24.75" customHeight="1">
      <c r="C101" s="220"/>
      <c r="D101" s="178"/>
      <c r="E101" s="221"/>
      <c r="G101" s="223"/>
      <c r="J101" s="178"/>
      <c r="K101" s="178"/>
      <c r="L101" s="178"/>
      <c r="M101" s="178"/>
      <c r="R101" s="221"/>
      <c r="S101" s="178"/>
      <c r="T101" s="178"/>
      <c r="U101" s="178"/>
    </row>
    <row r="102" spans="3:21" ht="24.75" customHeight="1">
      <c r="C102" s="220"/>
      <c r="D102" s="178"/>
      <c r="E102" s="221"/>
      <c r="G102" s="223"/>
      <c r="J102" s="178"/>
      <c r="K102" s="178"/>
      <c r="L102" s="178"/>
      <c r="M102" s="178"/>
      <c r="R102" s="221"/>
      <c r="S102" s="178"/>
      <c r="T102" s="178"/>
      <c r="U102" s="178"/>
    </row>
    <row r="103" spans="3:21" ht="24.75" customHeight="1">
      <c r="C103" s="220"/>
      <c r="D103" s="178"/>
      <c r="E103" s="221"/>
      <c r="G103" s="223"/>
      <c r="J103" s="178"/>
      <c r="K103" s="178"/>
      <c r="L103" s="178"/>
      <c r="M103" s="178"/>
      <c r="R103" s="221"/>
      <c r="S103" s="178"/>
      <c r="T103" s="178"/>
      <c r="U103" s="178"/>
    </row>
    <row r="104" spans="3:21" ht="24.75" customHeight="1">
      <c r="C104" s="220"/>
      <c r="D104" s="178"/>
      <c r="E104" s="221"/>
      <c r="G104" s="223"/>
      <c r="J104" s="178"/>
      <c r="K104" s="178"/>
      <c r="L104" s="178"/>
      <c r="M104" s="178"/>
      <c r="R104" s="221"/>
      <c r="S104" s="178"/>
      <c r="T104" s="178"/>
      <c r="U104" s="178"/>
    </row>
    <row r="105" spans="3:21" ht="24.75" customHeight="1">
      <c r="C105" s="220"/>
      <c r="D105" s="178"/>
      <c r="E105" s="221"/>
      <c r="G105" s="223"/>
      <c r="J105" s="178"/>
      <c r="K105" s="178"/>
      <c r="L105" s="178"/>
      <c r="M105" s="178"/>
      <c r="R105" s="221"/>
      <c r="S105" s="178"/>
      <c r="T105" s="178"/>
      <c r="U105" s="178"/>
    </row>
    <row r="106" spans="3:21" ht="24.75" customHeight="1">
      <c r="C106" s="220"/>
      <c r="D106" s="178"/>
      <c r="E106" s="221"/>
      <c r="G106" s="223"/>
      <c r="J106" s="178"/>
      <c r="K106" s="178"/>
      <c r="L106" s="178"/>
      <c r="M106" s="178"/>
      <c r="R106" s="221"/>
      <c r="S106" s="178"/>
      <c r="T106" s="178"/>
      <c r="U106" s="178"/>
    </row>
    <row r="107" spans="3:21" ht="24.75" customHeight="1">
      <c r="C107" s="220"/>
      <c r="D107" s="178"/>
      <c r="E107" s="221"/>
      <c r="G107" s="223"/>
      <c r="J107" s="178"/>
      <c r="K107" s="178"/>
      <c r="L107" s="178"/>
      <c r="M107" s="178"/>
      <c r="R107" s="221"/>
      <c r="S107" s="178"/>
      <c r="T107" s="178"/>
      <c r="U107" s="178"/>
    </row>
    <row r="108" spans="3:21" ht="24.75" customHeight="1">
      <c r="C108" s="220"/>
      <c r="D108" s="178"/>
      <c r="E108" s="221"/>
      <c r="G108" s="223"/>
      <c r="J108" s="178"/>
      <c r="K108" s="178"/>
      <c r="L108" s="178"/>
      <c r="M108" s="178"/>
      <c r="R108" s="221"/>
      <c r="S108" s="178"/>
      <c r="T108" s="178"/>
      <c r="U108" s="178"/>
    </row>
    <row r="109" spans="3:21" ht="24.75" customHeight="1">
      <c r="C109" s="220"/>
      <c r="D109" s="178"/>
      <c r="E109" s="221"/>
      <c r="G109" s="223"/>
      <c r="J109" s="178"/>
      <c r="K109" s="178"/>
      <c r="L109" s="178"/>
      <c r="M109" s="178"/>
      <c r="R109" s="221"/>
      <c r="S109" s="178"/>
      <c r="T109" s="178"/>
      <c r="U109" s="178"/>
    </row>
    <row r="110" spans="3:21" ht="24.75" customHeight="1">
      <c r="C110" s="220"/>
      <c r="D110" s="178"/>
      <c r="E110" s="221"/>
      <c r="G110" s="223"/>
      <c r="J110" s="178"/>
      <c r="K110" s="178"/>
      <c r="L110" s="178"/>
      <c r="M110" s="178"/>
      <c r="R110" s="221"/>
      <c r="S110" s="178"/>
      <c r="T110" s="178"/>
      <c r="U110" s="178"/>
    </row>
    <row r="111" spans="3:21" ht="24.75" customHeight="1">
      <c r="C111" s="220"/>
      <c r="D111" s="178"/>
      <c r="E111" s="221"/>
      <c r="G111" s="223"/>
      <c r="J111" s="178"/>
      <c r="K111" s="178"/>
      <c r="L111" s="178"/>
      <c r="M111" s="178"/>
      <c r="R111" s="221"/>
      <c r="S111" s="178"/>
      <c r="T111" s="178"/>
      <c r="U111" s="178"/>
    </row>
    <row r="112" spans="3:21" ht="24.75" customHeight="1">
      <c r="C112" s="220"/>
      <c r="D112" s="178"/>
      <c r="E112" s="221"/>
      <c r="G112" s="223"/>
      <c r="J112" s="178"/>
      <c r="K112" s="178"/>
      <c r="L112" s="178"/>
      <c r="M112" s="178"/>
      <c r="R112" s="221"/>
      <c r="S112" s="178"/>
      <c r="T112" s="178"/>
      <c r="U112" s="178"/>
    </row>
    <row r="113" spans="3:21" ht="24.75" customHeight="1">
      <c r="C113" s="220"/>
      <c r="D113" s="178"/>
      <c r="E113" s="221"/>
      <c r="G113" s="223"/>
      <c r="J113" s="178"/>
      <c r="K113" s="178"/>
      <c r="L113" s="178"/>
      <c r="M113" s="178"/>
      <c r="R113" s="221"/>
      <c r="S113" s="178"/>
      <c r="T113" s="178"/>
      <c r="U113" s="178"/>
    </row>
    <row r="114" spans="3:21" ht="24.75" customHeight="1">
      <c r="C114" s="220"/>
      <c r="D114" s="178"/>
      <c r="E114" s="221"/>
      <c r="G114" s="223"/>
      <c r="J114" s="178"/>
      <c r="K114" s="178"/>
      <c r="L114" s="178"/>
      <c r="M114" s="178"/>
      <c r="R114" s="221"/>
      <c r="S114" s="178"/>
      <c r="T114" s="178"/>
      <c r="U114" s="178"/>
    </row>
    <row r="115" spans="3:21" ht="24.75" customHeight="1">
      <c r="C115" s="220"/>
      <c r="D115" s="178"/>
      <c r="E115" s="221"/>
      <c r="G115" s="223"/>
      <c r="J115" s="178"/>
      <c r="K115" s="178"/>
      <c r="L115" s="178"/>
      <c r="M115" s="178"/>
      <c r="R115" s="221"/>
      <c r="S115" s="178"/>
      <c r="T115" s="178"/>
      <c r="U115" s="178"/>
    </row>
    <row r="116" spans="3:21" ht="24.75" customHeight="1">
      <c r="C116" s="220"/>
      <c r="D116" s="178"/>
      <c r="E116" s="221"/>
      <c r="G116" s="223"/>
      <c r="J116" s="178"/>
      <c r="K116" s="178"/>
      <c r="L116" s="178"/>
      <c r="M116" s="178"/>
      <c r="R116" s="221"/>
      <c r="S116" s="178"/>
      <c r="T116" s="178"/>
      <c r="U116" s="178"/>
    </row>
    <row r="117" spans="3:21" ht="24.75" customHeight="1">
      <c r="C117" s="220"/>
      <c r="D117" s="178"/>
      <c r="E117" s="221"/>
      <c r="G117" s="223"/>
      <c r="J117" s="178"/>
      <c r="K117" s="178"/>
      <c r="L117" s="178"/>
      <c r="M117" s="178"/>
      <c r="R117" s="221"/>
      <c r="S117" s="178"/>
      <c r="T117" s="178"/>
      <c r="U117" s="178"/>
    </row>
    <row r="118" spans="3:21" ht="24.75" customHeight="1">
      <c r="C118" s="220"/>
      <c r="D118" s="178"/>
      <c r="E118" s="221"/>
      <c r="G118" s="223"/>
      <c r="J118" s="178"/>
      <c r="K118" s="178"/>
      <c r="L118" s="178"/>
      <c r="M118" s="178"/>
      <c r="R118" s="221"/>
      <c r="S118" s="178"/>
      <c r="T118" s="178"/>
      <c r="U118" s="178"/>
    </row>
    <row r="119" spans="3:21" ht="24.75" customHeight="1">
      <c r="C119" s="220"/>
      <c r="D119" s="178"/>
      <c r="E119" s="221"/>
      <c r="G119" s="223"/>
      <c r="J119" s="178"/>
      <c r="K119" s="178"/>
      <c r="L119" s="178"/>
      <c r="M119" s="178"/>
      <c r="R119" s="221"/>
      <c r="S119" s="178"/>
      <c r="T119" s="178"/>
      <c r="U119" s="178"/>
    </row>
    <row r="120" spans="3:21" ht="24.75" customHeight="1">
      <c r="C120" s="220"/>
      <c r="D120" s="178"/>
      <c r="E120" s="221"/>
      <c r="G120" s="223"/>
      <c r="J120" s="178"/>
      <c r="K120" s="178"/>
      <c r="L120" s="178"/>
      <c r="M120" s="178"/>
      <c r="R120" s="221"/>
      <c r="S120" s="178"/>
      <c r="T120" s="178"/>
      <c r="U120" s="178"/>
    </row>
    <row r="121" spans="3:21" ht="24.75" customHeight="1">
      <c r="C121" s="220"/>
      <c r="D121" s="178"/>
      <c r="E121" s="221"/>
      <c r="G121" s="223"/>
      <c r="J121" s="178"/>
      <c r="K121" s="178"/>
      <c r="L121" s="178"/>
      <c r="M121" s="178"/>
      <c r="R121" s="221"/>
      <c r="S121" s="178"/>
      <c r="T121" s="178"/>
      <c r="U121" s="178"/>
    </row>
    <row r="122" spans="3:21" ht="24.75" customHeight="1">
      <c r="C122" s="220"/>
      <c r="D122" s="178"/>
      <c r="E122" s="221"/>
      <c r="G122" s="223"/>
      <c r="J122" s="178"/>
      <c r="K122" s="178"/>
      <c r="L122" s="178"/>
      <c r="M122" s="178"/>
      <c r="R122" s="221"/>
      <c r="S122" s="178"/>
      <c r="T122" s="178"/>
      <c r="U122" s="178"/>
    </row>
    <row r="123" spans="3:21" ht="24.75" customHeight="1">
      <c r="C123" s="220"/>
      <c r="D123" s="178"/>
      <c r="E123" s="221"/>
      <c r="G123" s="223"/>
      <c r="J123" s="178"/>
      <c r="K123" s="178"/>
      <c r="L123" s="178"/>
      <c r="M123" s="178"/>
      <c r="R123" s="221"/>
      <c r="S123" s="178"/>
      <c r="T123" s="178"/>
      <c r="U123" s="178"/>
    </row>
    <row r="124" spans="3:21" ht="24.75" customHeight="1">
      <c r="C124" s="220"/>
      <c r="D124" s="178"/>
      <c r="E124" s="221"/>
      <c r="G124" s="223"/>
      <c r="J124" s="178"/>
      <c r="K124" s="178"/>
      <c r="L124" s="178"/>
      <c r="M124" s="178"/>
      <c r="R124" s="221"/>
      <c r="S124" s="178"/>
      <c r="T124" s="178"/>
      <c r="U124" s="178"/>
    </row>
    <row r="125" spans="3:21" ht="24.75" customHeight="1">
      <c r="C125" s="220"/>
      <c r="D125" s="178"/>
      <c r="E125" s="221"/>
      <c r="G125" s="223"/>
      <c r="J125" s="178"/>
      <c r="K125" s="178"/>
      <c r="L125" s="178"/>
      <c r="M125" s="178"/>
      <c r="R125" s="221"/>
      <c r="S125" s="178"/>
      <c r="T125" s="178"/>
      <c r="U125" s="178"/>
    </row>
    <row r="126" spans="3:21" ht="24.75" customHeight="1">
      <c r="C126" s="220"/>
      <c r="D126" s="178"/>
      <c r="E126" s="221"/>
      <c r="G126" s="223"/>
      <c r="J126" s="178"/>
      <c r="K126" s="178"/>
      <c r="L126" s="178"/>
      <c r="M126" s="178"/>
      <c r="R126" s="221"/>
      <c r="S126" s="178"/>
      <c r="T126" s="178"/>
      <c r="U126" s="178"/>
    </row>
    <row r="127" spans="3:21" ht="24.75" customHeight="1">
      <c r="C127" s="220"/>
      <c r="D127" s="178"/>
      <c r="E127" s="221"/>
      <c r="G127" s="223"/>
      <c r="J127" s="178"/>
      <c r="K127" s="178"/>
      <c r="L127" s="178"/>
      <c r="M127" s="178"/>
      <c r="R127" s="221"/>
      <c r="S127" s="178"/>
      <c r="T127" s="178"/>
      <c r="U127" s="178"/>
    </row>
    <row r="128" spans="3:21" ht="24.75" customHeight="1">
      <c r="C128" s="220"/>
      <c r="D128" s="178"/>
      <c r="E128" s="221"/>
      <c r="G128" s="223"/>
      <c r="J128" s="178"/>
      <c r="K128" s="178"/>
      <c r="L128" s="178"/>
      <c r="M128" s="178"/>
      <c r="R128" s="221"/>
      <c r="S128" s="178"/>
      <c r="T128" s="178"/>
      <c r="U128" s="178"/>
    </row>
    <row r="129" spans="3:21" ht="24.75" customHeight="1">
      <c r="C129" s="220"/>
      <c r="D129" s="178"/>
      <c r="E129" s="221"/>
      <c r="G129" s="223"/>
      <c r="J129" s="178"/>
      <c r="K129" s="178"/>
      <c r="L129" s="178"/>
      <c r="M129" s="178"/>
      <c r="R129" s="221"/>
      <c r="S129" s="178"/>
      <c r="T129" s="178"/>
      <c r="U129" s="178"/>
    </row>
    <row r="130" spans="3:21" ht="24.75" customHeight="1">
      <c r="C130" s="220"/>
      <c r="D130" s="178"/>
      <c r="E130" s="221"/>
      <c r="G130" s="223"/>
      <c r="J130" s="178"/>
      <c r="K130" s="178"/>
      <c r="L130" s="178"/>
      <c r="M130" s="178"/>
      <c r="R130" s="221"/>
      <c r="S130" s="178"/>
      <c r="T130" s="178"/>
      <c r="U130" s="178"/>
    </row>
    <row r="131" spans="3:21" ht="24.75" customHeight="1">
      <c r="C131" s="220"/>
      <c r="D131" s="178"/>
      <c r="E131" s="221"/>
      <c r="G131" s="223"/>
      <c r="J131" s="178"/>
      <c r="K131" s="178"/>
      <c r="L131" s="178"/>
      <c r="M131" s="178"/>
      <c r="R131" s="221"/>
      <c r="S131" s="178"/>
      <c r="T131" s="178"/>
      <c r="U131" s="178"/>
    </row>
    <row r="132" spans="3:21" ht="24.75" customHeight="1">
      <c r="C132" s="220"/>
      <c r="D132" s="178"/>
      <c r="E132" s="221"/>
      <c r="G132" s="223"/>
      <c r="J132" s="178"/>
      <c r="K132" s="178"/>
      <c r="L132" s="178"/>
      <c r="M132" s="178"/>
      <c r="R132" s="221"/>
      <c r="S132" s="178"/>
      <c r="T132" s="178"/>
      <c r="U132" s="178"/>
    </row>
    <row r="133" spans="3:21" ht="24.75" customHeight="1">
      <c r="C133" s="220"/>
      <c r="D133" s="178"/>
      <c r="E133" s="221"/>
      <c r="G133" s="223"/>
      <c r="J133" s="178"/>
      <c r="K133" s="178"/>
      <c r="L133" s="178"/>
      <c r="M133" s="178"/>
      <c r="R133" s="221"/>
      <c r="S133" s="178"/>
      <c r="T133" s="178"/>
      <c r="U133" s="178"/>
    </row>
    <row r="134" spans="3:21" ht="24.75" customHeight="1">
      <c r="C134" s="220"/>
      <c r="D134" s="178"/>
      <c r="E134" s="221"/>
      <c r="G134" s="223"/>
      <c r="J134" s="178"/>
      <c r="K134" s="178"/>
      <c r="L134" s="178"/>
      <c r="M134" s="178"/>
      <c r="R134" s="221"/>
      <c r="S134" s="178"/>
      <c r="T134" s="178"/>
      <c r="U134" s="178"/>
    </row>
    <row r="135" spans="3:21" ht="24.75" customHeight="1">
      <c r="C135" s="220"/>
      <c r="D135" s="178"/>
      <c r="E135" s="221"/>
      <c r="G135" s="223"/>
      <c r="J135" s="178"/>
      <c r="K135" s="178"/>
      <c r="L135" s="178"/>
      <c r="M135" s="178"/>
      <c r="R135" s="221"/>
      <c r="S135" s="178"/>
      <c r="T135" s="178"/>
      <c r="U135" s="178"/>
    </row>
    <row r="136" spans="3:21" ht="24.75" customHeight="1">
      <c r="C136" s="220"/>
      <c r="D136" s="178"/>
      <c r="E136" s="221"/>
      <c r="G136" s="223"/>
      <c r="J136" s="178"/>
      <c r="K136" s="178"/>
      <c r="L136" s="178"/>
      <c r="M136" s="178"/>
      <c r="R136" s="221"/>
      <c r="S136" s="178"/>
      <c r="T136" s="178"/>
      <c r="U136" s="178"/>
    </row>
    <row r="137" spans="3:21" ht="24.75" customHeight="1">
      <c r="C137" s="220"/>
      <c r="D137" s="178"/>
      <c r="E137" s="221"/>
      <c r="G137" s="223"/>
      <c r="J137" s="178"/>
      <c r="K137" s="178"/>
      <c r="L137" s="178"/>
      <c r="M137" s="178"/>
      <c r="R137" s="221"/>
      <c r="S137" s="178"/>
      <c r="T137" s="178"/>
      <c r="U137" s="178"/>
    </row>
    <row r="138" spans="3:21" ht="24.75" customHeight="1">
      <c r="C138" s="220"/>
      <c r="D138" s="178"/>
      <c r="E138" s="221"/>
      <c r="G138" s="223"/>
      <c r="J138" s="178"/>
      <c r="K138" s="178"/>
      <c r="L138" s="178"/>
      <c r="M138" s="178"/>
      <c r="R138" s="221"/>
      <c r="S138" s="178"/>
      <c r="T138" s="178"/>
      <c r="U138" s="178"/>
    </row>
    <row r="139" spans="3:21" ht="24.75" customHeight="1">
      <c r="C139" s="220"/>
      <c r="D139" s="178"/>
      <c r="E139" s="221"/>
      <c r="G139" s="223"/>
      <c r="J139" s="178"/>
      <c r="K139" s="178"/>
      <c r="L139" s="178"/>
      <c r="M139" s="178"/>
      <c r="R139" s="221"/>
      <c r="S139" s="178"/>
      <c r="T139" s="178"/>
      <c r="U139" s="178"/>
    </row>
    <row r="140" spans="3:21" ht="24.75" customHeight="1">
      <c r="C140" s="220"/>
      <c r="D140" s="178"/>
      <c r="E140" s="221"/>
      <c r="G140" s="223"/>
      <c r="J140" s="178"/>
      <c r="K140" s="178"/>
      <c r="L140" s="178"/>
      <c r="M140" s="178"/>
      <c r="R140" s="221"/>
      <c r="S140" s="178"/>
      <c r="T140" s="178"/>
      <c r="U140" s="178"/>
    </row>
    <row r="141" spans="3:21" ht="24.75" customHeight="1">
      <c r="C141" s="220"/>
      <c r="D141" s="178"/>
      <c r="E141" s="221"/>
      <c r="G141" s="223"/>
      <c r="J141" s="178"/>
      <c r="K141" s="178"/>
      <c r="L141" s="178"/>
      <c r="M141" s="178"/>
      <c r="R141" s="221"/>
      <c r="S141" s="178"/>
      <c r="T141" s="178"/>
      <c r="U141" s="178"/>
    </row>
    <row r="142" spans="3:21" ht="24.75" customHeight="1">
      <c r="C142" s="220"/>
      <c r="D142" s="178"/>
      <c r="E142" s="221"/>
      <c r="G142" s="223"/>
      <c r="J142" s="178"/>
      <c r="K142" s="178"/>
      <c r="L142" s="178"/>
      <c r="M142" s="178"/>
      <c r="R142" s="221"/>
      <c r="S142" s="178"/>
      <c r="T142" s="178"/>
      <c r="U142" s="178"/>
    </row>
    <row r="143" spans="3:21" ht="24.75" customHeight="1">
      <c r="C143" s="220"/>
      <c r="D143" s="178"/>
      <c r="E143" s="221"/>
      <c r="G143" s="223"/>
      <c r="J143" s="178"/>
      <c r="K143" s="178"/>
      <c r="L143" s="178"/>
      <c r="M143" s="178"/>
      <c r="R143" s="221"/>
      <c r="S143" s="178"/>
      <c r="T143" s="178"/>
      <c r="U143" s="178"/>
    </row>
    <row r="144" spans="3:21" ht="24.75" customHeight="1">
      <c r="C144" s="220"/>
      <c r="D144" s="178"/>
      <c r="E144" s="221"/>
      <c r="G144" s="223"/>
      <c r="J144" s="178"/>
      <c r="K144" s="178"/>
      <c r="L144" s="178"/>
      <c r="M144" s="178"/>
      <c r="R144" s="221"/>
      <c r="S144" s="178"/>
      <c r="T144" s="178"/>
      <c r="U144" s="178"/>
    </row>
    <row r="145" spans="3:21" ht="24.75" customHeight="1">
      <c r="C145" s="220"/>
      <c r="D145" s="178"/>
      <c r="E145" s="221"/>
      <c r="G145" s="223"/>
      <c r="J145" s="178"/>
      <c r="K145" s="178"/>
      <c r="L145" s="178"/>
      <c r="M145" s="178"/>
      <c r="R145" s="221"/>
      <c r="S145" s="178"/>
      <c r="T145" s="178"/>
      <c r="U145" s="178"/>
    </row>
    <row r="146" spans="3:21" ht="24.75" customHeight="1">
      <c r="C146" s="220"/>
      <c r="D146" s="178"/>
      <c r="E146" s="221"/>
      <c r="G146" s="223"/>
      <c r="J146" s="178"/>
      <c r="K146" s="178"/>
      <c r="L146" s="178"/>
      <c r="M146" s="178"/>
      <c r="R146" s="221"/>
      <c r="S146" s="178"/>
      <c r="T146" s="178"/>
      <c r="U146" s="178"/>
    </row>
    <row r="147" spans="3:21" ht="24.75" customHeight="1">
      <c r="C147" s="220"/>
      <c r="D147" s="178"/>
      <c r="E147" s="221"/>
      <c r="G147" s="223"/>
      <c r="J147" s="178"/>
      <c r="K147" s="178"/>
      <c r="L147" s="178"/>
      <c r="M147" s="178"/>
      <c r="R147" s="221"/>
      <c r="S147" s="178"/>
      <c r="T147" s="178"/>
      <c r="U147" s="178"/>
    </row>
    <row r="148" spans="3:21" ht="24.75" customHeight="1">
      <c r="C148" s="220"/>
      <c r="D148" s="178"/>
      <c r="E148" s="221"/>
      <c r="G148" s="223"/>
      <c r="J148" s="178"/>
      <c r="K148" s="178"/>
      <c r="L148" s="178"/>
      <c r="M148" s="178"/>
      <c r="R148" s="221"/>
      <c r="S148" s="178"/>
      <c r="T148" s="178"/>
      <c r="U148" s="178"/>
    </row>
    <row r="149" spans="3:21" ht="24.75" customHeight="1">
      <c r="C149" s="220"/>
      <c r="D149" s="178"/>
      <c r="E149" s="221"/>
      <c r="G149" s="223"/>
      <c r="J149" s="178"/>
      <c r="K149" s="178"/>
      <c r="L149" s="178"/>
      <c r="M149" s="178"/>
      <c r="R149" s="221"/>
      <c r="S149" s="178"/>
      <c r="T149" s="178"/>
      <c r="U149" s="178"/>
    </row>
    <row r="150" spans="3:21" ht="24.75" customHeight="1">
      <c r="C150" s="220"/>
      <c r="D150" s="178"/>
      <c r="E150" s="221"/>
      <c r="G150" s="223"/>
      <c r="J150" s="178"/>
      <c r="K150" s="178"/>
      <c r="L150" s="178"/>
      <c r="M150" s="178"/>
      <c r="R150" s="221"/>
      <c r="S150" s="178"/>
      <c r="T150" s="178"/>
      <c r="U150" s="178"/>
    </row>
    <row r="151" spans="3:21" ht="24.75" customHeight="1">
      <c r="C151" s="220"/>
      <c r="D151" s="178"/>
      <c r="E151" s="221"/>
      <c r="G151" s="223"/>
      <c r="J151" s="178"/>
      <c r="K151" s="178"/>
      <c r="L151" s="178"/>
      <c r="M151" s="178"/>
      <c r="R151" s="221"/>
      <c r="S151" s="178"/>
      <c r="T151" s="178"/>
      <c r="U151" s="178"/>
    </row>
    <row r="152" spans="3:21" ht="24.75" customHeight="1">
      <c r="C152" s="220"/>
      <c r="D152" s="178"/>
      <c r="E152" s="221"/>
      <c r="G152" s="223"/>
      <c r="J152" s="178"/>
      <c r="K152" s="178"/>
      <c r="L152" s="178"/>
      <c r="M152" s="178"/>
      <c r="R152" s="221"/>
      <c r="S152" s="178"/>
      <c r="T152" s="178"/>
      <c r="U152" s="178"/>
    </row>
    <row r="153" spans="3:21" ht="24.75" customHeight="1">
      <c r="C153" s="220"/>
      <c r="D153" s="178"/>
      <c r="E153" s="221"/>
      <c r="G153" s="223"/>
      <c r="J153" s="178"/>
      <c r="K153" s="178"/>
      <c r="L153" s="178"/>
      <c r="M153" s="178"/>
      <c r="R153" s="221"/>
      <c r="S153" s="178"/>
      <c r="T153" s="178"/>
      <c r="U153" s="178"/>
    </row>
    <row r="154" spans="3:21" ht="24.75" customHeight="1">
      <c r="C154" s="220"/>
      <c r="D154" s="178"/>
      <c r="E154" s="221"/>
      <c r="G154" s="223"/>
      <c r="J154" s="178"/>
      <c r="K154" s="178"/>
      <c r="L154" s="178"/>
      <c r="M154" s="178"/>
      <c r="R154" s="221"/>
      <c r="S154" s="178"/>
      <c r="T154" s="178"/>
      <c r="U154" s="178"/>
    </row>
    <row r="155" spans="3:21" ht="24.75" customHeight="1">
      <c r="C155" s="220"/>
      <c r="D155" s="178"/>
      <c r="E155" s="221"/>
      <c r="G155" s="223"/>
      <c r="J155" s="178"/>
      <c r="K155" s="178"/>
      <c r="L155" s="178"/>
      <c r="M155" s="178"/>
      <c r="R155" s="221"/>
      <c r="S155" s="178"/>
      <c r="T155" s="178"/>
      <c r="U155" s="178"/>
    </row>
    <row r="156" spans="3:21" ht="24.75" customHeight="1">
      <c r="C156" s="220"/>
      <c r="D156" s="178"/>
      <c r="E156" s="221"/>
      <c r="G156" s="223"/>
      <c r="J156" s="178"/>
      <c r="K156" s="178"/>
      <c r="L156" s="178"/>
      <c r="M156" s="178"/>
      <c r="R156" s="221"/>
      <c r="S156" s="178"/>
      <c r="T156" s="178"/>
      <c r="U156" s="178"/>
    </row>
    <row r="157" spans="3:21" ht="24.75" customHeight="1">
      <c r="C157" s="220"/>
      <c r="D157" s="178"/>
      <c r="E157" s="221"/>
      <c r="G157" s="223"/>
      <c r="J157" s="178"/>
      <c r="K157" s="178"/>
      <c r="L157" s="178"/>
      <c r="M157" s="178"/>
      <c r="R157" s="221"/>
      <c r="S157" s="178"/>
      <c r="T157" s="178"/>
      <c r="U157" s="178"/>
    </row>
    <row r="158" spans="3:21" ht="24.75" customHeight="1">
      <c r="C158" s="220"/>
      <c r="D158" s="178"/>
      <c r="E158" s="221"/>
      <c r="G158" s="223"/>
      <c r="J158" s="178"/>
      <c r="K158" s="178"/>
      <c r="L158" s="178"/>
      <c r="M158" s="178"/>
      <c r="R158" s="221"/>
      <c r="S158" s="178"/>
      <c r="T158" s="178"/>
      <c r="U158" s="178"/>
    </row>
    <row r="159" spans="3:21" ht="24.75" customHeight="1">
      <c r="C159" s="220"/>
      <c r="D159" s="178"/>
      <c r="E159" s="221"/>
      <c r="G159" s="223"/>
      <c r="J159" s="178"/>
      <c r="K159" s="178"/>
      <c r="L159" s="178"/>
      <c r="M159" s="178"/>
      <c r="R159" s="221"/>
      <c r="S159" s="178"/>
      <c r="T159" s="178"/>
      <c r="U159" s="178"/>
    </row>
    <row r="160" spans="3:21" ht="24.75" customHeight="1">
      <c r="C160" s="220"/>
      <c r="D160" s="178"/>
      <c r="E160" s="221"/>
      <c r="G160" s="223"/>
      <c r="J160" s="178"/>
      <c r="K160" s="178"/>
      <c r="L160" s="178"/>
      <c r="M160" s="178"/>
      <c r="R160" s="221"/>
      <c r="S160" s="178"/>
      <c r="T160" s="178"/>
      <c r="U160" s="178"/>
    </row>
    <row r="161" spans="3:21" ht="24.75" customHeight="1">
      <c r="C161" s="220"/>
      <c r="D161" s="178"/>
      <c r="E161" s="221"/>
      <c r="G161" s="223"/>
      <c r="J161" s="178"/>
      <c r="K161" s="178"/>
      <c r="L161" s="178"/>
      <c r="M161" s="178"/>
      <c r="R161" s="221"/>
      <c r="S161" s="178"/>
      <c r="T161" s="178"/>
      <c r="U161" s="178"/>
    </row>
    <row r="162" spans="3:21" ht="24.75" customHeight="1">
      <c r="C162" s="220"/>
      <c r="D162" s="178"/>
      <c r="E162" s="221"/>
      <c r="G162" s="223"/>
      <c r="J162" s="178"/>
      <c r="K162" s="178"/>
      <c r="L162" s="178"/>
      <c r="M162" s="178"/>
      <c r="R162" s="221"/>
      <c r="S162" s="178"/>
      <c r="T162" s="178"/>
      <c r="U162" s="178"/>
    </row>
    <row r="163" spans="3:21" ht="24.75" customHeight="1">
      <c r="C163" s="220"/>
      <c r="D163" s="178"/>
      <c r="E163" s="221"/>
      <c r="G163" s="223"/>
      <c r="J163" s="178"/>
      <c r="K163" s="178"/>
      <c r="L163" s="178"/>
      <c r="M163" s="178"/>
      <c r="R163" s="221"/>
      <c r="S163" s="178"/>
      <c r="T163" s="178"/>
      <c r="U163" s="178"/>
    </row>
    <row r="164" spans="3:21" ht="24.75" customHeight="1">
      <c r="C164" s="220"/>
      <c r="D164" s="178"/>
      <c r="E164" s="221"/>
      <c r="G164" s="223"/>
      <c r="J164" s="178"/>
      <c r="K164" s="178"/>
      <c r="L164" s="178"/>
      <c r="M164" s="178"/>
      <c r="R164" s="221"/>
      <c r="S164" s="178"/>
      <c r="T164" s="178"/>
      <c r="U164" s="178"/>
    </row>
    <row r="165" spans="3:21" ht="24.75" customHeight="1">
      <c r="C165" s="220"/>
      <c r="D165" s="178"/>
      <c r="E165" s="221"/>
      <c r="G165" s="223"/>
      <c r="J165" s="178"/>
      <c r="K165" s="178"/>
      <c r="L165" s="178"/>
      <c r="M165" s="178"/>
      <c r="R165" s="221"/>
      <c r="S165" s="178"/>
      <c r="T165" s="178"/>
      <c r="U165" s="178"/>
    </row>
    <row r="166" spans="3:21" ht="24.75" customHeight="1">
      <c r="C166" s="220"/>
      <c r="D166" s="178"/>
      <c r="E166" s="221"/>
      <c r="G166" s="223"/>
      <c r="J166" s="178"/>
      <c r="K166" s="178"/>
      <c r="L166" s="178"/>
      <c r="M166" s="178"/>
      <c r="R166" s="221"/>
      <c r="S166" s="178"/>
      <c r="T166" s="178"/>
      <c r="U166" s="178"/>
    </row>
    <row r="167" spans="3:21" ht="24.75" customHeight="1">
      <c r="C167" s="220"/>
      <c r="D167" s="178"/>
      <c r="E167" s="221"/>
      <c r="G167" s="223"/>
      <c r="J167" s="178"/>
      <c r="K167" s="178"/>
      <c r="L167" s="178"/>
      <c r="M167" s="178"/>
      <c r="R167" s="221"/>
      <c r="S167" s="178"/>
      <c r="T167" s="178"/>
      <c r="U167" s="178"/>
    </row>
    <row r="168" spans="3:21" ht="24.75" customHeight="1">
      <c r="C168" s="220"/>
      <c r="D168" s="178"/>
      <c r="E168" s="221"/>
      <c r="G168" s="223"/>
      <c r="J168" s="178"/>
      <c r="K168" s="178"/>
      <c r="L168" s="178"/>
      <c r="M168" s="178"/>
      <c r="R168" s="221"/>
      <c r="S168" s="178"/>
      <c r="T168" s="178"/>
      <c r="U168" s="178"/>
    </row>
    <row r="169" spans="3:21" ht="24.75" customHeight="1">
      <c r="C169" s="220"/>
      <c r="D169" s="178"/>
      <c r="E169" s="221"/>
      <c r="G169" s="223"/>
      <c r="J169" s="178"/>
      <c r="K169" s="178"/>
      <c r="L169" s="178"/>
      <c r="M169" s="178"/>
      <c r="R169" s="221"/>
      <c r="S169" s="178"/>
      <c r="T169" s="178"/>
      <c r="U169" s="178"/>
    </row>
    <row r="170" spans="3:21" ht="24.75" customHeight="1">
      <c r="C170" s="220"/>
      <c r="D170" s="178"/>
      <c r="E170" s="221"/>
      <c r="G170" s="223"/>
      <c r="J170" s="178"/>
      <c r="K170" s="178"/>
      <c r="L170" s="178"/>
      <c r="M170" s="178"/>
      <c r="R170" s="221"/>
      <c r="S170" s="178"/>
      <c r="T170" s="178"/>
      <c r="U170" s="178"/>
    </row>
    <row r="171" spans="3:21" ht="24.75" customHeight="1">
      <c r="C171" s="220"/>
      <c r="D171" s="178"/>
      <c r="E171" s="221"/>
      <c r="G171" s="223"/>
      <c r="J171" s="178"/>
      <c r="K171" s="178"/>
      <c r="L171" s="178"/>
      <c r="M171" s="178"/>
      <c r="R171" s="221"/>
      <c r="S171" s="178"/>
      <c r="T171" s="178"/>
      <c r="U171" s="178"/>
    </row>
    <row r="172" spans="3:21" ht="24.75" customHeight="1">
      <c r="C172" s="220"/>
      <c r="D172" s="178"/>
      <c r="E172" s="221"/>
      <c r="G172" s="223"/>
      <c r="J172" s="178"/>
      <c r="K172" s="178"/>
      <c r="L172" s="178"/>
      <c r="M172" s="178"/>
      <c r="R172" s="221"/>
      <c r="S172" s="178"/>
      <c r="T172" s="178"/>
      <c r="U172" s="178"/>
    </row>
    <row r="173" spans="3:21" ht="24.75" customHeight="1">
      <c r="C173" s="220"/>
      <c r="D173" s="178"/>
      <c r="E173" s="221"/>
      <c r="G173" s="223"/>
      <c r="J173" s="178"/>
      <c r="K173" s="178"/>
      <c r="L173" s="178"/>
      <c r="M173" s="178"/>
      <c r="R173" s="221"/>
      <c r="S173" s="178"/>
      <c r="T173" s="178"/>
      <c r="U173" s="178"/>
    </row>
    <row r="174" spans="3:21" ht="24.75" customHeight="1">
      <c r="C174" s="220"/>
      <c r="D174" s="178"/>
      <c r="E174" s="221"/>
      <c r="G174" s="223"/>
      <c r="J174" s="178"/>
      <c r="K174" s="178"/>
      <c r="L174" s="178"/>
      <c r="M174" s="178"/>
      <c r="R174" s="221"/>
      <c r="S174" s="178"/>
      <c r="T174" s="178"/>
      <c r="U174" s="178"/>
    </row>
    <row r="175" spans="3:21" ht="24.75" customHeight="1">
      <c r="C175" s="220"/>
      <c r="D175" s="178"/>
      <c r="E175" s="221"/>
      <c r="G175" s="223"/>
      <c r="J175" s="178"/>
      <c r="K175" s="178"/>
      <c r="L175" s="178"/>
      <c r="M175" s="178"/>
      <c r="R175" s="221"/>
      <c r="S175" s="178"/>
      <c r="T175" s="178"/>
      <c r="U175" s="178"/>
    </row>
    <row r="176" spans="3:21" ht="24.75" customHeight="1">
      <c r="C176" s="220"/>
      <c r="D176" s="178"/>
      <c r="E176" s="221"/>
      <c r="G176" s="223"/>
      <c r="J176" s="178"/>
      <c r="K176" s="178"/>
      <c r="L176" s="178"/>
      <c r="M176" s="178"/>
      <c r="R176" s="221"/>
      <c r="S176" s="178"/>
      <c r="T176" s="178"/>
      <c r="U176" s="178"/>
    </row>
    <row r="177" spans="3:21" ht="24.75" customHeight="1">
      <c r="C177" s="220"/>
      <c r="D177" s="178"/>
      <c r="E177" s="221"/>
      <c r="G177" s="223"/>
      <c r="J177" s="178"/>
      <c r="K177" s="178"/>
      <c r="L177" s="178"/>
      <c r="M177" s="178"/>
      <c r="R177" s="221"/>
      <c r="S177" s="178"/>
      <c r="T177" s="178"/>
      <c r="U177" s="178"/>
    </row>
    <row r="178" spans="3:21" ht="24.75" customHeight="1">
      <c r="C178" s="220"/>
      <c r="D178" s="178"/>
      <c r="E178" s="221"/>
      <c r="G178" s="223"/>
      <c r="J178" s="178"/>
      <c r="K178" s="178"/>
      <c r="L178" s="178"/>
      <c r="M178" s="178"/>
      <c r="R178" s="221"/>
      <c r="S178" s="178"/>
      <c r="T178" s="178"/>
      <c r="U178" s="178"/>
    </row>
    <row r="179" spans="3:21" ht="24.75" customHeight="1">
      <c r="C179" s="220"/>
      <c r="D179" s="178"/>
      <c r="E179" s="221"/>
      <c r="G179" s="223"/>
      <c r="J179" s="178"/>
      <c r="K179" s="178"/>
      <c r="L179" s="178"/>
      <c r="M179" s="178"/>
      <c r="R179" s="221"/>
      <c r="S179" s="178"/>
      <c r="T179" s="178"/>
      <c r="U179" s="178"/>
    </row>
    <row r="180" spans="3:21" ht="24.75" customHeight="1">
      <c r="C180" s="220"/>
      <c r="D180" s="178"/>
      <c r="E180" s="221"/>
      <c r="G180" s="223"/>
      <c r="J180" s="178"/>
      <c r="K180" s="178"/>
      <c r="L180" s="178"/>
      <c r="M180" s="178"/>
      <c r="R180" s="221"/>
      <c r="S180" s="178"/>
      <c r="T180" s="178"/>
      <c r="U180" s="178"/>
    </row>
    <row r="181" spans="3:21" ht="24.75" customHeight="1">
      <c r="C181" s="220"/>
      <c r="D181" s="178"/>
      <c r="E181" s="221"/>
      <c r="G181" s="223"/>
      <c r="J181" s="178"/>
      <c r="K181" s="178"/>
      <c r="L181" s="178"/>
      <c r="M181" s="178"/>
      <c r="R181" s="221"/>
      <c r="S181" s="178"/>
      <c r="T181" s="178"/>
      <c r="U181" s="178"/>
    </row>
    <row r="182" spans="3:21" ht="24.75" customHeight="1">
      <c r="C182" s="220"/>
      <c r="D182" s="178"/>
      <c r="E182" s="221"/>
      <c r="G182" s="223"/>
      <c r="J182" s="178"/>
      <c r="K182" s="178"/>
      <c r="L182" s="178"/>
      <c r="M182" s="178"/>
      <c r="R182" s="221"/>
      <c r="S182" s="178"/>
      <c r="T182" s="178"/>
      <c r="U182" s="178"/>
    </row>
    <row r="183" spans="3:21" ht="24.75" customHeight="1">
      <c r="C183" s="220"/>
      <c r="D183" s="178"/>
      <c r="E183" s="221"/>
      <c r="G183" s="223"/>
      <c r="J183" s="178"/>
      <c r="K183" s="178"/>
      <c r="L183" s="178"/>
      <c r="M183" s="178"/>
      <c r="R183" s="221"/>
      <c r="S183" s="178"/>
      <c r="T183" s="178"/>
      <c r="U183" s="178"/>
    </row>
    <row r="184" spans="3:21" ht="24.75" customHeight="1">
      <c r="C184" s="220"/>
      <c r="D184" s="178"/>
      <c r="E184" s="221"/>
      <c r="G184" s="223"/>
      <c r="J184" s="178"/>
      <c r="K184" s="178"/>
      <c r="L184" s="178"/>
      <c r="M184" s="178"/>
      <c r="R184" s="221"/>
      <c r="S184" s="178"/>
      <c r="T184" s="178"/>
      <c r="U184" s="178"/>
    </row>
    <row r="185" spans="3:21" ht="24.75" customHeight="1">
      <c r="C185" s="220"/>
      <c r="D185" s="178"/>
      <c r="E185" s="221"/>
      <c r="G185" s="223"/>
      <c r="J185" s="178"/>
      <c r="K185" s="178"/>
      <c r="L185" s="178"/>
      <c r="M185" s="178"/>
      <c r="R185" s="221"/>
      <c r="S185" s="178"/>
      <c r="T185" s="178"/>
      <c r="U185" s="178"/>
    </row>
    <row r="186" spans="3:21" ht="24.75" customHeight="1">
      <c r="C186" s="220"/>
      <c r="D186" s="178"/>
      <c r="E186" s="221"/>
      <c r="G186" s="223"/>
      <c r="J186" s="178"/>
      <c r="K186" s="178"/>
      <c r="L186" s="178"/>
      <c r="M186" s="178"/>
      <c r="R186" s="221"/>
      <c r="S186" s="178"/>
      <c r="T186" s="178"/>
      <c r="U186" s="178"/>
    </row>
    <row r="187" spans="3:21" ht="24.75" customHeight="1">
      <c r="C187" s="220"/>
      <c r="D187" s="178"/>
      <c r="E187" s="221"/>
      <c r="G187" s="223"/>
      <c r="J187" s="178"/>
      <c r="K187" s="178"/>
      <c r="L187" s="178"/>
      <c r="M187" s="178"/>
      <c r="R187" s="221"/>
      <c r="S187" s="178"/>
      <c r="T187" s="178"/>
      <c r="U187" s="178"/>
    </row>
    <row r="188" spans="3:21" ht="24.75" customHeight="1">
      <c r="C188" s="220"/>
      <c r="D188" s="178"/>
      <c r="E188" s="221"/>
      <c r="G188" s="223"/>
      <c r="J188" s="178"/>
      <c r="K188" s="178"/>
      <c r="L188" s="178"/>
      <c r="M188" s="178"/>
      <c r="R188" s="221"/>
      <c r="S188" s="178"/>
      <c r="T188" s="178"/>
      <c r="U188" s="178"/>
    </row>
    <row r="189" spans="3:21" ht="24.75" customHeight="1">
      <c r="C189" s="220"/>
      <c r="D189" s="178"/>
      <c r="E189" s="221"/>
      <c r="G189" s="223"/>
      <c r="J189" s="178"/>
      <c r="K189" s="178"/>
      <c r="L189" s="178"/>
      <c r="M189" s="178"/>
      <c r="R189" s="221"/>
      <c r="S189" s="178"/>
      <c r="T189" s="178"/>
      <c r="U189" s="178"/>
    </row>
    <row r="190" spans="3:21" ht="24.75" customHeight="1">
      <c r="C190" s="220"/>
      <c r="D190" s="178"/>
      <c r="E190" s="221"/>
      <c r="G190" s="223"/>
      <c r="J190" s="178"/>
      <c r="K190" s="178"/>
      <c r="L190" s="178"/>
      <c r="M190" s="178"/>
      <c r="R190" s="221"/>
      <c r="S190" s="178"/>
      <c r="T190" s="178"/>
      <c r="U190" s="178"/>
    </row>
    <row r="191" spans="3:21" ht="24.75" customHeight="1">
      <c r="C191" s="220"/>
      <c r="D191" s="178"/>
      <c r="E191" s="221"/>
      <c r="G191" s="223"/>
      <c r="J191" s="178"/>
      <c r="K191" s="178"/>
      <c r="L191" s="178"/>
      <c r="M191" s="178"/>
      <c r="R191" s="221"/>
      <c r="S191" s="178"/>
      <c r="T191" s="178"/>
      <c r="U191" s="178"/>
    </row>
    <row r="192" spans="3:21" ht="24.75" customHeight="1">
      <c r="C192" s="220"/>
      <c r="D192" s="178"/>
      <c r="E192" s="221"/>
      <c r="G192" s="223"/>
      <c r="J192" s="178"/>
      <c r="K192" s="178"/>
      <c r="L192" s="178"/>
      <c r="M192" s="178"/>
      <c r="R192" s="221"/>
      <c r="S192" s="178"/>
      <c r="T192" s="178"/>
      <c r="U192" s="178"/>
    </row>
    <row r="193" spans="3:21" ht="24.75" customHeight="1">
      <c r="C193" s="220"/>
      <c r="D193" s="178"/>
      <c r="E193" s="221"/>
      <c r="G193" s="223"/>
      <c r="J193" s="178"/>
      <c r="K193" s="178"/>
      <c r="L193" s="178"/>
      <c r="M193" s="178"/>
      <c r="R193" s="221"/>
      <c r="S193" s="178"/>
      <c r="T193" s="178"/>
      <c r="U193" s="178"/>
    </row>
    <row r="194" spans="3:21" ht="24.75" customHeight="1">
      <c r="C194" s="220"/>
      <c r="D194" s="178"/>
      <c r="E194" s="221"/>
      <c r="G194" s="223"/>
      <c r="J194" s="178"/>
      <c r="K194" s="178"/>
      <c r="L194" s="178"/>
      <c r="M194" s="178"/>
      <c r="R194" s="221"/>
      <c r="S194" s="178"/>
      <c r="T194" s="178"/>
      <c r="U194" s="178"/>
    </row>
    <row r="195" spans="3:21" ht="24.75" customHeight="1">
      <c r="C195" s="220"/>
      <c r="D195" s="178"/>
      <c r="E195" s="221"/>
      <c r="G195" s="223"/>
      <c r="J195" s="178"/>
      <c r="K195" s="178"/>
      <c r="L195" s="178"/>
      <c r="M195" s="178"/>
      <c r="R195" s="221"/>
      <c r="S195" s="178"/>
      <c r="T195" s="178"/>
      <c r="U195" s="178"/>
    </row>
    <row r="196" spans="3:21" ht="24.75" customHeight="1">
      <c r="C196" s="220"/>
      <c r="D196" s="178"/>
      <c r="E196" s="221"/>
      <c r="G196" s="223"/>
      <c r="J196" s="178"/>
      <c r="K196" s="178"/>
      <c r="L196" s="178"/>
      <c r="M196" s="178"/>
      <c r="R196" s="221"/>
      <c r="S196" s="178"/>
      <c r="T196" s="178"/>
      <c r="U196" s="178"/>
    </row>
    <row r="197" spans="3:21" ht="24.75" customHeight="1">
      <c r="C197" s="220"/>
      <c r="D197" s="178"/>
      <c r="E197" s="221"/>
      <c r="G197" s="223"/>
      <c r="J197" s="178"/>
      <c r="K197" s="178"/>
      <c r="L197" s="178"/>
      <c r="M197" s="178"/>
      <c r="R197" s="221"/>
      <c r="S197" s="178"/>
      <c r="T197" s="178"/>
      <c r="U197" s="178"/>
    </row>
    <row r="198" spans="3:21" ht="24.75" customHeight="1">
      <c r="C198" s="220"/>
      <c r="D198" s="178"/>
      <c r="E198" s="221"/>
      <c r="G198" s="223"/>
      <c r="J198" s="178"/>
      <c r="K198" s="178"/>
      <c r="L198" s="178"/>
      <c r="M198" s="178"/>
      <c r="R198" s="221"/>
      <c r="S198" s="178"/>
      <c r="T198" s="178"/>
      <c r="U198" s="178"/>
    </row>
    <row r="199" spans="3:21" ht="24.75" customHeight="1">
      <c r="C199" s="220"/>
      <c r="D199" s="178"/>
      <c r="E199" s="221"/>
      <c r="G199" s="223"/>
      <c r="J199" s="178"/>
      <c r="K199" s="178"/>
      <c r="L199" s="178"/>
      <c r="M199" s="178"/>
      <c r="R199" s="221"/>
      <c r="S199" s="178"/>
      <c r="T199" s="178"/>
      <c r="U199" s="178"/>
    </row>
    <row r="200" spans="3:21" ht="24.75" customHeight="1">
      <c r="C200" s="220"/>
      <c r="D200" s="178"/>
      <c r="E200" s="221"/>
      <c r="G200" s="223"/>
      <c r="J200" s="178"/>
      <c r="K200" s="178"/>
      <c r="L200" s="178"/>
      <c r="M200" s="178"/>
      <c r="R200" s="221"/>
      <c r="S200" s="178"/>
      <c r="T200" s="178"/>
      <c r="U200" s="178"/>
    </row>
    <row r="201" spans="3:21" ht="24.75" customHeight="1">
      <c r="C201" s="220"/>
      <c r="D201" s="178"/>
      <c r="E201" s="221"/>
      <c r="G201" s="223"/>
      <c r="J201" s="178"/>
      <c r="K201" s="178"/>
      <c r="L201" s="178"/>
      <c r="M201" s="178"/>
      <c r="R201" s="221"/>
      <c r="S201" s="178"/>
      <c r="T201" s="178"/>
      <c r="U201" s="178"/>
    </row>
    <row r="202" spans="3:21" ht="24.75" customHeight="1">
      <c r="C202" s="220"/>
      <c r="D202" s="178"/>
      <c r="E202" s="221"/>
      <c r="G202" s="223"/>
      <c r="J202" s="178"/>
      <c r="K202" s="178"/>
      <c r="L202" s="178"/>
      <c r="M202" s="178"/>
      <c r="R202" s="221"/>
      <c r="S202" s="178"/>
      <c r="T202" s="178"/>
      <c r="U202" s="178"/>
    </row>
    <row r="203" spans="3:21" ht="24.75" customHeight="1">
      <c r="C203" s="220"/>
      <c r="D203" s="178"/>
      <c r="E203" s="221"/>
      <c r="G203" s="223"/>
      <c r="J203" s="178"/>
      <c r="K203" s="178"/>
      <c r="L203" s="178"/>
      <c r="M203" s="178"/>
      <c r="R203" s="221"/>
      <c r="S203" s="178"/>
      <c r="T203" s="178"/>
      <c r="U203" s="178"/>
    </row>
    <row r="204" spans="3:21" ht="24.75" customHeight="1">
      <c r="C204" s="220"/>
      <c r="D204" s="178"/>
      <c r="E204" s="221"/>
      <c r="G204" s="223"/>
      <c r="J204" s="178"/>
      <c r="K204" s="178"/>
      <c r="L204" s="178"/>
      <c r="M204" s="178"/>
      <c r="R204" s="221"/>
      <c r="S204" s="178"/>
      <c r="T204" s="178"/>
      <c r="U204" s="178"/>
    </row>
    <row r="205" spans="3:21" ht="24.75" customHeight="1">
      <c r="C205" s="220"/>
      <c r="D205" s="178"/>
      <c r="E205" s="221"/>
      <c r="G205" s="223"/>
      <c r="J205" s="178"/>
      <c r="K205" s="178"/>
      <c r="L205" s="178"/>
      <c r="M205" s="178"/>
      <c r="R205" s="221"/>
      <c r="S205" s="178"/>
      <c r="T205" s="178"/>
      <c r="U205" s="178"/>
    </row>
    <row r="206" spans="3:21" ht="24.75" customHeight="1">
      <c r="C206" s="220"/>
      <c r="D206" s="178"/>
      <c r="E206" s="221"/>
      <c r="G206" s="223"/>
      <c r="J206" s="178"/>
      <c r="K206" s="178"/>
      <c r="L206" s="178"/>
      <c r="M206" s="178"/>
      <c r="R206" s="221"/>
      <c r="S206" s="178"/>
      <c r="T206" s="178"/>
      <c r="U206" s="178"/>
    </row>
    <row r="207" spans="3:21" ht="24.75" customHeight="1">
      <c r="C207" s="220"/>
      <c r="D207" s="178"/>
      <c r="E207" s="221"/>
      <c r="G207" s="223"/>
      <c r="J207" s="178"/>
      <c r="K207" s="178"/>
      <c r="L207" s="178"/>
      <c r="M207" s="178"/>
      <c r="R207" s="221"/>
      <c r="S207" s="178"/>
      <c r="T207" s="178"/>
      <c r="U207" s="178"/>
    </row>
    <row r="208" spans="3:21" ht="24.75" customHeight="1">
      <c r="C208" s="220"/>
      <c r="D208" s="178"/>
      <c r="E208" s="221"/>
      <c r="G208" s="223"/>
      <c r="J208" s="178"/>
      <c r="K208" s="178"/>
      <c r="L208" s="178"/>
      <c r="M208" s="178"/>
      <c r="R208" s="221"/>
      <c r="S208" s="178"/>
      <c r="T208" s="178"/>
      <c r="U208" s="178"/>
    </row>
    <row r="209" spans="3:21" ht="24.75" customHeight="1">
      <c r="C209" s="220"/>
      <c r="D209" s="178"/>
      <c r="E209" s="221"/>
      <c r="G209" s="223"/>
      <c r="J209" s="178"/>
      <c r="K209" s="178"/>
      <c r="L209" s="178"/>
      <c r="M209" s="178"/>
      <c r="R209" s="221"/>
      <c r="S209" s="178"/>
      <c r="T209" s="178"/>
      <c r="U209" s="178"/>
    </row>
    <row r="210" spans="3:21" ht="24.75" customHeight="1">
      <c r="C210" s="220"/>
      <c r="D210" s="178"/>
      <c r="E210" s="221"/>
      <c r="G210" s="223"/>
      <c r="J210" s="178"/>
      <c r="K210" s="178"/>
      <c r="L210" s="178"/>
      <c r="M210" s="178"/>
      <c r="R210" s="221"/>
      <c r="S210" s="178"/>
      <c r="T210" s="178"/>
      <c r="U210" s="178"/>
    </row>
    <row r="211" spans="3:21" ht="24.75" customHeight="1">
      <c r="C211" s="220"/>
      <c r="D211" s="178"/>
      <c r="E211" s="221"/>
      <c r="G211" s="223"/>
      <c r="J211" s="178"/>
      <c r="K211" s="178"/>
      <c r="L211" s="178"/>
      <c r="M211" s="178"/>
      <c r="R211" s="221"/>
      <c r="S211" s="178"/>
      <c r="T211" s="178"/>
      <c r="U211" s="178"/>
    </row>
    <row r="212" spans="3:21" ht="24.75" customHeight="1">
      <c r="C212" s="220"/>
      <c r="D212" s="178"/>
      <c r="E212" s="221"/>
      <c r="G212" s="223"/>
      <c r="J212" s="178"/>
      <c r="K212" s="178"/>
      <c r="L212" s="178"/>
      <c r="M212" s="178"/>
      <c r="R212" s="221"/>
      <c r="S212" s="178"/>
      <c r="T212" s="178"/>
      <c r="U212" s="178"/>
    </row>
    <row r="213" spans="3:21" ht="24.75" customHeight="1">
      <c r="C213" s="220"/>
      <c r="D213" s="178"/>
      <c r="E213" s="221"/>
      <c r="G213" s="223"/>
      <c r="J213" s="178"/>
      <c r="K213" s="178"/>
      <c r="L213" s="178"/>
      <c r="M213" s="178"/>
      <c r="R213" s="221"/>
      <c r="S213" s="178"/>
      <c r="T213" s="178"/>
      <c r="U213" s="178"/>
    </row>
    <row r="214" spans="3:21" ht="24.75" customHeight="1">
      <c r="C214" s="220"/>
      <c r="D214" s="178"/>
      <c r="E214" s="221"/>
      <c r="G214" s="223"/>
      <c r="J214" s="178"/>
      <c r="K214" s="178"/>
      <c r="L214" s="178"/>
      <c r="M214" s="178"/>
      <c r="R214" s="221"/>
      <c r="S214" s="178"/>
      <c r="T214" s="178"/>
      <c r="U214" s="178"/>
    </row>
    <row r="215" spans="3:21" ht="24.75" customHeight="1">
      <c r="C215" s="220"/>
      <c r="D215" s="178"/>
      <c r="E215" s="221"/>
      <c r="G215" s="223"/>
      <c r="J215" s="178"/>
      <c r="K215" s="178"/>
      <c r="L215" s="178"/>
      <c r="M215" s="178"/>
      <c r="R215" s="221"/>
      <c r="S215" s="178"/>
      <c r="T215" s="178"/>
      <c r="U215" s="178"/>
    </row>
    <row r="216" spans="3:21" ht="24.75" customHeight="1">
      <c r="C216" s="220"/>
      <c r="D216" s="178"/>
      <c r="E216" s="221"/>
      <c r="G216" s="223"/>
      <c r="J216" s="178"/>
      <c r="K216" s="178"/>
      <c r="L216" s="178"/>
      <c r="M216" s="178"/>
      <c r="R216" s="221"/>
      <c r="S216" s="178"/>
      <c r="T216" s="178"/>
      <c r="U216" s="178"/>
    </row>
    <row r="217" spans="3:21" ht="24.75" customHeight="1">
      <c r="C217" s="220"/>
      <c r="D217" s="178"/>
      <c r="E217" s="221"/>
      <c r="G217" s="223"/>
      <c r="J217" s="178"/>
      <c r="K217" s="178"/>
      <c r="L217" s="178"/>
      <c r="M217" s="178"/>
      <c r="R217" s="221"/>
      <c r="S217" s="178"/>
      <c r="T217" s="178"/>
      <c r="U217" s="178"/>
    </row>
    <row r="218" spans="3:21" ht="24.75" customHeight="1">
      <c r="C218" s="220"/>
      <c r="D218" s="178"/>
      <c r="E218" s="221"/>
      <c r="G218" s="223"/>
      <c r="J218" s="178"/>
      <c r="K218" s="178"/>
      <c r="L218" s="178"/>
      <c r="M218" s="178"/>
      <c r="R218" s="221"/>
      <c r="S218" s="178"/>
      <c r="T218" s="178"/>
      <c r="U218" s="178"/>
    </row>
    <row r="219" spans="3:21" ht="24.75" customHeight="1">
      <c r="C219" s="220"/>
      <c r="D219" s="178"/>
      <c r="E219" s="221"/>
      <c r="G219" s="223"/>
      <c r="J219" s="178"/>
      <c r="K219" s="178"/>
      <c r="L219" s="178"/>
      <c r="M219" s="178"/>
      <c r="R219" s="221"/>
      <c r="S219" s="178"/>
      <c r="T219" s="178"/>
      <c r="U219" s="178"/>
    </row>
    <row r="220" spans="3:21" ht="24.75" customHeight="1">
      <c r="C220" s="220"/>
      <c r="D220" s="178"/>
      <c r="E220" s="221"/>
      <c r="G220" s="223"/>
      <c r="J220" s="178"/>
      <c r="K220" s="178"/>
      <c r="L220" s="178"/>
      <c r="M220" s="178"/>
      <c r="R220" s="221"/>
      <c r="S220" s="178"/>
      <c r="T220" s="178"/>
      <c r="U220" s="178"/>
    </row>
    <row r="221" spans="3:21" ht="24.75" customHeight="1">
      <c r="C221" s="220"/>
      <c r="D221" s="178"/>
      <c r="E221" s="221"/>
      <c r="G221" s="223"/>
      <c r="J221" s="178"/>
      <c r="K221" s="178"/>
      <c r="L221" s="178"/>
      <c r="M221" s="178"/>
      <c r="R221" s="221"/>
      <c r="S221" s="178"/>
      <c r="T221" s="178"/>
      <c r="U221" s="178"/>
    </row>
    <row r="222" spans="3:21" ht="24.75" customHeight="1">
      <c r="C222" s="220"/>
      <c r="D222" s="178"/>
      <c r="E222" s="221"/>
      <c r="G222" s="223"/>
      <c r="J222" s="178"/>
      <c r="K222" s="178"/>
      <c r="L222" s="178"/>
      <c r="M222" s="178"/>
      <c r="R222" s="221"/>
      <c r="S222" s="178"/>
      <c r="T222" s="178"/>
      <c r="U222" s="178"/>
    </row>
    <row r="223" spans="3:21" ht="24.75" customHeight="1">
      <c r="C223" s="220"/>
      <c r="D223" s="178"/>
      <c r="E223" s="221"/>
      <c r="G223" s="223"/>
      <c r="J223" s="178"/>
      <c r="K223" s="178"/>
      <c r="L223" s="178"/>
      <c r="M223" s="178"/>
      <c r="R223" s="221"/>
      <c r="S223" s="178"/>
      <c r="T223" s="178"/>
      <c r="U223" s="178"/>
    </row>
    <row r="224" spans="3:21" ht="24.75" customHeight="1">
      <c r="C224" s="220"/>
      <c r="D224" s="178"/>
      <c r="E224" s="221"/>
      <c r="G224" s="223"/>
      <c r="J224" s="178"/>
      <c r="K224" s="178"/>
      <c r="L224" s="178"/>
      <c r="M224" s="178"/>
      <c r="R224" s="221"/>
      <c r="S224" s="178"/>
      <c r="T224" s="178"/>
      <c r="U224" s="178"/>
    </row>
    <row r="225" spans="3:21" ht="24.75" customHeight="1">
      <c r="C225" s="220"/>
      <c r="D225" s="178"/>
      <c r="E225" s="221"/>
      <c r="G225" s="223"/>
      <c r="J225" s="178"/>
      <c r="K225" s="178"/>
      <c r="L225" s="178"/>
      <c r="M225" s="178"/>
      <c r="R225" s="221"/>
      <c r="S225" s="178"/>
      <c r="T225" s="178"/>
      <c r="U225" s="178"/>
    </row>
    <row r="226" spans="3:21" ht="24.75" customHeight="1">
      <c r="C226" s="220"/>
      <c r="D226" s="178"/>
      <c r="E226" s="221"/>
      <c r="G226" s="223"/>
      <c r="J226" s="178"/>
      <c r="K226" s="178"/>
      <c r="L226" s="178"/>
      <c r="M226" s="178"/>
      <c r="R226" s="221"/>
      <c r="S226" s="178"/>
      <c r="T226" s="178"/>
      <c r="U226" s="178"/>
    </row>
    <row r="227" spans="3:21" ht="24.75" customHeight="1">
      <c r="C227" s="220"/>
      <c r="D227" s="178"/>
      <c r="E227" s="221"/>
      <c r="G227" s="223"/>
      <c r="J227" s="178"/>
      <c r="K227" s="178"/>
      <c r="L227" s="178"/>
      <c r="M227" s="178"/>
      <c r="R227" s="221"/>
      <c r="S227" s="178"/>
      <c r="T227" s="178"/>
      <c r="U227" s="178"/>
    </row>
    <row r="228" spans="3:21" ht="24.75" customHeight="1">
      <c r="C228" s="220"/>
      <c r="D228" s="178"/>
      <c r="E228" s="221"/>
      <c r="G228" s="223"/>
      <c r="J228" s="178"/>
      <c r="K228" s="178"/>
      <c r="L228" s="178"/>
      <c r="M228" s="178"/>
      <c r="R228" s="221"/>
      <c r="S228" s="178"/>
      <c r="T228" s="178"/>
      <c r="U228" s="178"/>
    </row>
    <row r="229" spans="3:21" ht="24.75" customHeight="1">
      <c r="C229" s="220"/>
      <c r="D229" s="178"/>
      <c r="E229" s="221"/>
      <c r="G229" s="223"/>
      <c r="J229" s="178"/>
      <c r="K229" s="178"/>
      <c r="L229" s="178"/>
      <c r="M229" s="178"/>
      <c r="R229" s="221"/>
      <c r="S229" s="178"/>
      <c r="T229" s="178"/>
      <c r="U229" s="178"/>
    </row>
    <row r="230" spans="3:21" ht="24.75" customHeight="1">
      <c r="C230" s="220"/>
      <c r="D230" s="178"/>
      <c r="E230" s="221"/>
      <c r="G230" s="223"/>
      <c r="J230" s="178"/>
      <c r="K230" s="178"/>
      <c r="L230" s="178"/>
      <c r="M230" s="178"/>
      <c r="R230" s="221"/>
      <c r="S230" s="178"/>
      <c r="T230" s="178"/>
      <c r="U230" s="178"/>
    </row>
    <row r="231" spans="3:21" ht="24.75" customHeight="1">
      <c r="C231" s="220"/>
      <c r="D231" s="178"/>
      <c r="E231" s="221"/>
      <c r="G231" s="223"/>
      <c r="J231" s="178"/>
      <c r="K231" s="178"/>
      <c r="L231" s="178"/>
      <c r="M231" s="178"/>
      <c r="R231" s="221"/>
      <c r="S231" s="178"/>
      <c r="T231" s="178"/>
      <c r="U231" s="178"/>
    </row>
    <row r="232" spans="3:21" ht="24.75" customHeight="1">
      <c r="C232" s="220"/>
      <c r="D232" s="178"/>
      <c r="E232" s="221"/>
      <c r="G232" s="223"/>
      <c r="J232" s="178"/>
      <c r="K232" s="178"/>
      <c r="L232" s="178"/>
      <c r="M232" s="178"/>
      <c r="R232" s="221"/>
      <c r="S232" s="178"/>
      <c r="T232" s="178"/>
      <c r="U232" s="178"/>
    </row>
    <row r="233" spans="3:21" ht="24.75" customHeight="1">
      <c r="C233" s="220"/>
      <c r="D233" s="178"/>
      <c r="E233" s="221"/>
      <c r="G233" s="223"/>
      <c r="J233" s="178"/>
      <c r="K233" s="178"/>
      <c r="L233" s="178"/>
      <c r="M233" s="178"/>
      <c r="R233" s="221"/>
      <c r="S233" s="178"/>
      <c r="T233" s="178"/>
      <c r="U233" s="178"/>
    </row>
    <row r="234" spans="3:21" ht="24.75" customHeight="1">
      <c r="C234" s="220"/>
      <c r="D234" s="178"/>
      <c r="E234" s="221"/>
      <c r="G234" s="223"/>
      <c r="J234" s="178"/>
      <c r="K234" s="178"/>
      <c r="L234" s="178"/>
      <c r="M234" s="178"/>
      <c r="R234" s="221"/>
      <c r="S234" s="178"/>
      <c r="T234" s="178"/>
      <c r="U234" s="178"/>
    </row>
    <row r="235" spans="3:21" ht="24.75" customHeight="1">
      <c r="C235" s="220"/>
      <c r="D235" s="178"/>
      <c r="E235" s="221"/>
      <c r="G235" s="223"/>
      <c r="J235" s="178"/>
      <c r="K235" s="178"/>
      <c r="L235" s="178"/>
      <c r="M235" s="178"/>
      <c r="R235" s="221"/>
      <c r="S235" s="178"/>
      <c r="T235" s="178"/>
      <c r="U235" s="178"/>
    </row>
    <row r="236" spans="3:21" ht="24.75" customHeight="1">
      <c r="C236" s="220"/>
      <c r="D236" s="178"/>
      <c r="E236" s="221"/>
      <c r="G236" s="223"/>
      <c r="J236" s="178"/>
      <c r="K236" s="178"/>
      <c r="L236" s="178"/>
      <c r="M236" s="178"/>
      <c r="R236" s="221"/>
      <c r="S236" s="178"/>
      <c r="T236" s="178"/>
      <c r="U236" s="178"/>
    </row>
    <row r="237" spans="3:21" ht="24.75" customHeight="1">
      <c r="C237" s="220"/>
      <c r="D237" s="178"/>
      <c r="E237" s="221"/>
      <c r="G237" s="223"/>
      <c r="J237" s="178"/>
      <c r="K237" s="178"/>
      <c r="L237" s="178"/>
      <c r="M237" s="178"/>
      <c r="R237" s="221"/>
      <c r="S237" s="178"/>
      <c r="T237" s="178"/>
      <c r="U237" s="178"/>
    </row>
    <row r="238" spans="3:21" ht="24.75" customHeight="1">
      <c r="C238" s="220"/>
      <c r="D238" s="178"/>
      <c r="E238" s="221"/>
      <c r="G238" s="223"/>
      <c r="J238" s="178"/>
      <c r="K238" s="178"/>
      <c r="L238" s="178"/>
      <c r="M238" s="178"/>
      <c r="R238" s="221"/>
      <c r="S238" s="178"/>
      <c r="T238" s="178"/>
      <c r="U238" s="178"/>
    </row>
    <row r="239" spans="3:21" ht="24.75" customHeight="1">
      <c r="C239" s="220"/>
      <c r="D239" s="178"/>
      <c r="E239" s="221"/>
      <c r="G239" s="223"/>
      <c r="J239" s="178"/>
      <c r="K239" s="178"/>
      <c r="L239" s="178"/>
      <c r="M239" s="178"/>
      <c r="R239" s="221"/>
      <c r="S239" s="178"/>
      <c r="T239" s="178"/>
      <c r="U239" s="178"/>
    </row>
    <row r="240" spans="3:21" ht="24.75" customHeight="1">
      <c r="C240" s="220"/>
      <c r="D240" s="178"/>
      <c r="E240" s="221"/>
      <c r="G240" s="223"/>
      <c r="J240" s="178"/>
      <c r="K240" s="178"/>
      <c r="L240" s="178"/>
      <c r="M240" s="178"/>
      <c r="R240" s="221"/>
      <c r="S240" s="178"/>
      <c r="T240" s="178"/>
      <c r="U240" s="178"/>
    </row>
    <row r="241" spans="3:21" ht="24.75" customHeight="1">
      <c r="C241" s="220"/>
      <c r="D241" s="178"/>
      <c r="E241" s="221"/>
      <c r="G241" s="223"/>
      <c r="J241" s="178"/>
      <c r="K241" s="178"/>
      <c r="L241" s="178"/>
      <c r="M241" s="178"/>
      <c r="R241" s="221"/>
      <c r="S241" s="178"/>
      <c r="T241" s="178"/>
      <c r="U241" s="178"/>
    </row>
    <row r="242" spans="3:21" ht="24.75" customHeight="1">
      <c r="C242" s="220"/>
      <c r="D242" s="178"/>
      <c r="E242" s="221"/>
      <c r="G242" s="223"/>
      <c r="J242" s="178"/>
      <c r="K242" s="178"/>
      <c r="L242" s="178"/>
      <c r="M242" s="178"/>
      <c r="R242" s="221"/>
      <c r="S242" s="178"/>
      <c r="T242" s="178"/>
      <c r="U242" s="178"/>
    </row>
    <row r="243" spans="3:21" ht="24.75" customHeight="1">
      <c r="C243" s="220"/>
      <c r="D243" s="178"/>
      <c r="E243" s="221"/>
      <c r="G243" s="223"/>
      <c r="J243" s="178"/>
      <c r="K243" s="178"/>
      <c r="L243" s="178"/>
      <c r="M243" s="178"/>
      <c r="R243" s="221"/>
      <c r="S243" s="178"/>
      <c r="T243" s="178"/>
      <c r="U243" s="178"/>
    </row>
    <row r="244" spans="3:21" ht="24.75" customHeight="1">
      <c r="C244" s="220"/>
      <c r="D244" s="178"/>
      <c r="E244" s="221"/>
      <c r="G244" s="223"/>
      <c r="J244" s="178"/>
      <c r="K244" s="178"/>
      <c r="L244" s="178"/>
      <c r="M244" s="178"/>
      <c r="R244" s="221"/>
      <c r="S244" s="178"/>
      <c r="T244" s="178"/>
      <c r="U244" s="178"/>
    </row>
    <row r="245" spans="3:21" ht="24.75" customHeight="1">
      <c r="C245" s="220"/>
      <c r="D245" s="178"/>
      <c r="E245" s="221"/>
      <c r="G245" s="223"/>
      <c r="J245" s="178"/>
      <c r="K245" s="178"/>
      <c r="L245" s="178"/>
      <c r="M245" s="178"/>
      <c r="R245" s="221"/>
      <c r="S245" s="178"/>
      <c r="T245" s="178"/>
      <c r="U245" s="178"/>
    </row>
    <row r="246" spans="3:21" ht="24.75" customHeight="1">
      <c r="C246" s="220"/>
      <c r="D246" s="178"/>
      <c r="E246" s="221"/>
      <c r="G246" s="223"/>
      <c r="J246" s="178"/>
      <c r="K246" s="178"/>
      <c r="L246" s="178"/>
      <c r="M246" s="178"/>
      <c r="R246" s="221"/>
      <c r="S246" s="178"/>
      <c r="T246" s="178"/>
      <c r="U246" s="178"/>
    </row>
    <row r="247" spans="3:21" ht="24.75" customHeight="1">
      <c r="C247" s="220"/>
      <c r="D247" s="178"/>
      <c r="E247" s="221"/>
      <c r="G247" s="223"/>
      <c r="J247" s="178"/>
      <c r="K247" s="178"/>
      <c r="L247" s="178"/>
      <c r="M247" s="178"/>
      <c r="R247" s="221"/>
      <c r="S247" s="178"/>
      <c r="T247" s="178"/>
      <c r="U247" s="178"/>
    </row>
    <row r="248" spans="3:21" ht="24.75" customHeight="1">
      <c r="C248" s="220"/>
      <c r="D248" s="178"/>
      <c r="E248" s="221"/>
      <c r="G248" s="223"/>
      <c r="J248" s="178"/>
      <c r="K248" s="178"/>
      <c r="L248" s="178"/>
      <c r="M248" s="178"/>
      <c r="R248" s="221"/>
      <c r="S248" s="178"/>
      <c r="T248" s="178"/>
      <c r="U248" s="178"/>
    </row>
    <row r="249" spans="3:21" ht="24.75" customHeight="1">
      <c r="C249" s="220"/>
      <c r="D249" s="178"/>
      <c r="E249" s="221"/>
      <c r="G249" s="223"/>
      <c r="J249" s="178"/>
      <c r="K249" s="178"/>
      <c r="L249" s="178"/>
      <c r="M249" s="178"/>
      <c r="R249" s="221"/>
      <c r="S249" s="178"/>
      <c r="T249" s="178"/>
      <c r="U249" s="178"/>
    </row>
    <row r="250" spans="3:21" ht="24.75" customHeight="1">
      <c r="C250" s="220"/>
      <c r="D250" s="178"/>
      <c r="E250" s="221"/>
      <c r="G250" s="223"/>
      <c r="J250" s="178"/>
      <c r="K250" s="178"/>
      <c r="L250" s="178"/>
      <c r="M250" s="178"/>
      <c r="R250" s="221"/>
      <c r="S250" s="178"/>
      <c r="T250" s="178"/>
      <c r="U250" s="178"/>
    </row>
    <row r="251" spans="3:21" ht="24.75" customHeight="1">
      <c r="C251" s="220"/>
      <c r="D251" s="178"/>
      <c r="E251" s="221"/>
      <c r="G251" s="223"/>
      <c r="J251" s="178"/>
      <c r="K251" s="178"/>
      <c r="L251" s="178"/>
      <c r="M251" s="178"/>
      <c r="R251" s="221"/>
      <c r="S251" s="178"/>
      <c r="T251" s="178"/>
      <c r="U251" s="178"/>
    </row>
    <row r="252" spans="3:21" ht="24.75" customHeight="1">
      <c r="C252" s="220"/>
      <c r="D252" s="178"/>
      <c r="E252" s="221"/>
      <c r="G252" s="223"/>
      <c r="J252" s="178"/>
      <c r="K252" s="178"/>
      <c r="L252" s="178"/>
      <c r="M252" s="178"/>
      <c r="R252" s="221"/>
      <c r="S252" s="178"/>
      <c r="T252" s="178"/>
      <c r="U252" s="178"/>
    </row>
    <row r="253" spans="3:21" ht="24.75" customHeight="1">
      <c r="C253" s="220"/>
      <c r="D253" s="178"/>
      <c r="E253" s="221"/>
      <c r="G253" s="223"/>
      <c r="J253" s="178"/>
      <c r="K253" s="178"/>
      <c r="L253" s="178"/>
      <c r="M253" s="178"/>
      <c r="R253" s="221"/>
      <c r="S253" s="178"/>
      <c r="T253" s="178"/>
      <c r="U253" s="178"/>
    </row>
    <row r="254" spans="3:21" ht="24.75" customHeight="1">
      <c r="C254" s="220"/>
      <c r="D254" s="178"/>
      <c r="E254" s="221"/>
      <c r="G254" s="223"/>
      <c r="J254" s="178"/>
      <c r="K254" s="178"/>
      <c r="L254" s="178"/>
      <c r="M254" s="178"/>
      <c r="R254" s="221"/>
      <c r="S254" s="178"/>
      <c r="T254" s="178"/>
      <c r="U254" s="178"/>
    </row>
    <row r="255" spans="3:21" ht="24.75" customHeight="1">
      <c r="C255" s="220"/>
      <c r="D255" s="178"/>
      <c r="E255" s="221"/>
      <c r="G255" s="223"/>
      <c r="J255" s="178"/>
      <c r="K255" s="178"/>
      <c r="L255" s="178"/>
      <c r="M255" s="178"/>
      <c r="R255" s="221"/>
      <c r="S255" s="178"/>
      <c r="T255" s="178"/>
      <c r="U255" s="178"/>
    </row>
    <row r="256" spans="3:21" ht="24.75" customHeight="1">
      <c r="C256" s="220"/>
      <c r="D256" s="178"/>
      <c r="E256" s="221"/>
      <c r="G256" s="223"/>
      <c r="J256" s="178"/>
      <c r="K256" s="178"/>
      <c r="L256" s="178"/>
      <c r="M256" s="178"/>
      <c r="R256" s="221"/>
      <c r="S256" s="178"/>
      <c r="T256" s="178"/>
      <c r="U256" s="178"/>
    </row>
    <row r="257" spans="3:21" ht="24.75" customHeight="1">
      <c r="C257" s="220"/>
      <c r="D257" s="178"/>
      <c r="E257" s="221"/>
      <c r="G257" s="223"/>
      <c r="J257" s="178"/>
      <c r="K257" s="178"/>
      <c r="L257" s="178"/>
      <c r="M257" s="178"/>
      <c r="R257" s="221"/>
      <c r="S257" s="178"/>
      <c r="T257" s="178"/>
      <c r="U257" s="178"/>
    </row>
    <row r="258" spans="3:21" ht="24.75" customHeight="1">
      <c r="C258" s="220"/>
      <c r="D258" s="178"/>
      <c r="E258" s="221"/>
      <c r="G258" s="223"/>
      <c r="J258" s="178"/>
      <c r="K258" s="178"/>
      <c r="L258" s="178"/>
      <c r="M258" s="178"/>
      <c r="R258" s="221"/>
      <c r="S258" s="178"/>
      <c r="T258" s="178"/>
      <c r="U258" s="178"/>
    </row>
    <row r="259" spans="3:21" ht="24.75" customHeight="1">
      <c r="C259" s="220"/>
      <c r="D259" s="178"/>
      <c r="E259" s="221"/>
      <c r="G259" s="223"/>
      <c r="J259" s="178"/>
      <c r="K259" s="178"/>
      <c r="L259" s="178"/>
      <c r="M259" s="178"/>
      <c r="R259" s="221"/>
      <c r="S259" s="178"/>
      <c r="T259" s="178"/>
      <c r="U259" s="178"/>
    </row>
    <row r="260" spans="3:21" ht="24.75" customHeight="1">
      <c r="C260" s="220"/>
      <c r="D260" s="178"/>
      <c r="E260" s="221"/>
      <c r="G260" s="223"/>
      <c r="J260" s="178"/>
      <c r="K260" s="178"/>
      <c r="L260" s="178"/>
      <c r="M260" s="178"/>
      <c r="R260" s="221"/>
      <c r="S260" s="178"/>
      <c r="T260" s="178"/>
      <c r="U260" s="178"/>
    </row>
    <row r="261" spans="3:21" ht="24.75" customHeight="1">
      <c r="C261" s="220"/>
      <c r="D261" s="178"/>
      <c r="E261" s="221"/>
      <c r="G261" s="223"/>
      <c r="J261" s="178"/>
      <c r="K261" s="178"/>
      <c r="L261" s="178"/>
      <c r="M261" s="178"/>
      <c r="R261" s="221"/>
      <c r="S261" s="178"/>
      <c r="T261" s="178"/>
      <c r="U261" s="178"/>
    </row>
    <row r="262" spans="3:21" ht="24.75" customHeight="1">
      <c r="C262" s="220"/>
      <c r="D262" s="178"/>
      <c r="E262" s="221"/>
      <c r="G262" s="223"/>
      <c r="J262" s="178"/>
      <c r="K262" s="178"/>
      <c r="L262" s="178"/>
      <c r="M262" s="178"/>
      <c r="R262" s="221"/>
      <c r="S262" s="178"/>
      <c r="T262" s="178"/>
      <c r="U262" s="178"/>
    </row>
    <row r="263" spans="3:21" ht="24.75" customHeight="1">
      <c r="C263" s="220"/>
      <c r="D263" s="178"/>
      <c r="E263" s="221"/>
      <c r="G263" s="223"/>
      <c r="J263" s="178"/>
      <c r="K263" s="178"/>
      <c r="L263" s="178"/>
      <c r="M263" s="178"/>
      <c r="R263" s="221"/>
      <c r="S263" s="178"/>
      <c r="T263" s="178"/>
      <c r="U263" s="178"/>
    </row>
    <row r="264" spans="3:21" ht="24.75" customHeight="1">
      <c r="C264" s="220"/>
      <c r="D264" s="178"/>
      <c r="E264" s="221"/>
      <c r="G264" s="223"/>
      <c r="J264" s="178"/>
      <c r="K264" s="178"/>
      <c r="L264" s="178"/>
      <c r="M264" s="178"/>
      <c r="R264" s="221"/>
      <c r="S264" s="178"/>
      <c r="T264" s="178"/>
      <c r="U264" s="178"/>
    </row>
    <row r="265" spans="3:21" ht="24.75" customHeight="1">
      <c r="C265" s="220"/>
      <c r="D265" s="178"/>
      <c r="E265" s="221"/>
      <c r="G265" s="223"/>
      <c r="J265" s="178"/>
      <c r="K265" s="178"/>
      <c r="L265" s="178"/>
      <c r="M265" s="178"/>
      <c r="R265" s="221"/>
      <c r="S265" s="178"/>
      <c r="T265" s="178"/>
      <c r="U265" s="178"/>
    </row>
    <row r="266" spans="3:21" ht="24.75" customHeight="1">
      <c r="C266" s="220"/>
      <c r="D266" s="178"/>
      <c r="E266" s="221"/>
      <c r="G266" s="223"/>
      <c r="J266" s="178"/>
      <c r="K266" s="178"/>
      <c r="L266" s="178"/>
      <c r="M266" s="178"/>
      <c r="R266" s="221"/>
      <c r="S266" s="178"/>
      <c r="T266" s="178"/>
      <c r="U266" s="178"/>
    </row>
    <row r="267" spans="3:21" ht="24.75" customHeight="1">
      <c r="C267" s="220"/>
      <c r="D267" s="178"/>
      <c r="E267" s="221"/>
      <c r="G267" s="223"/>
      <c r="J267" s="178"/>
      <c r="K267" s="178"/>
      <c r="L267" s="178"/>
      <c r="M267" s="178"/>
      <c r="R267" s="221"/>
      <c r="S267" s="178"/>
      <c r="T267" s="178"/>
      <c r="U267" s="178"/>
    </row>
    <row r="268" spans="3:21" ht="24.75" customHeight="1">
      <c r="C268" s="220"/>
      <c r="D268" s="178"/>
      <c r="E268" s="221"/>
      <c r="G268" s="223"/>
      <c r="J268" s="178"/>
      <c r="K268" s="178"/>
      <c r="L268" s="178"/>
      <c r="M268" s="178"/>
      <c r="R268" s="221"/>
      <c r="S268" s="178"/>
      <c r="T268" s="178"/>
      <c r="U268" s="178"/>
    </row>
    <row r="269" spans="3:21" ht="24.75" customHeight="1">
      <c r="C269" s="220"/>
      <c r="D269" s="178"/>
      <c r="E269" s="221"/>
      <c r="G269" s="223"/>
      <c r="J269" s="178"/>
      <c r="K269" s="178"/>
      <c r="L269" s="178"/>
      <c r="M269" s="178"/>
      <c r="R269" s="221"/>
      <c r="S269" s="178"/>
      <c r="T269" s="178"/>
      <c r="U269" s="178"/>
    </row>
    <row r="270" spans="3:21" ht="24.75" customHeight="1">
      <c r="C270" s="220"/>
      <c r="D270" s="178"/>
      <c r="E270" s="221"/>
      <c r="G270" s="223"/>
      <c r="J270" s="178"/>
      <c r="K270" s="178"/>
      <c r="L270" s="178"/>
      <c r="M270" s="178"/>
      <c r="R270" s="221"/>
      <c r="S270" s="178"/>
      <c r="T270" s="178"/>
      <c r="U270" s="178"/>
    </row>
    <row r="271" spans="3:21" ht="24.75" customHeight="1">
      <c r="C271" s="220"/>
      <c r="D271" s="178"/>
      <c r="E271" s="221"/>
      <c r="G271" s="223"/>
      <c r="J271" s="178"/>
      <c r="K271" s="178"/>
      <c r="L271" s="178"/>
      <c r="M271" s="178"/>
      <c r="R271" s="221"/>
      <c r="S271" s="178"/>
      <c r="T271" s="178"/>
      <c r="U271" s="178"/>
    </row>
    <row r="272" spans="3:21" ht="24.75" customHeight="1">
      <c r="C272" s="220"/>
      <c r="D272" s="178"/>
      <c r="E272" s="221"/>
      <c r="G272" s="223"/>
      <c r="J272" s="178"/>
      <c r="K272" s="178"/>
      <c r="L272" s="178"/>
      <c r="M272" s="178"/>
      <c r="R272" s="221"/>
      <c r="S272" s="178"/>
      <c r="T272" s="178"/>
      <c r="U272" s="178"/>
    </row>
    <row r="273" spans="3:21" ht="24.75" customHeight="1">
      <c r="C273" s="220"/>
      <c r="D273" s="178"/>
      <c r="E273" s="221"/>
      <c r="G273" s="223"/>
      <c r="J273" s="178"/>
      <c r="K273" s="178"/>
      <c r="L273" s="178"/>
      <c r="M273" s="178"/>
      <c r="R273" s="221"/>
      <c r="S273" s="178"/>
      <c r="T273" s="178"/>
      <c r="U273" s="178"/>
    </row>
    <row r="274" spans="3:21" ht="24.75" customHeight="1">
      <c r="C274" s="220"/>
      <c r="D274" s="178"/>
      <c r="E274" s="221"/>
      <c r="G274" s="223"/>
      <c r="J274" s="178"/>
      <c r="K274" s="178"/>
      <c r="L274" s="178"/>
      <c r="M274" s="178"/>
      <c r="R274" s="221"/>
      <c r="S274" s="178"/>
      <c r="T274" s="178"/>
      <c r="U274" s="178"/>
    </row>
    <row r="275" spans="3:21" ht="24.75" customHeight="1">
      <c r="C275" s="220"/>
      <c r="D275" s="178"/>
      <c r="E275" s="221"/>
      <c r="G275" s="223"/>
      <c r="J275" s="178"/>
      <c r="K275" s="178"/>
      <c r="L275" s="178"/>
      <c r="M275" s="178"/>
      <c r="R275" s="221"/>
      <c r="S275" s="178"/>
      <c r="T275" s="178"/>
      <c r="U275" s="178"/>
    </row>
    <row r="276" spans="3:21" ht="24.75" customHeight="1">
      <c r="C276" s="220"/>
      <c r="D276" s="178"/>
      <c r="E276" s="221"/>
      <c r="G276" s="223"/>
      <c r="J276" s="178"/>
      <c r="K276" s="178"/>
      <c r="L276" s="178"/>
      <c r="M276" s="178"/>
      <c r="R276" s="221"/>
      <c r="S276" s="178"/>
      <c r="T276" s="178"/>
      <c r="U276" s="178"/>
    </row>
    <row r="277" spans="3:21" ht="24.75" customHeight="1">
      <c r="C277" s="220"/>
      <c r="D277" s="178"/>
      <c r="E277" s="221"/>
      <c r="G277" s="223"/>
      <c r="J277" s="178"/>
      <c r="K277" s="178"/>
      <c r="L277" s="178"/>
      <c r="M277" s="178"/>
      <c r="R277" s="221"/>
      <c r="S277" s="178"/>
      <c r="T277" s="178"/>
      <c r="U277" s="178"/>
    </row>
    <row r="278" spans="3:21" ht="24.75" customHeight="1">
      <c r="C278" s="220"/>
      <c r="D278" s="178"/>
      <c r="E278" s="221"/>
      <c r="G278" s="223"/>
      <c r="J278" s="178"/>
      <c r="K278" s="178"/>
      <c r="L278" s="178"/>
      <c r="M278" s="178"/>
      <c r="R278" s="221"/>
      <c r="S278" s="178"/>
      <c r="T278" s="178"/>
      <c r="U278" s="178"/>
    </row>
    <row r="279" spans="3:21" ht="24.75" customHeight="1">
      <c r="C279" s="220"/>
      <c r="D279" s="178"/>
      <c r="E279" s="221"/>
      <c r="G279" s="223"/>
      <c r="J279" s="178"/>
      <c r="K279" s="178"/>
      <c r="L279" s="178"/>
      <c r="M279" s="178"/>
      <c r="R279" s="221"/>
      <c r="S279" s="178"/>
      <c r="T279" s="178"/>
      <c r="U279" s="178"/>
    </row>
    <row r="280" spans="3:21" ht="24.75" customHeight="1">
      <c r="C280" s="220"/>
      <c r="D280" s="178"/>
      <c r="E280" s="221"/>
      <c r="G280" s="223"/>
      <c r="J280" s="178"/>
      <c r="K280" s="178"/>
      <c r="L280" s="178"/>
      <c r="M280" s="178"/>
      <c r="R280" s="221"/>
      <c r="S280" s="178"/>
      <c r="T280" s="178"/>
      <c r="U280" s="178"/>
    </row>
    <row r="281" spans="3:21" ht="24.75" customHeight="1">
      <c r="C281" s="220"/>
      <c r="D281" s="178"/>
      <c r="E281" s="221"/>
      <c r="G281" s="223"/>
      <c r="J281" s="178"/>
      <c r="K281" s="178"/>
      <c r="L281" s="178"/>
      <c r="M281" s="178"/>
      <c r="R281" s="221"/>
      <c r="S281" s="178"/>
      <c r="T281" s="178"/>
      <c r="U281" s="178"/>
    </row>
    <row r="282" spans="3:21" ht="24.75" customHeight="1">
      <c r="C282" s="220"/>
      <c r="D282" s="178"/>
      <c r="E282" s="221"/>
      <c r="G282" s="223"/>
      <c r="J282" s="178"/>
      <c r="K282" s="178"/>
      <c r="L282" s="178"/>
      <c r="M282" s="178"/>
      <c r="R282" s="221"/>
      <c r="S282" s="178"/>
      <c r="T282" s="178"/>
      <c r="U282" s="178"/>
    </row>
    <row r="283" spans="3:21" ht="24.75" customHeight="1">
      <c r="C283" s="220"/>
      <c r="D283" s="178"/>
      <c r="E283" s="221"/>
      <c r="G283" s="223"/>
      <c r="J283" s="178"/>
      <c r="K283" s="178"/>
      <c r="L283" s="178"/>
      <c r="M283" s="178"/>
      <c r="R283" s="221"/>
      <c r="S283" s="178"/>
      <c r="T283" s="178"/>
      <c r="U283" s="178"/>
    </row>
    <row r="284" spans="3:21" ht="24.75" customHeight="1">
      <c r="C284" s="220"/>
      <c r="D284" s="178"/>
      <c r="E284" s="221"/>
      <c r="G284" s="223"/>
      <c r="J284" s="178"/>
      <c r="K284" s="178"/>
      <c r="L284" s="178"/>
      <c r="M284" s="178"/>
      <c r="R284" s="221"/>
      <c r="S284" s="178"/>
      <c r="T284" s="178"/>
      <c r="U284" s="178"/>
    </row>
    <row r="285" spans="3:21" ht="24.75" customHeight="1">
      <c r="C285" s="220"/>
      <c r="D285" s="178"/>
      <c r="E285" s="221"/>
      <c r="G285" s="223"/>
      <c r="J285" s="178"/>
      <c r="K285" s="178"/>
      <c r="L285" s="178"/>
      <c r="M285" s="178"/>
      <c r="R285" s="221"/>
      <c r="S285" s="178"/>
      <c r="T285" s="178"/>
      <c r="U285" s="178"/>
    </row>
    <row r="286" spans="3:21" ht="24.75" customHeight="1">
      <c r="C286" s="220"/>
      <c r="D286" s="178"/>
      <c r="E286" s="221"/>
      <c r="G286" s="223"/>
      <c r="J286" s="178"/>
      <c r="K286" s="178"/>
      <c r="L286" s="178"/>
      <c r="M286" s="178"/>
      <c r="R286" s="221"/>
      <c r="S286" s="178"/>
      <c r="T286" s="178"/>
      <c r="U286" s="178"/>
    </row>
    <row r="287" spans="3:21" ht="24.75" customHeight="1">
      <c r="C287" s="220"/>
      <c r="D287" s="178"/>
      <c r="E287" s="221"/>
      <c r="G287" s="223"/>
      <c r="J287" s="178"/>
      <c r="K287" s="178"/>
      <c r="L287" s="178"/>
      <c r="M287" s="178"/>
      <c r="R287" s="221"/>
      <c r="S287" s="178"/>
      <c r="T287" s="178"/>
      <c r="U287" s="178"/>
    </row>
    <row r="288" spans="3:21" ht="24.75" customHeight="1">
      <c r="C288" s="220"/>
      <c r="D288" s="178"/>
      <c r="E288" s="221"/>
      <c r="G288" s="223"/>
      <c r="J288" s="178"/>
      <c r="K288" s="178"/>
      <c r="L288" s="178"/>
      <c r="M288" s="178"/>
      <c r="R288" s="221"/>
      <c r="S288" s="178"/>
      <c r="T288" s="178"/>
      <c r="U288" s="178"/>
    </row>
    <row r="289" spans="3:21" ht="24.75" customHeight="1">
      <c r="C289" s="220"/>
      <c r="D289" s="178"/>
      <c r="E289" s="221"/>
      <c r="G289" s="223"/>
      <c r="J289" s="178"/>
      <c r="K289" s="178"/>
      <c r="L289" s="178"/>
      <c r="M289" s="178"/>
      <c r="R289" s="221"/>
      <c r="S289" s="178"/>
      <c r="T289" s="178"/>
      <c r="U289" s="178"/>
    </row>
    <row r="290" spans="3:21" ht="24.75" customHeight="1">
      <c r="C290" s="220"/>
      <c r="D290" s="178"/>
      <c r="E290" s="221"/>
      <c r="G290" s="223"/>
      <c r="J290" s="178"/>
      <c r="K290" s="178"/>
      <c r="L290" s="178"/>
      <c r="M290" s="178"/>
      <c r="R290" s="221"/>
      <c r="S290" s="178"/>
      <c r="T290" s="178"/>
      <c r="U290" s="178"/>
    </row>
    <row r="291" spans="3:21" ht="24.75" customHeight="1">
      <c r="C291" s="220"/>
      <c r="D291" s="178"/>
      <c r="E291" s="221"/>
      <c r="G291" s="223"/>
      <c r="J291" s="178"/>
      <c r="K291" s="178"/>
      <c r="L291" s="178"/>
      <c r="M291" s="178"/>
      <c r="R291" s="221"/>
      <c r="S291" s="178"/>
      <c r="T291" s="178"/>
      <c r="U291" s="178"/>
    </row>
    <row r="292" spans="3:21" ht="24.75" customHeight="1">
      <c r="C292" s="220"/>
      <c r="D292" s="178"/>
      <c r="E292" s="221"/>
      <c r="G292" s="223"/>
      <c r="J292" s="178"/>
      <c r="K292" s="178"/>
      <c r="L292" s="178"/>
      <c r="M292" s="178"/>
      <c r="R292" s="221"/>
      <c r="S292" s="178"/>
      <c r="T292" s="178"/>
      <c r="U292" s="178"/>
    </row>
    <row r="293" spans="3:21" ht="24.75" customHeight="1">
      <c r="C293" s="220"/>
      <c r="D293" s="178"/>
      <c r="E293" s="221"/>
      <c r="G293" s="223"/>
      <c r="J293" s="178"/>
      <c r="K293" s="178"/>
      <c r="L293" s="178"/>
      <c r="M293" s="178"/>
      <c r="R293" s="221"/>
      <c r="S293" s="178"/>
      <c r="T293" s="178"/>
      <c r="U293" s="178"/>
    </row>
    <row r="294" spans="3:21" ht="24.75" customHeight="1">
      <c r="C294" s="220"/>
      <c r="D294" s="178"/>
      <c r="E294" s="221"/>
      <c r="G294" s="223"/>
      <c r="J294" s="178"/>
      <c r="K294" s="178"/>
      <c r="L294" s="178"/>
      <c r="M294" s="178"/>
      <c r="R294" s="221"/>
      <c r="S294" s="178"/>
      <c r="T294" s="178"/>
      <c r="U294" s="178"/>
    </row>
    <row r="295" spans="3:21" ht="24.75" customHeight="1">
      <c r="C295" s="220"/>
      <c r="D295" s="178"/>
      <c r="E295" s="221"/>
      <c r="G295" s="223"/>
      <c r="J295" s="178"/>
      <c r="K295" s="178"/>
      <c r="L295" s="178"/>
      <c r="M295" s="178"/>
      <c r="R295" s="221"/>
      <c r="S295" s="178"/>
      <c r="T295" s="178"/>
      <c r="U295" s="178"/>
    </row>
    <row r="296" spans="3:21" ht="24.75" customHeight="1">
      <c r="C296" s="220"/>
      <c r="D296" s="178"/>
      <c r="E296" s="221"/>
      <c r="G296" s="223"/>
      <c r="J296" s="178"/>
      <c r="K296" s="178"/>
      <c r="L296" s="178"/>
      <c r="M296" s="178"/>
      <c r="R296" s="221"/>
      <c r="S296" s="178"/>
      <c r="T296" s="178"/>
      <c r="U296" s="178"/>
    </row>
    <row r="297" spans="3:21" ht="24.75" customHeight="1">
      <c r="C297" s="220"/>
      <c r="D297" s="178"/>
      <c r="E297" s="221"/>
      <c r="G297" s="223"/>
      <c r="J297" s="178"/>
      <c r="K297" s="178"/>
      <c r="L297" s="178"/>
      <c r="M297" s="178"/>
      <c r="R297" s="221"/>
      <c r="S297" s="178"/>
      <c r="T297" s="178"/>
      <c r="U297" s="178"/>
    </row>
    <row r="298" spans="3:21" ht="24.75" customHeight="1">
      <c r="C298" s="220"/>
      <c r="D298" s="178"/>
      <c r="E298" s="221"/>
      <c r="G298" s="223"/>
      <c r="J298" s="178"/>
      <c r="K298" s="178"/>
      <c r="L298" s="178"/>
      <c r="M298" s="178"/>
      <c r="R298" s="221"/>
      <c r="S298" s="178"/>
      <c r="T298" s="178"/>
      <c r="U298" s="178"/>
    </row>
    <row r="299" spans="3:21" ht="24.75" customHeight="1">
      <c r="C299" s="220"/>
      <c r="D299" s="178"/>
      <c r="E299" s="221"/>
      <c r="G299" s="223"/>
      <c r="J299" s="178"/>
      <c r="K299" s="178"/>
      <c r="L299" s="178"/>
      <c r="M299" s="178"/>
      <c r="R299" s="221"/>
      <c r="S299" s="178"/>
      <c r="T299" s="178"/>
      <c r="U299" s="178"/>
    </row>
    <row r="300" spans="3:21" ht="24.75" customHeight="1">
      <c r="C300" s="220"/>
      <c r="D300" s="178"/>
      <c r="E300" s="221"/>
      <c r="G300" s="223"/>
      <c r="J300" s="178"/>
      <c r="K300" s="178"/>
      <c r="L300" s="178"/>
      <c r="M300" s="178"/>
      <c r="R300" s="221"/>
      <c r="S300" s="178"/>
      <c r="T300" s="178"/>
      <c r="U300" s="178"/>
    </row>
    <row r="301" spans="3:21" ht="24.75" customHeight="1">
      <c r="C301" s="220"/>
      <c r="D301" s="178"/>
      <c r="E301" s="221"/>
      <c r="G301" s="223"/>
      <c r="J301" s="178"/>
      <c r="K301" s="178"/>
      <c r="L301" s="178"/>
      <c r="M301" s="178"/>
      <c r="R301" s="221"/>
      <c r="S301" s="178"/>
      <c r="T301" s="178"/>
      <c r="U301" s="178"/>
    </row>
    <row r="302" spans="3:21" ht="24.75" customHeight="1">
      <c r="C302" s="220"/>
      <c r="D302" s="178"/>
      <c r="E302" s="221"/>
      <c r="G302" s="223"/>
      <c r="J302" s="178"/>
      <c r="K302" s="178"/>
      <c r="L302" s="178"/>
      <c r="M302" s="178"/>
      <c r="R302" s="221"/>
      <c r="S302" s="178"/>
      <c r="T302" s="178"/>
      <c r="U302" s="178"/>
    </row>
    <row r="303" spans="3:21" ht="24.75" customHeight="1">
      <c r="C303" s="220"/>
      <c r="D303" s="178"/>
      <c r="E303" s="221"/>
      <c r="G303" s="223"/>
      <c r="J303" s="178"/>
      <c r="K303" s="178"/>
      <c r="L303" s="178"/>
      <c r="M303" s="178"/>
      <c r="R303" s="221"/>
      <c r="S303" s="178"/>
      <c r="T303" s="178"/>
      <c r="U303" s="178"/>
    </row>
    <row r="304" spans="3:21" ht="24.75" customHeight="1">
      <c r="C304" s="220"/>
      <c r="D304" s="178"/>
      <c r="E304" s="221"/>
      <c r="G304" s="223"/>
      <c r="J304" s="178"/>
      <c r="K304" s="178"/>
      <c r="L304" s="178"/>
      <c r="M304" s="178"/>
      <c r="R304" s="221"/>
      <c r="S304" s="178"/>
      <c r="T304" s="178"/>
      <c r="U304" s="178"/>
    </row>
    <row r="305" spans="3:21" ht="24.75" customHeight="1">
      <c r="C305" s="220"/>
      <c r="D305" s="178"/>
      <c r="E305" s="221"/>
      <c r="G305" s="223"/>
      <c r="J305" s="178"/>
      <c r="K305" s="178"/>
      <c r="L305" s="178"/>
      <c r="M305" s="178"/>
      <c r="R305" s="221"/>
      <c r="S305" s="178"/>
      <c r="T305" s="178"/>
      <c r="U305" s="178"/>
    </row>
    <row r="306" spans="3:21" ht="24.75" customHeight="1">
      <c r="C306" s="220"/>
      <c r="D306" s="178"/>
      <c r="E306" s="221"/>
      <c r="G306" s="223"/>
      <c r="J306" s="178"/>
      <c r="K306" s="178"/>
      <c r="L306" s="178"/>
      <c r="M306" s="178"/>
      <c r="R306" s="221"/>
      <c r="S306" s="178"/>
      <c r="T306" s="178"/>
      <c r="U306" s="178"/>
    </row>
    <row r="307" spans="3:21" ht="24.75" customHeight="1">
      <c r="C307" s="220"/>
      <c r="D307" s="178"/>
      <c r="E307" s="221"/>
      <c r="G307" s="223"/>
      <c r="J307" s="178"/>
      <c r="K307" s="178"/>
      <c r="L307" s="178"/>
      <c r="M307" s="178"/>
      <c r="R307" s="221"/>
      <c r="S307" s="178"/>
      <c r="T307" s="178"/>
      <c r="U307" s="178"/>
    </row>
    <row r="308" spans="3:21" ht="24.75" customHeight="1">
      <c r="C308" s="220"/>
      <c r="D308" s="178"/>
      <c r="E308" s="221"/>
      <c r="G308" s="223"/>
      <c r="J308" s="178"/>
      <c r="K308" s="178"/>
      <c r="L308" s="178"/>
      <c r="M308" s="178"/>
      <c r="R308" s="221"/>
      <c r="S308" s="178"/>
      <c r="T308" s="178"/>
      <c r="U308" s="178"/>
    </row>
    <row r="309" spans="3:21" ht="24.75" customHeight="1">
      <c r="C309" s="220"/>
      <c r="D309" s="178"/>
      <c r="E309" s="221"/>
      <c r="G309" s="223"/>
      <c r="J309" s="178"/>
      <c r="K309" s="178"/>
      <c r="L309" s="178"/>
      <c r="M309" s="178"/>
      <c r="R309" s="221"/>
      <c r="S309" s="178"/>
      <c r="T309" s="178"/>
      <c r="U309" s="178"/>
    </row>
    <row r="310" spans="3:21" ht="24.75" customHeight="1">
      <c r="C310" s="220"/>
      <c r="D310" s="178"/>
      <c r="E310" s="221"/>
      <c r="G310" s="223"/>
      <c r="J310" s="178"/>
      <c r="K310" s="178"/>
      <c r="L310" s="178"/>
      <c r="M310" s="178"/>
      <c r="R310" s="221"/>
      <c r="S310" s="178"/>
      <c r="T310" s="178"/>
      <c r="U310" s="178"/>
    </row>
    <row r="311" spans="3:21" ht="24.75" customHeight="1">
      <c r="C311" s="220"/>
      <c r="D311" s="178"/>
      <c r="E311" s="221"/>
      <c r="G311" s="223"/>
      <c r="J311" s="178"/>
      <c r="K311" s="178"/>
      <c r="L311" s="178"/>
      <c r="M311" s="178"/>
      <c r="R311" s="221"/>
      <c r="S311" s="178"/>
      <c r="T311" s="178"/>
      <c r="U311" s="178"/>
    </row>
    <row r="312" spans="3:21" ht="24.75" customHeight="1">
      <c r="C312" s="220"/>
      <c r="D312" s="178"/>
      <c r="E312" s="221"/>
      <c r="G312" s="223"/>
      <c r="J312" s="178"/>
      <c r="K312" s="178"/>
      <c r="L312" s="178"/>
      <c r="M312" s="178"/>
      <c r="R312" s="221"/>
      <c r="S312" s="178"/>
      <c r="T312" s="178"/>
      <c r="U312" s="178"/>
    </row>
    <row r="313" spans="3:21" ht="24.75" customHeight="1">
      <c r="C313" s="220"/>
      <c r="D313" s="178"/>
      <c r="E313" s="221"/>
      <c r="G313" s="223"/>
      <c r="J313" s="178"/>
      <c r="K313" s="178"/>
      <c r="L313" s="178"/>
      <c r="M313" s="178"/>
      <c r="R313" s="221"/>
      <c r="S313" s="178"/>
      <c r="T313" s="178"/>
      <c r="U313" s="178"/>
    </row>
    <row r="314" spans="3:21" ht="24.75" customHeight="1">
      <c r="C314" s="220"/>
      <c r="D314" s="178"/>
      <c r="E314" s="221"/>
      <c r="G314" s="223"/>
      <c r="J314" s="178"/>
      <c r="K314" s="178"/>
      <c r="L314" s="178"/>
      <c r="M314" s="178"/>
      <c r="R314" s="221"/>
      <c r="S314" s="178"/>
      <c r="T314" s="178"/>
      <c r="U314" s="178"/>
    </row>
    <row r="315" spans="3:21" ht="24.75" customHeight="1">
      <c r="C315" s="220"/>
      <c r="D315" s="178"/>
      <c r="E315" s="221"/>
      <c r="G315" s="223"/>
      <c r="J315" s="178"/>
      <c r="K315" s="178"/>
      <c r="L315" s="178"/>
      <c r="M315" s="178"/>
      <c r="R315" s="221"/>
      <c r="S315" s="178"/>
      <c r="T315" s="178"/>
      <c r="U315" s="178"/>
    </row>
    <row r="316" spans="3:21" ht="24.75" customHeight="1">
      <c r="C316" s="220"/>
      <c r="D316" s="178"/>
      <c r="E316" s="221"/>
      <c r="G316" s="223"/>
      <c r="J316" s="178"/>
      <c r="K316" s="178"/>
      <c r="L316" s="178"/>
      <c r="M316" s="178"/>
      <c r="R316" s="221"/>
      <c r="S316" s="178"/>
      <c r="T316" s="178"/>
      <c r="U316" s="178"/>
    </row>
    <row r="317" spans="3:21" ht="24.75" customHeight="1">
      <c r="C317" s="220"/>
      <c r="D317" s="178"/>
      <c r="E317" s="221"/>
      <c r="G317" s="223"/>
      <c r="J317" s="178"/>
      <c r="K317" s="178"/>
      <c r="L317" s="178"/>
      <c r="M317" s="178"/>
      <c r="R317" s="221"/>
      <c r="S317" s="178"/>
      <c r="T317" s="178"/>
      <c r="U317" s="178"/>
    </row>
    <row r="318" spans="3:21" ht="24.75" customHeight="1">
      <c r="C318" s="220"/>
      <c r="D318" s="178"/>
      <c r="E318" s="221"/>
      <c r="G318" s="223"/>
      <c r="J318" s="178"/>
      <c r="K318" s="178"/>
      <c r="L318" s="178"/>
      <c r="M318" s="178"/>
      <c r="R318" s="221"/>
      <c r="S318" s="178"/>
      <c r="T318" s="178"/>
      <c r="U318" s="178"/>
    </row>
    <row r="319" spans="3:21" ht="24.75" customHeight="1">
      <c r="C319" s="220"/>
      <c r="D319" s="178"/>
      <c r="E319" s="221"/>
      <c r="G319" s="223"/>
      <c r="J319" s="178"/>
      <c r="K319" s="178"/>
      <c r="L319" s="178"/>
      <c r="M319" s="178"/>
      <c r="R319" s="221"/>
      <c r="S319" s="178"/>
      <c r="T319" s="178"/>
      <c r="U319" s="178"/>
    </row>
    <row r="320" spans="3:21" ht="24.75" customHeight="1">
      <c r="C320" s="220"/>
      <c r="D320" s="178"/>
      <c r="E320" s="221"/>
      <c r="G320" s="223"/>
      <c r="J320" s="178"/>
      <c r="K320" s="178"/>
      <c r="L320" s="178"/>
      <c r="M320" s="178"/>
      <c r="R320" s="221"/>
      <c r="S320" s="178"/>
      <c r="T320" s="178"/>
      <c r="U320" s="178"/>
    </row>
    <row r="321" spans="3:21" ht="24.75" customHeight="1">
      <c r="C321" s="220"/>
      <c r="D321" s="178"/>
      <c r="E321" s="221"/>
      <c r="G321" s="223"/>
      <c r="J321" s="178"/>
      <c r="K321" s="178"/>
      <c r="L321" s="178"/>
      <c r="M321" s="178"/>
      <c r="R321" s="221"/>
      <c r="S321" s="178"/>
      <c r="T321" s="178"/>
      <c r="U321" s="178"/>
    </row>
    <row r="322" spans="3:21" ht="24.75" customHeight="1">
      <c r="C322" s="220"/>
      <c r="D322" s="178"/>
      <c r="E322" s="221"/>
      <c r="G322" s="223"/>
      <c r="J322" s="178"/>
      <c r="K322" s="178"/>
      <c r="L322" s="178"/>
      <c r="M322" s="178"/>
      <c r="R322" s="221"/>
      <c r="S322" s="178"/>
      <c r="T322" s="178"/>
      <c r="U322" s="178"/>
    </row>
    <row r="323" spans="3:21" ht="24.75" customHeight="1">
      <c r="C323" s="220"/>
      <c r="D323" s="178"/>
      <c r="E323" s="221"/>
      <c r="G323" s="223"/>
      <c r="J323" s="178"/>
      <c r="K323" s="178"/>
      <c r="L323" s="178"/>
      <c r="M323" s="178"/>
      <c r="R323" s="221"/>
      <c r="S323" s="178"/>
      <c r="T323" s="178"/>
      <c r="U323" s="178"/>
    </row>
    <row r="324" spans="3:21" ht="24.75" customHeight="1">
      <c r="C324" s="220"/>
      <c r="D324" s="178"/>
      <c r="E324" s="221"/>
      <c r="G324" s="223"/>
      <c r="J324" s="178"/>
      <c r="K324" s="178"/>
      <c r="L324" s="178"/>
      <c r="M324" s="178"/>
      <c r="R324" s="221"/>
      <c r="S324" s="178"/>
      <c r="T324" s="178"/>
      <c r="U324" s="178"/>
    </row>
    <row r="325" spans="3:21" ht="24.75" customHeight="1">
      <c r="C325" s="220"/>
      <c r="D325" s="178"/>
      <c r="E325" s="221"/>
      <c r="G325" s="223"/>
      <c r="J325" s="178"/>
      <c r="K325" s="178"/>
      <c r="L325" s="178"/>
      <c r="M325" s="178"/>
      <c r="R325" s="221"/>
      <c r="S325" s="178"/>
      <c r="T325" s="178"/>
      <c r="U325" s="178"/>
    </row>
    <row r="326" spans="3:21" ht="24.75" customHeight="1">
      <c r="C326" s="220"/>
      <c r="D326" s="178"/>
      <c r="E326" s="221"/>
      <c r="G326" s="223"/>
      <c r="J326" s="178"/>
      <c r="K326" s="178"/>
      <c r="L326" s="178"/>
      <c r="M326" s="178"/>
      <c r="R326" s="221"/>
      <c r="S326" s="178"/>
      <c r="T326" s="178"/>
      <c r="U326" s="178"/>
    </row>
    <row r="327" spans="3:21" ht="24.75" customHeight="1">
      <c r="C327" s="220"/>
      <c r="D327" s="178"/>
      <c r="E327" s="221"/>
      <c r="G327" s="223"/>
      <c r="J327" s="178"/>
      <c r="K327" s="178"/>
      <c r="L327" s="178"/>
      <c r="M327" s="178"/>
      <c r="R327" s="221"/>
      <c r="S327" s="178"/>
      <c r="T327" s="178"/>
      <c r="U327" s="178"/>
    </row>
    <row r="328" spans="3:21" ht="24.75" customHeight="1">
      <c r="C328" s="220"/>
      <c r="D328" s="178"/>
      <c r="E328" s="221"/>
      <c r="G328" s="223"/>
      <c r="J328" s="178"/>
      <c r="K328" s="178"/>
      <c r="L328" s="178"/>
      <c r="M328" s="178"/>
      <c r="R328" s="221"/>
      <c r="S328" s="178"/>
      <c r="T328" s="178"/>
      <c r="U328" s="178"/>
    </row>
    <row r="329" spans="3:21" ht="24.75" customHeight="1">
      <c r="C329" s="220"/>
      <c r="D329" s="178"/>
      <c r="E329" s="221"/>
      <c r="G329" s="223"/>
      <c r="J329" s="178"/>
      <c r="K329" s="178"/>
      <c r="L329" s="178"/>
      <c r="M329" s="178"/>
      <c r="R329" s="221"/>
      <c r="S329" s="178"/>
      <c r="T329" s="178"/>
      <c r="U329" s="178"/>
    </row>
    <row r="330" spans="3:21" ht="24.75" customHeight="1">
      <c r="C330" s="220"/>
      <c r="D330" s="178"/>
      <c r="E330" s="221"/>
      <c r="G330" s="223"/>
      <c r="J330" s="178"/>
      <c r="K330" s="178"/>
      <c r="L330" s="178"/>
      <c r="M330" s="178"/>
      <c r="R330" s="221"/>
      <c r="S330" s="178"/>
      <c r="T330" s="178"/>
      <c r="U330" s="178"/>
    </row>
    <row r="331" spans="3:21" ht="24.75" customHeight="1">
      <c r="C331" s="220"/>
      <c r="D331" s="178"/>
      <c r="E331" s="221"/>
      <c r="G331" s="223"/>
      <c r="J331" s="178"/>
      <c r="K331" s="178"/>
      <c r="L331" s="178"/>
      <c r="M331" s="178"/>
      <c r="R331" s="221"/>
      <c r="S331" s="178"/>
      <c r="T331" s="178"/>
      <c r="U331" s="178"/>
    </row>
    <row r="332" spans="3:21" ht="24.75" customHeight="1">
      <c r="C332" s="220"/>
      <c r="D332" s="178"/>
      <c r="E332" s="221"/>
      <c r="G332" s="223"/>
      <c r="J332" s="178"/>
      <c r="K332" s="178"/>
      <c r="L332" s="178"/>
      <c r="M332" s="178"/>
      <c r="R332" s="221"/>
      <c r="S332" s="178"/>
      <c r="T332" s="178"/>
      <c r="U332" s="178"/>
    </row>
    <row r="333" spans="3:21" ht="24.75" customHeight="1">
      <c r="C333" s="220"/>
      <c r="D333" s="178"/>
      <c r="E333" s="221"/>
      <c r="G333" s="223"/>
      <c r="J333" s="178"/>
      <c r="K333" s="178"/>
      <c r="L333" s="178"/>
      <c r="M333" s="178"/>
      <c r="R333" s="221"/>
      <c r="S333" s="178"/>
      <c r="T333" s="178"/>
      <c r="U333" s="178"/>
    </row>
    <row r="334" spans="3:21" ht="24.75" customHeight="1">
      <c r="C334" s="220"/>
      <c r="D334" s="178"/>
      <c r="E334" s="221"/>
      <c r="G334" s="223"/>
      <c r="J334" s="178"/>
      <c r="K334" s="178"/>
      <c r="L334" s="178"/>
      <c r="M334" s="178"/>
      <c r="R334" s="221"/>
      <c r="S334" s="178"/>
      <c r="T334" s="178"/>
      <c r="U334" s="178"/>
    </row>
    <row r="335" spans="3:21" ht="24.75" customHeight="1">
      <c r="C335" s="220"/>
      <c r="D335" s="178"/>
      <c r="E335" s="221"/>
      <c r="G335" s="223"/>
      <c r="J335" s="178"/>
      <c r="K335" s="178"/>
      <c r="L335" s="178"/>
      <c r="M335" s="178"/>
      <c r="R335" s="221"/>
      <c r="S335" s="178"/>
      <c r="T335" s="178"/>
      <c r="U335" s="178"/>
    </row>
    <row r="336" spans="3:21" ht="24.75" customHeight="1">
      <c r="C336" s="220"/>
      <c r="D336" s="178"/>
      <c r="E336" s="221"/>
      <c r="G336" s="223"/>
      <c r="J336" s="178"/>
      <c r="K336" s="178"/>
      <c r="L336" s="178"/>
      <c r="M336" s="178"/>
      <c r="R336" s="221"/>
      <c r="S336" s="178"/>
      <c r="T336" s="178"/>
      <c r="U336" s="178"/>
    </row>
    <row r="337" spans="3:21" ht="24.75" customHeight="1">
      <c r="C337" s="220"/>
      <c r="D337" s="178"/>
      <c r="E337" s="221"/>
      <c r="G337" s="223"/>
      <c r="J337" s="178"/>
      <c r="K337" s="178"/>
      <c r="L337" s="178"/>
      <c r="M337" s="178"/>
      <c r="R337" s="221"/>
      <c r="S337" s="178"/>
      <c r="T337" s="178"/>
      <c r="U337" s="178"/>
    </row>
    <row r="338" spans="3:21" ht="24.75" customHeight="1">
      <c r="C338" s="220"/>
      <c r="D338" s="178"/>
      <c r="E338" s="221"/>
      <c r="G338" s="223"/>
      <c r="J338" s="178"/>
      <c r="K338" s="178"/>
      <c r="L338" s="178"/>
      <c r="M338" s="178"/>
      <c r="R338" s="221"/>
      <c r="S338" s="178"/>
      <c r="T338" s="178"/>
      <c r="U338" s="178"/>
    </row>
    <row r="339" spans="3:21" ht="24.75" customHeight="1">
      <c r="C339" s="220"/>
      <c r="D339" s="178"/>
      <c r="E339" s="221"/>
      <c r="G339" s="223"/>
      <c r="J339" s="178"/>
      <c r="K339" s="178"/>
      <c r="L339" s="178"/>
      <c r="M339" s="178"/>
      <c r="R339" s="221"/>
      <c r="S339" s="178"/>
      <c r="T339" s="178"/>
      <c r="U339" s="178"/>
    </row>
    <row r="340" spans="3:21" ht="24.75" customHeight="1">
      <c r="C340" s="220"/>
      <c r="D340" s="178"/>
      <c r="E340" s="221"/>
      <c r="G340" s="223"/>
      <c r="J340" s="178"/>
      <c r="K340" s="178"/>
      <c r="L340" s="178"/>
      <c r="M340" s="178"/>
      <c r="R340" s="221"/>
      <c r="S340" s="178"/>
      <c r="T340" s="178"/>
      <c r="U340" s="178"/>
    </row>
    <row r="341" spans="3:21" ht="24.75" customHeight="1">
      <c r="C341" s="220"/>
      <c r="D341" s="178"/>
      <c r="E341" s="221"/>
      <c r="G341" s="223"/>
      <c r="J341" s="178"/>
      <c r="K341" s="178"/>
      <c r="L341" s="178"/>
      <c r="M341" s="178"/>
      <c r="R341" s="221"/>
      <c r="S341" s="178"/>
      <c r="T341" s="178"/>
      <c r="U341" s="178"/>
    </row>
    <row r="342" spans="3:21" ht="24.75" customHeight="1">
      <c r="C342" s="220"/>
      <c r="D342" s="178"/>
      <c r="E342" s="221"/>
      <c r="G342" s="223"/>
      <c r="J342" s="178"/>
      <c r="K342" s="178"/>
      <c r="L342" s="178"/>
      <c r="M342" s="178"/>
      <c r="R342" s="221"/>
      <c r="S342" s="178"/>
      <c r="T342" s="178"/>
      <c r="U342" s="178"/>
    </row>
    <row r="343" spans="3:21" ht="24.75" customHeight="1">
      <c r="C343" s="220"/>
      <c r="D343" s="178"/>
      <c r="E343" s="221"/>
      <c r="G343" s="223"/>
      <c r="J343" s="178"/>
      <c r="K343" s="178"/>
      <c r="L343" s="178"/>
      <c r="M343" s="178"/>
      <c r="R343" s="221"/>
      <c r="S343" s="178"/>
      <c r="T343" s="178"/>
      <c r="U343" s="178"/>
    </row>
    <row r="344" spans="3:21" ht="24.75" customHeight="1">
      <c r="C344" s="220"/>
      <c r="D344" s="178"/>
      <c r="E344" s="221"/>
      <c r="G344" s="223"/>
      <c r="J344" s="178"/>
      <c r="K344" s="178"/>
      <c r="L344" s="178"/>
      <c r="M344" s="178"/>
      <c r="R344" s="221"/>
      <c r="S344" s="178"/>
      <c r="T344" s="178"/>
      <c r="U344" s="178"/>
    </row>
    <row r="345" spans="3:21" ht="24.75" customHeight="1">
      <c r="C345" s="220"/>
      <c r="D345" s="178"/>
      <c r="E345" s="221"/>
      <c r="G345" s="223"/>
      <c r="J345" s="178"/>
      <c r="K345" s="178"/>
      <c r="L345" s="178"/>
      <c r="M345" s="178"/>
      <c r="R345" s="221"/>
      <c r="S345" s="178"/>
      <c r="T345" s="178"/>
      <c r="U345" s="178"/>
    </row>
    <row r="346" spans="3:21" ht="24.75" customHeight="1">
      <c r="C346" s="220"/>
      <c r="D346" s="178"/>
      <c r="E346" s="221"/>
      <c r="G346" s="223"/>
      <c r="J346" s="178"/>
      <c r="K346" s="178"/>
      <c r="L346" s="178"/>
      <c r="M346" s="178"/>
      <c r="R346" s="221"/>
      <c r="S346" s="178"/>
      <c r="T346" s="178"/>
      <c r="U346" s="178"/>
    </row>
    <row r="347" spans="3:21" ht="24.75" customHeight="1">
      <c r="C347" s="220"/>
      <c r="D347" s="178"/>
      <c r="E347" s="221"/>
      <c r="G347" s="223"/>
      <c r="J347" s="178"/>
      <c r="K347" s="178"/>
      <c r="L347" s="178"/>
      <c r="M347" s="178"/>
      <c r="R347" s="221"/>
      <c r="S347" s="178"/>
      <c r="T347" s="178"/>
      <c r="U347" s="178"/>
    </row>
    <row r="348" spans="3:21" ht="24.75" customHeight="1">
      <c r="C348" s="220"/>
      <c r="D348" s="178"/>
      <c r="E348" s="221"/>
      <c r="G348" s="223"/>
      <c r="J348" s="178"/>
      <c r="K348" s="178"/>
      <c r="L348" s="178"/>
      <c r="M348" s="178"/>
      <c r="R348" s="221"/>
      <c r="S348" s="178"/>
      <c r="T348" s="178"/>
      <c r="U348" s="178"/>
    </row>
    <row r="349" spans="3:21" ht="24.75" customHeight="1">
      <c r="C349" s="220"/>
      <c r="D349" s="178"/>
      <c r="E349" s="221"/>
      <c r="G349" s="223"/>
      <c r="J349" s="178"/>
      <c r="K349" s="178"/>
      <c r="L349" s="178"/>
      <c r="M349" s="178"/>
      <c r="R349" s="221"/>
      <c r="S349" s="178"/>
      <c r="T349" s="178"/>
      <c r="U349" s="178"/>
    </row>
    <row r="350" spans="3:21" ht="24.75" customHeight="1">
      <c r="C350" s="220"/>
      <c r="D350" s="178"/>
      <c r="E350" s="221"/>
      <c r="G350" s="223"/>
      <c r="J350" s="178"/>
      <c r="K350" s="178"/>
      <c r="L350" s="178"/>
      <c r="M350" s="178"/>
      <c r="R350" s="221"/>
      <c r="S350" s="178"/>
      <c r="T350" s="178"/>
      <c r="U350" s="178"/>
    </row>
    <row r="351" spans="3:21" ht="24.75" customHeight="1">
      <c r="C351" s="220"/>
      <c r="D351" s="178"/>
      <c r="E351" s="221"/>
      <c r="G351" s="223"/>
      <c r="J351" s="178"/>
      <c r="K351" s="178"/>
      <c r="L351" s="178"/>
      <c r="M351" s="178"/>
      <c r="R351" s="221"/>
      <c r="S351" s="178"/>
      <c r="T351" s="178"/>
      <c r="U351" s="178"/>
    </row>
    <row r="352" spans="3:21" ht="24.75" customHeight="1">
      <c r="C352" s="220"/>
      <c r="D352" s="178"/>
      <c r="E352" s="221"/>
      <c r="G352" s="223"/>
      <c r="J352" s="178"/>
      <c r="K352" s="178"/>
      <c r="L352" s="178"/>
      <c r="M352" s="178"/>
      <c r="R352" s="221"/>
      <c r="S352" s="178"/>
      <c r="T352" s="178"/>
      <c r="U352" s="178"/>
    </row>
    <row r="353" spans="3:21" ht="24.75" customHeight="1">
      <c r="C353" s="220"/>
      <c r="D353" s="178"/>
      <c r="E353" s="221"/>
      <c r="G353" s="223"/>
      <c r="J353" s="178"/>
      <c r="K353" s="178"/>
      <c r="L353" s="178"/>
      <c r="M353" s="178"/>
      <c r="R353" s="221"/>
      <c r="S353" s="178"/>
      <c r="T353" s="178"/>
      <c r="U353" s="178"/>
    </row>
    <row r="354" spans="3:21" ht="24.75" customHeight="1">
      <c r="C354" s="220"/>
      <c r="D354" s="178"/>
      <c r="E354" s="221"/>
      <c r="G354" s="223"/>
      <c r="J354" s="178"/>
      <c r="K354" s="178"/>
      <c r="L354" s="178"/>
      <c r="M354" s="178"/>
      <c r="R354" s="221"/>
      <c r="S354" s="178"/>
      <c r="T354" s="178"/>
      <c r="U354" s="178"/>
    </row>
    <row r="355" spans="3:21" ht="24.75" customHeight="1">
      <c r="C355" s="220"/>
      <c r="D355" s="178"/>
      <c r="E355" s="221"/>
      <c r="G355" s="223"/>
      <c r="J355" s="178"/>
      <c r="K355" s="178"/>
      <c r="L355" s="178"/>
      <c r="M355" s="178"/>
      <c r="R355" s="221"/>
      <c r="S355" s="178"/>
      <c r="T355" s="178"/>
      <c r="U355" s="178"/>
    </row>
    <row r="356" spans="3:21" ht="24.75" customHeight="1">
      <c r="C356" s="220"/>
      <c r="D356" s="178"/>
      <c r="E356" s="221"/>
      <c r="G356" s="223"/>
      <c r="J356" s="178"/>
      <c r="K356" s="178"/>
      <c r="L356" s="178"/>
      <c r="M356" s="178"/>
      <c r="R356" s="221"/>
      <c r="S356" s="178"/>
      <c r="T356" s="178"/>
      <c r="U356" s="178"/>
    </row>
    <row r="357" spans="3:21" ht="24.75" customHeight="1">
      <c r="C357" s="220"/>
      <c r="D357" s="178"/>
      <c r="E357" s="221"/>
      <c r="G357" s="223"/>
      <c r="J357" s="178"/>
      <c r="K357" s="178"/>
      <c r="L357" s="178"/>
      <c r="M357" s="178"/>
      <c r="R357" s="221"/>
      <c r="S357" s="178"/>
      <c r="T357" s="178"/>
      <c r="U357" s="178"/>
    </row>
    <row r="358" spans="3:21" ht="24.75" customHeight="1">
      <c r="C358" s="220"/>
      <c r="D358" s="178"/>
      <c r="E358" s="221"/>
      <c r="G358" s="223"/>
      <c r="J358" s="178"/>
      <c r="K358" s="178"/>
      <c r="L358" s="178"/>
      <c r="M358" s="178"/>
      <c r="R358" s="221"/>
      <c r="S358" s="178"/>
      <c r="T358" s="178"/>
      <c r="U358" s="178"/>
    </row>
    <row r="359" spans="3:21" ht="24.75" customHeight="1">
      <c r="C359" s="220"/>
      <c r="D359" s="178"/>
      <c r="E359" s="221"/>
      <c r="G359" s="223"/>
      <c r="J359" s="178"/>
      <c r="K359" s="178"/>
      <c r="L359" s="178"/>
      <c r="M359" s="178"/>
      <c r="R359" s="221"/>
      <c r="S359" s="178"/>
      <c r="T359" s="178"/>
      <c r="U359" s="178"/>
    </row>
    <row r="360" spans="3:21" ht="24.75" customHeight="1">
      <c r="C360" s="220"/>
      <c r="D360" s="178"/>
      <c r="E360" s="221"/>
      <c r="G360" s="223"/>
      <c r="J360" s="178"/>
      <c r="K360" s="178"/>
      <c r="L360" s="178"/>
      <c r="M360" s="178"/>
      <c r="R360" s="221"/>
      <c r="S360" s="178"/>
      <c r="T360" s="178"/>
      <c r="U360" s="178"/>
    </row>
    <row r="361" spans="3:21" ht="24.75" customHeight="1">
      <c r="C361" s="220"/>
      <c r="D361" s="178"/>
      <c r="E361" s="221"/>
      <c r="G361" s="223"/>
      <c r="J361" s="178"/>
      <c r="K361" s="178"/>
      <c r="L361" s="178"/>
      <c r="M361" s="178"/>
      <c r="R361" s="221"/>
      <c r="S361" s="178"/>
      <c r="T361" s="178"/>
      <c r="U361" s="178"/>
    </row>
    <row r="362" spans="3:21" ht="24.75" customHeight="1">
      <c r="C362" s="220"/>
      <c r="D362" s="178"/>
      <c r="E362" s="221"/>
      <c r="G362" s="223"/>
      <c r="J362" s="178"/>
      <c r="K362" s="178"/>
      <c r="L362" s="178"/>
      <c r="M362" s="178"/>
      <c r="R362" s="221"/>
      <c r="S362" s="178"/>
      <c r="T362" s="178"/>
      <c r="U362" s="178"/>
    </row>
    <row r="363" spans="3:21" ht="24.75" customHeight="1">
      <c r="C363" s="220"/>
      <c r="D363" s="178"/>
      <c r="E363" s="221"/>
      <c r="G363" s="223"/>
      <c r="J363" s="178"/>
      <c r="K363" s="178"/>
      <c r="L363" s="178"/>
      <c r="M363" s="178"/>
      <c r="R363" s="221"/>
      <c r="S363" s="178"/>
      <c r="T363" s="178"/>
      <c r="U363" s="178"/>
    </row>
    <row r="364" spans="3:21" ht="24.75" customHeight="1">
      <c r="C364" s="220"/>
      <c r="D364" s="178"/>
      <c r="E364" s="221"/>
      <c r="G364" s="223"/>
      <c r="J364" s="178"/>
      <c r="K364" s="178"/>
      <c r="L364" s="178"/>
      <c r="M364" s="178"/>
      <c r="R364" s="221"/>
      <c r="S364" s="178"/>
      <c r="T364" s="178"/>
      <c r="U364" s="178"/>
    </row>
    <row r="365" spans="3:21" ht="24.75" customHeight="1">
      <c r="C365" s="220"/>
      <c r="D365" s="178"/>
      <c r="E365" s="221"/>
      <c r="G365" s="223"/>
      <c r="J365" s="178"/>
      <c r="K365" s="178"/>
      <c r="L365" s="178"/>
      <c r="M365" s="178"/>
      <c r="R365" s="221"/>
      <c r="S365" s="178"/>
      <c r="T365" s="178"/>
      <c r="U365" s="178"/>
    </row>
    <row r="366" spans="3:21" ht="24.75" customHeight="1">
      <c r="C366" s="220"/>
      <c r="D366" s="178"/>
      <c r="E366" s="221"/>
      <c r="G366" s="223"/>
      <c r="J366" s="178"/>
      <c r="K366" s="178"/>
      <c r="L366" s="178"/>
      <c r="M366" s="178"/>
      <c r="R366" s="221"/>
      <c r="S366" s="178"/>
      <c r="T366" s="178"/>
      <c r="U366" s="178"/>
    </row>
    <row r="367" spans="3:21" ht="24.75" customHeight="1">
      <c r="C367" s="220"/>
      <c r="D367" s="178"/>
      <c r="E367" s="221"/>
      <c r="G367" s="223"/>
      <c r="J367" s="178"/>
      <c r="K367" s="178"/>
      <c r="L367" s="178"/>
      <c r="M367" s="178"/>
      <c r="R367" s="221"/>
      <c r="S367" s="178"/>
      <c r="T367" s="178"/>
      <c r="U367" s="178"/>
    </row>
    <row r="368" spans="3:21" ht="24.75" customHeight="1">
      <c r="C368" s="220"/>
      <c r="D368" s="178"/>
      <c r="E368" s="221"/>
      <c r="G368" s="223"/>
      <c r="J368" s="178"/>
      <c r="K368" s="178"/>
      <c r="L368" s="178"/>
      <c r="M368" s="178"/>
      <c r="R368" s="221"/>
      <c r="S368" s="178"/>
      <c r="T368" s="178"/>
      <c r="U368" s="178"/>
    </row>
    <row r="369" spans="3:21" ht="24.75" customHeight="1">
      <c r="C369" s="220"/>
      <c r="D369" s="178"/>
      <c r="E369" s="221"/>
      <c r="G369" s="223"/>
      <c r="J369" s="178"/>
      <c r="K369" s="178"/>
      <c r="L369" s="178"/>
      <c r="M369" s="178"/>
      <c r="R369" s="221"/>
      <c r="S369" s="178"/>
      <c r="T369" s="178"/>
      <c r="U369" s="178"/>
    </row>
    <row r="370" spans="3:21" ht="24.75" customHeight="1">
      <c r="C370" s="220"/>
      <c r="D370" s="178"/>
      <c r="E370" s="221"/>
      <c r="G370" s="223"/>
      <c r="J370" s="178"/>
      <c r="K370" s="178"/>
      <c r="L370" s="178"/>
      <c r="M370" s="178"/>
      <c r="R370" s="221"/>
      <c r="S370" s="178"/>
      <c r="T370" s="178"/>
      <c r="U370" s="178"/>
    </row>
    <row r="371" spans="3:21" ht="24.75" customHeight="1">
      <c r="C371" s="220"/>
      <c r="D371" s="178"/>
      <c r="E371" s="221"/>
      <c r="G371" s="223"/>
      <c r="J371" s="178"/>
      <c r="K371" s="178"/>
      <c r="L371" s="178"/>
      <c r="M371" s="178"/>
      <c r="R371" s="221"/>
      <c r="S371" s="178"/>
      <c r="T371" s="178"/>
      <c r="U371" s="178"/>
    </row>
    <row r="372" spans="3:21" ht="24.75" customHeight="1">
      <c r="C372" s="220"/>
      <c r="D372" s="178"/>
      <c r="E372" s="221"/>
      <c r="G372" s="223"/>
      <c r="J372" s="178"/>
      <c r="K372" s="178"/>
      <c r="L372" s="178"/>
      <c r="M372" s="178"/>
      <c r="R372" s="221"/>
      <c r="S372" s="178"/>
      <c r="T372" s="178"/>
      <c r="U372" s="178"/>
    </row>
    <row r="373" spans="3:21" ht="24.75" customHeight="1">
      <c r="C373" s="220"/>
      <c r="D373" s="178"/>
      <c r="E373" s="221"/>
      <c r="G373" s="223"/>
      <c r="J373" s="178"/>
      <c r="K373" s="178"/>
      <c r="L373" s="178"/>
      <c r="M373" s="178"/>
      <c r="R373" s="221"/>
      <c r="S373" s="178"/>
      <c r="T373" s="178"/>
      <c r="U373" s="178"/>
    </row>
    <row r="374" spans="3:21" ht="24.75" customHeight="1">
      <c r="C374" s="220"/>
      <c r="D374" s="178"/>
      <c r="E374" s="221"/>
      <c r="G374" s="223"/>
      <c r="J374" s="178"/>
      <c r="K374" s="178"/>
      <c r="L374" s="178"/>
      <c r="M374" s="178"/>
      <c r="R374" s="221"/>
      <c r="S374" s="178"/>
      <c r="T374" s="178"/>
      <c r="U374" s="178"/>
    </row>
    <row r="375" spans="3:21" ht="24.75" customHeight="1">
      <c r="C375" s="220"/>
      <c r="D375" s="178"/>
      <c r="E375" s="221"/>
      <c r="G375" s="223"/>
      <c r="J375" s="178"/>
      <c r="K375" s="178"/>
      <c r="L375" s="178"/>
      <c r="M375" s="178"/>
      <c r="R375" s="221"/>
      <c r="S375" s="178"/>
      <c r="T375" s="178"/>
      <c r="U375" s="178"/>
    </row>
    <row r="376" spans="3:21" ht="24.75" customHeight="1">
      <c r="C376" s="220"/>
      <c r="D376" s="178"/>
      <c r="E376" s="221"/>
      <c r="G376" s="223"/>
      <c r="J376" s="178"/>
      <c r="K376" s="178"/>
      <c r="L376" s="178"/>
      <c r="M376" s="178"/>
      <c r="R376" s="221"/>
      <c r="S376" s="178"/>
      <c r="T376" s="178"/>
      <c r="U376" s="178"/>
    </row>
    <row r="377" spans="3:21" ht="24.75" customHeight="1">
      <c r="C377" s="220"/>
      <c r="D377" s="178"/>
      <c r="E377" s="221"/>
      <c r="G377" s="223"/>
      <c r="J377" s="178"/>
      <c r="K377" s="178"/>
      <c r="L377" s="178"/>
      <c r="M377" s="178"/>
      <c r="R377" s="221"/>
      <c r="S377" s="178"/>
      <c r="T377" s="178"/>
      <c r="U377" s="178"/>
    </row>
    <row r="378" spans="3:21" ht="24.75" customHeight="1">
      <c r="C378" s="220"/>
      <c r="D378" s="178"/>
      <c r="E378" s="221"/>
      <c r="G378" s="223"/>
      <c r="J378" s="178"/>
      <c r="K378" s="178"/>
      <c r="L378" s="178"/>
      <c r="M378" s="178"/>
      <c r="R378" s="221"/>
      <c r="S378" s="178"/>
      <c r="T378" s="178"/>
      <c r="U378" s="178"/>
    </row>
    <row r="379" spans="3:21" ht="24.75" customHeight="1">
      <c r="C379" s="220"/>
      <c r="D379" s="178"/>
      <c r="E379" s="221"/>
      <c r="G379" s="223"/>
      <c r="J379" s="178"/>
      <c r="K379" s="178"/>
      <c r="L379" s="178"/>
      <c r="M379" s="178"/>
      <c r="R379" s="221"/>
      <c r="S379" s="178"/>
      <c r="T379" s="178"/>
      <c r="U379" s="178"/>
    </row>
    <row r="380" spans="3:21" ht="24.75" customHeight="1">
      <c r="C380" s="220"/>
      <c r="D380" s="178"/>
      <c r="E380" s="221"/>
      <c r="G380" s="223"/>
      <c r="J380" s="178"/>
      <c r="K380" s="178"/>
      <c r="L380" s="178"/>
      <c r="M380" s="178"/>
      <c r="R380" s="221"/>
      <c r="S380" s="178"/>
      <c r="T380" s="178"/>
      <c r="U380" s="178"/>
    </row>
    <row r="381" spans="3:21" ht="24.75" customHeight="1">
      <c r="C381" s="220"/>
      <c r="D381" s="178"/>
      <c r="E381" s="221"/>
      <c r="G381" s="223"/>
      <c r="J381" s="178"/>
      <c r="K381" s="178"/>
      <c r="L381" s="178"/>
      <c r="M381" s="178"/>
      <c r="R381" s="221"/>
      <c r="S381" s="178"/>
      <c r="T381" s="178"/>
      <c r="U381" s="178"/>
    </row>
    <row r="382" spans="3:21" ht="24.75" customHeight="1">
      <c r="C382" s="220"/>
      <c r="D382" s="178"/>
      <c r="E382" s="221"/>
      <c r="G382" s="223"/>
      <c r="J382" s="178"/>
      <c r="K382" s="178"/>
      <c r="L382" s="178"/>
      <c r="M382" s="178"/>
      <c r="R382" s="221"/>
      <c r="S382" s="178"/>
      <c r="T382" s="178"/>
      <c r="U382" s="178"/>
    </row>
    <row r="383" spans="3:21" ht="24.75" customHeight="1">
      <c r="C383" s="220"/>
      <c r="D383" s="178"/>
      <c r="E383" s="221"/>
      <c r="G383" s="223"/>
      <c r="J383" s="178"/>
      <c r="K383" s="178"/>
      <c r="L383" s="178"/>
      <c r="M383" s="178"/>
      <c r="R383" s="221"/>
      <c r="S383" s="178"/>
      <c r="T383" s="178"/>
      <c r="U383" s="178"/>
    </row>
    <row r="384" spans="3:21" ht="24.75" customHeight="1">
      <c r="C384" s="220"/>
      <c r="D384" s="178"/>
      <c r="E384" s="221"/>
      <c r="G384" s="223"/>
      <c r="J384" s="178"/>
      <c r="K384" s="178"/>
      <c r="L384" s="178"/>
      <c r="M384" s="178"/>
      <c r="R384" s="221"/>
      <c r="S384" s="178"/>
      <c r="T384" s="178"/>
      <c r="U384" s="178"/>
    </row>
    <row r="385" spans="3:21" ht="24.75" customHeight="1">
      <c r="C385" s="220"/>
      <c r="D385" s="178"/>
      <c r="E385" s="221"/>
      <c r="G385" s="223"/>
      <c r="J385" s="178"/>
      <c r="K385" s="178"/>
      <c r="L385" s="178"/>
      <c r="M385" s="178"/>
      <c r="R385" s="221"/>
      <c r="S385" s="178"/>
      <c r="T385" s="178"/>
      <c r="U385" s="178"/>
    </row>
    <row r="386" spans="3:21" ht="24.75" customHeight="1">
      <c r="C386" s="220"/>
      <c r="D386" s="178"/>
      <c r="E386" s="221"/>
      <c r="G386" s="223"/>
      <c r="J386" s="178"/>
      <c r="K386" s="178"/>
      <c r="L386" s="178"/>
      <c r="M386" s="178"/>
      <c r="R386" s="221"/>
      <c r="S386" s="178"/>
      <c r="T386" s="178"/>
      <c r="U386" s="178"/>
    </row>
    <row r="387" spans="3:21" ht="24.75" customHeight="1">
      <c r="C387" s="220"/>
      <c r="D387" s="178"/>
      <c r="E387" s="221"/>
      <c r="G387" s="223"/>
      <c r="J387" s="178"/>
      <c r="K387" s="178"/>
      <c r="L387" s="178"/>
      <c r="M387" s="178"/>
      <c r="R387" s="221"/>
      <c r="S387" s="178"/>
      <c r="T387" s="178"/>
      <c r="U387" s="178"/>
    </row>
    <row r="388" spans="3:21" ht="24.75" customHeight="1">
      <c r="C388" s="220"/>
      <c r="D388" s="178"/>
      <c r="E388" s="221"/>
      <c r="G388" s="223"/>
      <c r="J388" s="178"/>
      <c r="K388" s="178"/>
      <c r="L388" s="178"/>
      <c r="M388" s="178"/>
      <c r="R388" s="221"/>
      <c r="S388" s="178"/>
      <c r="T388" s="178"/>
      <c r="U388" s="178"/>
    </row>
    <row r="389" spans="3:21" ht="24.75" customHeight="1">
      <c r="C389" s="220"/>
      <c r="D389" s="178"/>
      <c r="E389" s="221"/>
      <c r="G389" s="223"/>
      <c r="J389" s="178"/>
      <c r="K389" s="178"/>
      <c r="L389" s="178"/>
      <c r="M389" s="178"/>
      <c r="R389" s="221"/>
      <c r="S389" s="178"/>
      <c r="T389" s="178"/>
      <c r="U389" s="178"/>
    </row>
    <row r="390" spans="3:21" ht="24.75" customHeight="1">
      <c r="C390" s="220"/>
      <c r="D390" s="178"/>
      <c r="E390" s="221"/>
      <c r="G390" s="223"/>
      <c r="J390" s="178"/>
      <c r="K390" s="178"/>
      <c r="L390" s="178"/>
      <c r="M390" s="178"/>
      <c r="R390" s="221"/>
      <c r="S390" s="178"/>
      <c r="T390" s="178"/>
      <c r="U390" s="178"/>
    </row>
    <row r="391" spans="3:21" ht="24.75" customHeight="1">
      <c r="C391" s="220"/>
      <c r="D391" s="178"/>
      <c r="E391" s="221"/>
      <c r="G391" s="223"/>
      <c r="J391" s="178"/>
      <c r="K391" s="178"/>
      <c r="L391" s="178"/>
      <c r="M391" s="178"/>
      <c r="R391" s="221"/>
      <c r="S391" s="178"/>
      <c r="T391" s="178"/>
      <c r="U391" s="178"/>
    </row>
    <row r="392" spans="3:21" ht="24.75" customHeight="1">
      <c r="C392" s="220"/>
      <c r="D392" s="178"/>
      <c r="E392" s="221"/>
      <c r="G392" s="223"/>
      <c r="J392" s="178"/>
      <c r="K392" s="178"/>
      <c r="L392" s="178"/>
      <c r="M392" s="178"/>
      <c r="R392" s="221"/>
      <c r="S392" s="178"/>
      <c r="T392" s="178"/>
      <c r="U392" s="178"/>
    </row>
    <row r="393" spans="3:21" ht="24.75" customHeight="1">
      <c r="C393" s="220"/>
      <c r="D393" s="178"/>
      <c r="E393" s="221"/>
      <c r="G393" s="223"/>
      <c r="J393" s="178"/>
      <c r="K393" s="178"/>
      <c r="L393" s="178"/>
      <c r="M393" s="178"/>
      <c r="R393" s="221"/>
      <c r="S393" s="178"/>
      <c r="T393" s="178"/>
      <c r="U393" s="178"/>
    </row>
    <row r="394" spans="3:21" ht="24.75" customHeight="1">
      <c r="C394" s="220"/>
      <c r="D394" s="178"/>
      <c r="E394" s="221"/>
      <c r="G394" s="223"/>
      <c r="J394" s="178"/>
      <c r="K394" s="178"/>
      <c r="L394" s="178"/>
      <c r="M394" s="178"/>
      <c r="R394" s="221"/>
      <c r="S394" s="178"/>
      <c r="T394" s="178"/>
      <c r="U394" s="178"/>
    </row>
    <row r="395" spans="3:21" ht="24.75" customHeight="1">
      <c r="C395" s="220"/>
      <c r="D395" s="178"/>
      <c r="E395" s="221"/>
      <c r="G395" s="223"/>
      <c r="J395" s="178"/>
      <c r="K395" s="178"/>
      <c r="L395" s="178"/>
      <c r="M395" s="178"/>
      <c r="R395" s="221"/>
      <c r="S395" s="178"/>
      <c r="T395" s="178"/>
      <c r="U395" s="178"/>
    </row>
    <row r="396" spans="3:21" ht="24.75" customHeight="1">
      <c r="C396" s="220"/>
      <c r="D396" s="178"/>
      <c r="E396" s="221"/>
      <c r="G396" s="223"/>
      <c r="J396" s="178"/>
      <c r="K396" s="178"/>
      <c r="L396" s="178"/>
      <c r="M396" s="178"/>
      <c r="R396" s="221"/>
      <c r="S396" s="178"/>
      <c r="T396" s="178"/>
      <c r="U396" s="178"/>
    </row>
    <row r="397" spans="3:21" ht="24.75" customHeight="1">
      <c r="C397" s="220"/>
      <c r="D397" s="178"/>
      <c r="E397" s="221"/>
      <c r="G397" s="223"/>
      <c r="J397" s="178"/>
      <c r="K397" s="178"/>
      <c r="L397" s="178"/>
      <c r="M397" s="178"/>
      <c r="R397" s="221"/>
      <c r="S397" s="178"/>
      <c r="T397" s="178"/>
      <c r="U397" s="178"/>
    </row>
    <row r="398" spans="3:21" ht="24.75" customHeight="1">
      <c r="C398" s="220"/>
      <c r="D398" s="178"/>
      <c r="E398" s="221"/>
      <c r="G398" s="223"/>
      <c r="J398" s="178"/>
      <c r="K398" s="178"/>
      <c r="L398" s="178"/>
      <c r="M398" s="178"/>
      <c r="R398" s="221"/>
      <c r="S398" s="178"/>
      <c r="T398" s="178"/>
      <c r="U398" s="178"/>
    </row>
    <row r="399" spans="3:21" ht="24.75" customHeight="1">
      <c r="C399" s="220"/>
      <c r="D399" s="178"/>
      <c r="E399" s="221"/>
      <c r="G399" s="223"/>
      <c r="J399" s="178"/>
      <c r="K399" s="178"/>
      <c r="L399" s="178"/>
      <c r="M399" s="178"/>
      <c r="R399" s="221"/>
      <c r="S399" s="178"/>
      <c r="T399" s="178"/>
      <c r="U399" s="178"/>
    </row>
    <row r="400" spans="3:21" ht="24.75" customHeight="1">
      <c r="C400" s="220"/>
      <c r="D400" s="178"/>
      <c r="E400" s="221"/>
      <c r="G400" s="223"/>
      <c r="J400" s="178"/>
      <c r="K400" s="178"/>
      <c r="L400" s="178"/>
      <c r="M400" s="178"/>
      <c r="R400" s="221"/>
      <c r="S400" s="178"/>
      <c r="T400" s="178"/>
      <c r="U400" s="178"/>
    </row>
    <row r="401" spans="3:21" ht="24.75" customHeight="1">
      <c r="C401" s="220"/>
      <c r="D401" s="178"/>
      <c r="E401" s="221"/>
      <c r="G401" s="223"/>
      <c r="J401" s="178"/>
      <c r="K401" s="178"/>
      <c r="L401" s="178"/>
      <c r="M401" s="178"/>
      <c r="R401" s="221"/>
      <c r="S401" s="178"/>
      <c r="T401" s="178"/>
      <c r="U401" s="178"/>
    </row>
    <row r="402" spans="3:21" ht="24.75" customHeight="1">
      <c r="C402" s="220"/>
      <c r="D402" s="178"/>
      <c r="E402" s="221"/>
      <c r="G402" s="223"/>
      <c r="J402" s="178"/>
      <c r="K402" s="178"/>
      <c r="L402" s="178"/>
      <c r="M402" s="178"/>
      <c r="R402" s="221"/>
      <c r="S402" s="178"/>
      <c r="T402" s="178"/>
      <c r="U402" s="178"/>
    </row>
    <row r="403" spans="3:21" ht="24.75" customHeight="1">
      <c r="C403" s="220"/>
      <c r="D403" s="178"/>
      <c r="E403" s="221"/>
      <c r="G403" s="223"/>
      <c r="J403" s="178"/>
      <c r="K403" s="178"/>
      <c r="L403" s="178"/>
      <c r="M403" s="178"/>
      <c r="R403" s="221"/>
      <c r="S403" s="178"/>
      <c r="T403" s="178"/>
      <c r="U403" s="178"/>
    </row>
    <row r="404" spans="3:21" ht="24.75" customHeight="1">
      <c r="C404" s="220"/>
      <c r="D404" s="178"/>
      <c r="E404" s="221"/>
      <c r="G404" s="223"/>
      <c r="J404" s="178"/>
      <c r="K404" s="178"/>
      <c r="L404" s="178"/>
      <c r="M404" s="178"/>
      <c r="R404" s="221"/>
      <c r="S404" s="178"/>
      <c r="T404" s="178"/>
      <c r="U404" s="178"/>
    </row>
    <row r="405" spans="3:21" ht="24.75" customHeight="1">
      <c r="C405" s="220"/>
      <c r="D405" s="178"/>
      <c r="E405" s="221"/>
      <c r="G405" s="223"/>
      <c r="J405" s="178"/>
      <c r="K405" s="178"/>
      <c r="L405" s="178"/>
      <c r="M405" s="178"/>
      <c r="R405" s="221"/>
      <c r="S405" s="178"/>
      <c r="T405" s="178"/>
      <c r="U405" s="178"/>
    </row>
    <row r="406" spans="3:21" ht="24.75" customHeight="1">
      <c r="C406" s="220"/>
      <c r="D406" s="178"/>
      <c r="E406" s="221"/>
      <c r="G406" s="223"/>
      <c r="J406" s="178"/>
      <c r="K406" s="178"/>
      <c r="L406" s="178"/>
      <c r="M406" s="178"/>
      <c r="R406" s="221"/>
      <c r="S406" s="178"/>
      <c r="T406" s="178"/>
      <c r="U406" s="178"/>
    </row>
    <row r="407" spans="3:21" ht="24.75" customHeight="1">
      <c r="C407" s="220"/>
      <c r="D407" s="178"/>
      <c r="E407" s="221"/>
      <c r="G407" s="223"/>
      <c r="J407" s="178"/>
      <c r="K407" s="178"/>
      <c r="L407" s="178"/>
      <c r="M407" s="178"/>
      <c r="R407" s="221"/>
      <c r="S407" s="178"/>
      <c r="T407" s="178"/>
      <c r="U407" s="178"/>
    </row>
    <row r="408" spans="3:21" ht="24.75" customHeight="1">
      <c r="C408" s="220"/>
      <c r="D408" s="178"/>
      <c r="E408" s="221"/>
      <c r="G408" s="223"/>
      <c r="J408" s="178"/>
      <c r="K408" s="178"/>
      <c r="L408" s="178"/>
      <c r="M408" s="178"/>
      <c r="R408" s="221"/>
      <c r="S408" s="178"/>
      <c r="T408" s="178"/>
      <c r="U408" s="178"/>
    </row>
    <row r="409" spans="3:21" ht="24.75" customHeight="1">
      <c r="C409" s="220"/>
      <c r="D409" s="178"/>
      <c r="E409" s="221"/>
      <c r="G409" s="223"/>
      <c r="J409" s="178"/>
      <c r="K409" s="178"/>
      <c r="L409" s="178"/>
      <c r="M409" s="178"/>
      <c r="R409" s="221"/>
      <c r="S409" s="178"/>
      <c r="T409" s="178"/>
      <c r="U409" s="178"/>
    </row>
    <row r="410" spans="3:21" ht="24.75" customHeight="1">
      <c r="C410" s="220"/>
      <c r="D410" s="178"/>
      <c r="E410" s="221"/>
      <c r="G410" s="223"/>
      <c r="J410" s="178"/>
      <c r="K410" s="178"/>
      <c r="L410" s="178"/>
      <c r="M410" s="178"/>
      <c r="R410" s="221"/>
      <c r="S410" s="178"/>
      <c r="T410" s="178"/>
      <c r="U410" s="178"/>
    </row>
    <row r="411" spans="3:21" ht="24.75" customHeight="1">
      <c r="C411" s="220"/>
      <c r="D411" s="178"/>
      <c r="E411" s="221"/>
      <c r="G411" s="223"/>
      <c r="J411" s="178"/>
      <c r="K411" s="178"/>
      <c r="L411" s="178"/>
      <c r="M411" s="178"/>
      <c r="R411" s="221"/>
      <c r="S411" s="178"/>
      <c r="T411" s="178"/>
      <c r="U411" s="178"/>
    </row>
    <row r="412" spans="3:21" ht="24.75" customHeight="1">
      <c r="C412" s="220"/>
      <c r="D412" s="178"/>
      <c r="E412" s="221"/>
      <c r="G412" s="223"/>
      <c r="J412" s="178"/>
      <c r="K412" s="178"/>
      <c r="L412" s="178"/>
      <c r="M412" s="178"/>
      <c r="R412" s="221"/>
      <c r="S412" s="178"/>
      <c r="T412" s="178"/>
      <c r="U412" s="178"/>
    </row>
    <row r="413" spans="3:21" ht="24.75" customHeight="1">
      <c r="C413" s="220"/>
      <c r="D413" s="178"/>
      <c r="E413" s="221"/>
      <c r="G413" s="223"/>
      <c r="J413" s="178"/>
      <c r="K413" s="178"/>
      <c r="L413" s="178"/>
      <c r="M413" s="178"/>
      <c r="R413" s="221"/>
      <c r="S413" s="178"/>
      <c r="T413" s="178"/>
      <c r="U413" s="178"/>
    </row>
    <row r="414" spans="3:21" ht="24.75" customHeight="1">
      <c r="C414" s="220"/>
      <c r="D414" s="178"/>
      <c r="E414" s="221"/>
      <c r="G414" s="223"/>
      <c r="J414" s="178"/>
      <c r="K414" s="178"/>
      <c r="L414" s="178"/>
      <c r="M414" s="178"/>
      <c r="R414" s="221"/>
      <c r="S414" s="178"/>
      <c r="T414" s="178"/>
      <c r="U414" s="178"/>
    </row>
    <row r="415" spans="3:21" ht="24.75" customHeight="1">
      <c r="C415" s="220"/>
      <c r="D415" s="178"/>
      <c r="E415" s="221"/>
      <c r="G415" s="223"/>
      <c r="J415" s="178"/>
      <c r="K415" s="178"/>
      <c r="L415" s="178"/>
      <c r="M415" s="178"/>
      <c r="R415" s="221"/>
      <c r="S415" s="178"/>
      <c r="T415" s="178"/>
      <c r="U415" s="178"/>
    </row>
    <row r="416" spans="3:21" ht="24.75" customHeight="1">
      <c r="C416" s="220"/>
      <c r="D416" s="178"/>
      <c r="E416" s="221"/>
      <c r="G416" s="223"/>
      <c r="J416" s="178"/>
      <c r="K416" s="178"/>
      <c r="L416" s="178"/>
      <c r="M416" s="178"/>
      <c r="R416" s="221"/>
      <c r="S416" s="178"/>
      <c r="T416" s="178"/>
      <c r="U416" s="178"/>
    </row>
    <row r="417" spans="3:21" ht="24.75" customHeight="1">
      <c r="C417" s="220"/>
      <c r="D417" s="178"/>
      <c r="E417" s="221"/>
      <c r="G417" s="223"/>
      <c r="J417" s="178"/>
      <c r="K417" s="178"/>
      <c r="L417" s="178"/>
      <c r="M417" s="178"/>
      <c r="R417" s="221"/>
      <c r="S417" s="178"/>
      <c r="T417" s="178"/>
      <c r="U417" s="178"/>
    </row>
    <row r="418" spans="3:21" ht="24.75" customHeight="1">
      <c r="C418" s="220"/>
      <c r="D418" s="178"/>
      <c r="E418" s="221"/>
      <c r="G418" s="223"/>
      <c r="J418" s="178"/>
      <c r="K418" s="178"/>
      <c r="L418" s="178"/>
      <c r="M418" s="178"/>
      <c r="R418" s="221"/>
      <c r="S418" s="178"/>
      <c r="T418" s="178"/>
      <c r="U418" s="178"/>
    </row>
    <row r="419" spans="3:21" ht="24.75" customHeight="1">
      <c r="C419" s="220"/>
      <c r="D419" s="178"/>
      <c r="E419" s="221"/>
      <c r="G419" s="223"/>
      <c r="J419" s="178"/>
      <c r="K419" s="178"/>
      <c r="L419" s="178"/>
      <c r="M419" s="178"/>
      <c r="R419" s="221"/>
      <c r="S419" s="178"/>
      <c r="T419" s="178"/>
      <c r="U419" s="178"/>
    </row>
  </sheetData>
  <sheetProtection algorithmName="SHA-512" hashValue="Kri2f4J9PBQ5umLGONTknUacnt4UFKaI+GwwfHokgK4D2a/d6I3tK9Vbt5/iCQ6+PGnWTAyk70BvlW2rZ0FpZg==" saltValue="BHP/N8+PCtGn/8KgPhYVXw==" spinCount="100000" sheet="1" objects="1" scenarios="1"/>
  <autoFilter ref="A3:B29" xr:uid="{5BB38CF6-5C54-4B53-94FA-5698E6CCD056}"/>
  <mergeCells count="6">
    <mergeCell ref="V2:V3"/>
    <mergeCell ref="S2:U2"/>
    <mergeCell ref="N2:Q2"/>
    <mergeCell ref="B2:E2"/>
    <mergeCell ref="F2:G2"/>
    <mergeCell ref="I2:M2"/>
  </mergeCells>
  <dataValidations count="2">
    <dataValidation type="whole" allowBlank="1" showInputMessage="1" showErrorMessage="1" sqref="B4:B29" xr:uid="{0A89276E-80DD-4DB1-B75F-7B9D3896E1C8}">
      <formula1>3</formula1>
      <formula2>56</formula2>
    </dataValidation>
    <dataValidation type="whole" operator="greaterThanOrEqual" allowBlank="1" showInputMessage="1" showErrorMessage="1" sqref="A4:A29" xr:uid="{B49A959C-6D1E-49D9-AD32-66FD36B1DC20}">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3CE2373A-8C02-4DEE-80C6-ACB0BEFBA63B}">
          <x14:formula1>
            <xm:f>countrygrouping!$A$2:$A$139</xm:f>
          </x14:formula1>
          <xm:sqref>F4:F29</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B9328F-5278-4414-A200-3D6AF93018DB}">
  <sheetPr>
    <tabColor theme="0" tint="-0.14999847407452621"/>
  </sheetPr>
  <dimension ref="A1:CL741"/>
  <sheetViews>
    <sheetView showGridLines="0" workbookViewId="0">
      <selection activeCell="F4" sqref="F4"/>
    </sheetView>
  </sheetViews>
  <sheetFormatPr defaultColWidth="8.7109375" defaultRowHeight="24.75" customHeight="1"/>
  <cols>
    <col min="1" max="1" width="17.5703125" style="219" customWidth="1"/>
    <col min="2" max="2" width="29.5703125" style="219" customWidth="1"/>
    <col min="3" max="3" width="12.7109375" style="224" hidden="1" customWidth="1"/>
    <col min="4" max="4" width="13.28515625" style="164" hidden="1" customWidth="1"/>
    <col min="5" max="5" width="15.7109375" style="225" hidden="1" customWidth="1"/>
    <col min="6" max="6" width="28.5703125" style="222" customWidth="1"/>
    <col min="7" max="7" width="13.42578125" style="226" customWidth="1"/>
    <col min="8" max="8" width="7.42578125" style="178" hidden="1" customWidth="1"/>
    <col min="9" max="9" width="15" style="178" customWidth="1"/>
    <col min="10" max="10" width="10.42578125" style="164" hidden="1" customWidth="1"/>
    <col min="11" max="11" width="10.7109375" style="164" hidden="1" customWidth="1"/>
    <col min="12" max="12" width="9.42578125" style="164" hidden="1" customWidth="1"/>
    <col min="13" max="13" width="9" style="164" hidden="1" customWidth="1"/>
    <col min="14" max="15" width="13.5703125" style="221" hidden="1" customWidth="1"/>
    <col min="16" max="16" width="1.5703125" style="221" hidden="1" customWidth="1"/>
    <col min="17" max="17" width="18.28515625" style="221" customWidth="1"/>
    <col min="18" max="18" width="17.5703125" style="225" customWidth="1"/>
    <col min="19" max="19" width="17.42578125" style="164" bestFit="1" customWidth="1"/>
    <col min="20" max="20" width="13.7109375" style="164" customWidth="1"/>
    <col min="21" max="21" width="19.42578125" style="164" customWidth="1"/>
    <col min="22" max="22" width="114.7109375" style="178" customWidth="1"/>
    <col min="23" max="16384" width="8.7109375" style="178"/>
  </cols>
  <sheetData>
    <row r="1" spans="1:90" s="147" customFormat="1" ht="17.100000000000001" customHeight="1" thickBot="1">
      <c r="A1" s="125" t="str">
        <f>IF(Information!$C$4="HE","Pre-departure or pastoral visits", IF(Information!$C$4="FE - VET","Preparatory visits",IF(Information!$C$4="AE","Preparatory visits",IF(Information!$C$4="School","Preparatory visits",IF(Information!$C$4="Youth","Preparatory visits",IF(Information!$C$4="RE","Mobility not applicable for sector"))))))</f>
        <v>Preparatory visits</v>
      </c>
      <c r="B1" s="125"/>
      <c r="E1" s="148"/>
      <c r="G1" s="149"/>
      <c r="H1" s="150"/>
      <c r="I1" s="150"/>
      <c r="P1" s="149"/>
      <c r="Q1" s="149"/>
      <c r="R1" s="149"/>
      <c r="S1" s="149"/>
      <c r="T1" s="149"/>
      <c r="U1" s="149"/>
      <c r="V1" s="149"/>
      <c r="W1" s="149"/>
      <c r="X1" s="149"/>
      <c r="Y1" s="149"/>
      <c r="Z1" s="149"/>
    </row>
    <row r="2" spans="1:90" ht="24.75" customHeight="1">
      <c r="A2" s="174"/>
      <c r="B2" s="696" t="s">
        <v>72</v>
      </c>
      <c r="C2" s="696"/>
      <c r="D2" s="696"/>
      <c r="E2" s="701"/>
      <c r="F2" s="709" t="s">
        <v>73</v>
      </c>
      <c r="G2" s="710"/>
      <c r="H2" s="239"/>
      <c r="I2" s="706"/>
      <c r="J2" s="707"/>
      <c r="K2" s="707"/>
      <c r="L2" s="707"/>
      <c r="M2" s="707"/>
      <c r="N2" s="698" t="s">
        <v>294</v>
      </c>
      <c r="O2" s="699"/>
      <c r="P2" s="699"/>
      <c r="Q2" s="699"/>
      <c r="R2" s="228" t="s">
        <v>120</v>
      </c>
      <c r="S2" s="695" t="s">
        <v>75</v>
      </c>
      <c r="T2" s="696"/>
      <c r="U2" s="697"/>
      <c r="V2" s="693" t="s">
        <v>76</v>
      </c>
    </row>
    <row r="3" spans="1:90" ht="63.6" customHeight="1" thickBot="1">
      <c r="A3" s="170" t="s">
        <v>148</v>
      </c>
      <c r="B3" s="154" t="str">
        <f>IF(Information!$C$4="HE","NUMBER OF DAYS 
(max of 1 week), 3 visits per project - max duration 1 week per visit", IF(Information!$C$4="FE - VET","NUMBER OF DAYS 
(a min of 2 days - max of 2 week (14 days))",IF(Information!$C$4="AE","NUMBER OF DAYS 
(a min of 2 days - max of 2 weeks (14 days))",IF(Information!$C$4="School","NUMBER OF DAYS 
(a min of 2 days - max of 2 weeks (14 days))",IF(Information!$C$4="Youth","NUMBER OF DAYS 
(a min of 2 days - max of 2 weeks (14 days))",IF(Information!$C$4="RE","Mobility not applicable for sector"))))))</f>
        <v>NUMBER OF DAYS 
(a min of 2 days - max of 2 weeks (14 days))</v>
      </c>
      <c r="C3" s="235" t="s">
        <v>82</v>
      </c>
      <c r="D3" s="233" t="s">
        <v>83</v>
      </c>
      <c r="E3" s="157" t="s">
        <v>84</v>
      </c>
      <c r="F3" s="153" t="s">
        <v>85</v>
      </c>
      <c r="G3" s="156" t="s">
        <v>124</v>
      </c>
      <c r="H3" s="240" t="s">
        <v>87</v>
      </c>
      <c r="I3" s="153" t="s">
        <v>88</v>
      </c>
      <c r="J3" s="233" t="s">
        <v>89</v>
      </c>
      <c r="K3" s="233" t="s">
        <v>90</v>
      </c>
      <c r="L3" s="234" t="s">
        <v>91</v>
      </c>
      <c r="M3" s="234" t="s">
        <v>92</v>
      </c>
      <c r="N3" s="172" t="s">
        <v>106</v>
      </c>
      <c r="O3" s="158" t="s">
        <v>107</v>
      </c>
      <c r="P3" s="158" t="s">
        <v>108</v>
      </c>
      <c r="Q3" s="158" t="s">
        <v>149</v>
      </c>
      <c r="R3" s="159" t="s">
        <v>150</v>
      </c>
      <c r="S3" s="241" t="s">
        <v>114</v>
      </c>
      <c r="T3" s="242" t="s">
        <v>115</v>
      </c>
      <c r="U3" s="242" t="s">
        <v>151</v>
      </c>
      <c r="V3" s="694"/>
    </row>
    <row r="4" spans="1:90" s="189" customFormat="1" ht="24.75" customHeight="1">
      <c r="A4" s="171"/>
      <c r="B4" s="165"/>
      <c r="C4" s="179">
        <f t="shared" ref="C4:C6" si="0">FLOOR(B4/7,1)</f>
        <v>0</v>
      </c>
      <c r="D4" s="180">
        <f t="shared" ref="D4:D6" si="1">FLOOR(B4/28,1)</f>
        <v>0</v>
      </c>
      <c r="E4" s="243">
        <f t="shared" ref="E4:E6" si="2">B4/28</f>
        <v>0</v>
      </c>
      <c r="F4" s="244"/>
      <c r="G4" s="163" t="str">
        <f>IFERROR(VLOOKUP(F4,countrygrouping!A:B,2,0)," ")</f>
        <v xml:space="preserve"> </v>
      </c>
      <c r="H4" s="182" t="str">
        <f>G4</f>
        <v xml:space="preserve"> </v>
      </c>
      <c r="I4" s="245">
        <f>IF(B4&gt;0,B4-J4,0)</f>
        <v>0</v>
      </c>
      <c r="J4" s="182">
        <f>IF(B4&lt;14,0,(B4-14))</f>
        <v>0</v>
      </c>
      <c r="K4" s="246">
        <f>IF(B4&gt;56,56-I4,J4)</f>
        <v>0</v>
      </c>
      <c r="L4" s="246">
        <f>I4+K4</f>
        <v>0</v>
      </c>
      <c r="M4" s="182">
        <f>B4-K4-I4</f>
        <v>0</v>
      </c>
      <c r="N4" s="184">
        <f>IFERROR(VLOOKUP(H4,staffrate!A:D,2,0)*I4,0)</f>
        <v>0</v>
      </c>
      <c r="O4" s="185">
        <f>IFERROR(VLOOKUP(H4,staffrate!A:D,3,0)*J4,0)</f>
        <v>0</v>
      </c>
      <c r="P4" s="185">
        <f>IFERROR(VLOOKUP(H4,staffrate!A:D,4,0)*K4,0)</f>
        <v>0</v>
      </c>
      <c r="Q4" s="185">
        <f>IFERROR(N4,0)</f>
        <v>0</v>
      </c>
      <c r="R4" s="186">
        <f>IFERROR(Q4*A4,0)</f>
        <v>0</v>
      </c>
      <c r="S4" s="247" t="str">
        <f>IFERROR(VLOOKUP(F4,countrygrouping!A:C,3,0)," ")</f>
        <v xml:space="preserve"> </v>
      </c>
      <c r="T4" s="248" t="str">
        <f>IFERROR(VLOOKUP(S4,distancebands!A:C,2,0)," ")</f>
        <v xml:space="preserve"> </v>
      </c>
      <c r="U4" s="249">
        <f>IFERROR(A4*T4,0)</f>
        <v>0</v>
      </c>
      <c r="V4" s="244"/>
    </row>
    <row r="5" spans="1:90" s="189" customFormat="1" ht="24.75" customHeight="1">
      <c r="A5" s="166"/>
      <c r="B5" s="190"/>
      <c r="C5" s="191">
        <f t="shared" si="0"/>
        <v>0</v>
      </c>
      <c r="D5" s="192">
        <f t="shared" si="1"/>
        <v>0</v>
      </c>
      <c r="E5" s="250">
        <f t="shared" si="2"/>
        <v>0</v>
      </c>
      <c r="F5" s="244"/>
      <c r="G5" s="163" t="str">
        <f>IFERROR(VLOOKUP(F5,countrygrouping!A:B,2,0)," ")</f>
        <v xml:space="preserve"> </v>
      </c>
      <c r="H5" s="182" t="str">
        <f t="shared" ref="H5:H6" si="3">G5</f>
        <v xml:space="preserve"> </v>
      </c>
      <c r="I5" s="245">
        <f t="shared" ref="I5:I6" si="4">IF(B5&gt;0,B5-J5,0)</f>
        <v>0</v>
      </c>
      <c r="J5" s="182">
        <f t="shared" ref="J5:J6" si="5">IF(B5&lt;14,0,(B5-14))</f>
        <v>0</v>
      </c>
      <c r="K5" s="246">
        <f t="shared" ref="K5:K6" si="6">IF(B5&gt;56,56-I5,J5)</f>
        <v>0</v>
      </c>
      <c r="L5" s="246">
        <f t="shared" ref="L5:L6" si="7">I5+K5</f>
        <v>0</v>
      </c>
      <c r="M5" s="182">
        <f t="shared" ref="M5:M6" si="8">B5-K5-I5</f>
        <v>0</v>
      </c>
      <c r="N5" s="194">
        <f>IFERROR(VLOOKUP(H5,staffrate!A:D,2,0)*I5,0)</f>
        <v>0</v>
      </c>
      <c r="O5" s="195">
        <f>IFERROR(VLOOKUP(H5,staffrate!A:D,3,0)*J5,0)</f>
        <v>0</v>
      </c>
      <c r="P5" s="195">
        <f>IFERROR(VLOOKUP(H5,staffrate!A:D,4,0)*K5,0)</f>
        <v>0</v>
      </c>
      <c r="Q5" s="185">
        <f t="shared" ref="Q5:Q6" si="9">IFERROR(N5,0)</f>
        <v>0</v>
      </c>
      <c r="R5" s="186">
        <f t="shared" ref="R5:R6" si="10">IFERROR(Q5*A5,0)</f>
        <v>0</v>
      </c>
      <c r="S5" s="251" t="str">
        <f>IFERROR(VLOOKUP(F5,countrygrouping!A:C,3,0)," ")</f>
        <v xml:space="preserve"> </v>
      </c>
      <c r="T5" s="248" t="str">
        <f>IFERROR(VLOOKUP(S5,distancebands!A:C,2,0)," ")</f>
        <v xml:space="preserve"> </v>
      </c>
      <c r="U5" s="252">
        <f>IFERROR(A5*T5,0)</f>
        <v>0</v>
      </c>
      <c r="V5" s="244"/>
    </row>
    <row r="6" spans="1:90" s="189" customFormat="1" ht="24.75" customHeight="1" thickBot="1">
      <c r="A6" s="199"/>
      <c r="B6" s="200"/>
      <c r="C6" s="201">
        <f t="shared" si="0"/>
        <v>0</v>
      </c>
      <c r="D6" s="202">
        <f t="shared" si="1"/>
        <v>0</v>
      </c>
      <c r="E6" s="253">
        <f t="shared" si="2"/>
        <v>0</v>
      </c>
      <c r="F6" s="244"/>
      <c r="G6" s="163" t="str">
        <f>IFERROR(VLOOKUP(F6,countrygrouping!A:B,2,0)," ")</f>
        <v xml:space="preserve"> </v>
      </c>
      <c r="H6" s="182" t="str">
        <f t="shared" si="3"/>
        <v xml:space="preserve"> </v>
      </c>
      <c r="I6" s="245">
        <f t="shared" si="4"/>
        <v>0</v>
      </c>
      <c r="J6" s="182">
        <f t="shared" si="5"/>
        <v>0</v>
      </c>
      <c r="K6" s="246">
        <f t="shared" si="6"/>
        <v>0</v>
      </c>
      <c r="L6" s="246">
        <f t="shared" si="7"/>
        <v>0</v>
      </c>
      <c r="M6" s="182">
        <f t="shared" si="8"/>
        <v>0</v>
      </c>
      <c r="N6" s="204">
        <f>IFERROR(VLOOKUP(H6,staffrate!A:D,2,0)*I6,0)</f>
        <v>0</v>
      </c>
      <c r="O6" s="205">
        <f>IFERROR(VLOOKUP(H6,staffrate!A:D,3,0)*J6,0)</f>
        <v>0</v>
      </c>
      <c r="P6" s="205">
        <f>IFERROR(VLOOKUP(H6,staffrate!A:D,4,0)*K6,0)</f>
        <v>0</v>
      </c>
      <c r="Q6" s="185">
        <f t="shared" si="9"/>
        <v>0</v>
      </c>
      <c r="R6" s="186">
        <f t="shared" si="10"/>
        <v>0</v>
      </c>
      <c r="S6" s="251" t="str">
        <f>IFERROR(VLOOKUP(F6,countrygrouping!A:C,3,0)," ")</f>
        <v xml:space="preserve"> </v>
      </c>
      <c r="T6" s="248" t="str">
        <f>IFERROR(VLOOKUP(S6,distancebands!A:C,2,0)," ")</f>
        <v xml:space="preserve"> </v>
      </c>
      <c r="U6" s="252">
        <f>IFERROR(A6*T6,0)</f>
        <v>0</v>
      </c>
      <c r="V6" s="254"/>
    </row>
    <row r="7" spans="1:90" s="218" customFormat="1" ht="24.75" customHeight="1" thickBot="1">
      <c r="A7" s="208">
        <f>SUM(A4:A6)</f>
        <v>0</v>
      </c>
      <c r="B7" s="209"/>
      <c r="C7" s="209">
        <f>SUM(C4:C6)</f>
        <v>0</v>
      </c>
      <c r="D7" s="209">
        <f>SUM(D4:D6)</f>
        <v>0</v>
      </c>
      <c r="E7" s="210"/>
      <c r="F7" s="208"/>
      <c r="G7" s="211"/>
      <c r="H7" s="209">
        <f t="shared" ref="H7:U7" si="11">SUM(H4:H6)</f>
        <v>0</v>
      </c>
      <c r="I7" s="208"/>
      <c r="J7" s="209">
        <f t="shared" ref="J7" si="12">IF(D7&gt;14,(D7-14),0)</f>
        <v>0</v>
      </c>
      <c r="K7" s="209">
        <f>B7-M7-I7</f>
        <v>0</v>
      </c>
      <c r="L7" s="255">
        <f>SUM(L4:L6)</f>
        <v>0</v>
      </c>
      <c r="M7" s="255">
        <f>SUM(M4:M6)</f>
        <v>0</v>
      </c>
      <c r="N7" s="212">
        <f t="shared" si="11"/>
        <v>0</v>
      </c>
      <c r="O7" s="213">
        <f t="shared" si="11"/>
        <v>0</v>
      </c>
      <c r="P7" s="213">
        <f t="shared" si="11"/>
        <v>0</v>
      </c>
      <c r="Q7" s="213">
        <f t="shared" si="11"/>
        <v>0</v>
      </c>
      <c r="R7" s="214">
        <f t="shared" si="11"/>
        <v>0</v>
      </c>
      <c r="S7" s="213">
        <f t="shared" si="11"/>
        <v>0</v>
      </c>
      <c r="T7" s="213">
        <f t="shared" si="11"/>
        <v>0</v>
      </c>
      <c r="U7" s="213">
        <f t="shared" si="11"/>
        <v>0</v>
      </c>
      <c r="V7" s="256"/>
      <c r="W7" s="217"/>
      <c r="X7" s="217"/>
      <c r="Y7" s="217"/>
      <c r="Z7" s="217"/>
      <c r="AA7" s="217"/>
      <c r="AB7" s="217"/>
      <c r="AC7" s="217"/>
      <c r="AD7" s="217"/>
      <c r="AE7" s="217"/>
      <c r="AF7" s="217"/>
      <c r="AG7" s="217"/>
      <c r="AH7" s="217"/>
      <c r="AI7" s="217"/>
      <c r="AJ7" s="217"/>
      <c r="AK7" s="217"/>
      <c r="AL7" s="217"/>
      <c r="AM7" s="217"/>
      <c r="AN7" s="217"/>
      <c r="AO7" s="217"/>
      <c r="AP7" s="217"/>
      <c r="AQ7" s="217"/>
      <c r="AR7" s="217"/>
      <c r="AS7" s="217"/>
      <c r="AT7" s="217"/>
      <c r="AU7" s="217"/>
      <c r="AV7" s="217"/>
      <c r="AW7" s="217"/>
      <c r="AX7" s="217"/>
      <c r="AY7" s="217"/>
      <c r="AZ7" s="217"/>
      <c r="BA7" s="217"/>
      <c r="BB7" s="217"/>
      <c r="BC7" s="217"/>
      <c r="BD7" s="217"/>
      <c r="BE7" s="217"/>
      <c r="BF7" s="217"/>
      <c r="BG7" s="217"/>
      <c r="BH7" s="217"/>
      <c r="BI7" s="217"/>
      <c r="BJ7" s="217"/>
      <c r="BK7" s="217"/>
      <c r="BL7" s="217"/>
      <c r="BM7" s="217"/>
      <c r="BN7" s="217"/>
      <c r="BO7" s="217"/>
      <c r="BP7" s="217"/>
      <c r="BQ7" s="217"/>
      <c r="BR7" s="217"/>
      <c r="BS7" s="217"/>
      <c r="BT7" s="217"/>
      <c r="BU7" s="217"/>
      <c r="BV7" s="217"/>
      <c r="BW7" s="217"/>
      <c r="BX7" s="217"/>
      <c r="BY7" s="217"/>
      <c r="BZ7" s="217"/>
      <c r="CA7" s="217"/>
      <c r="CB7" s="217"/>
      <c r="CC7" s="217"/>
      <c r="CD7" s="217"/>
      <c r="CE7" s="217"/>
      <c r="CF7" s="217"/>
      <c r="CG7" s="217"/>
      <c r="CH7" s="217"/>
      <c r="CI7" s="217"/>
      <c r="CJ7" s="217"/>
      <c r="CK7" s="217"/>
      <c r="CL7" s="217"/>
    </row>
    <row r="8" spans="1:90" ht="24.75" customHeight="1">
      <c r="C8" s="220"/>
      <c r="D8" s="178"/>
      <c r="E8" s="221"/>
      <c r="G8" s="223"/>
      <c r="J8" s="178"/>
      <c r="K8" s="178"/>
      <c r="L8" s="178"/>
      <c r="M8" s="178"/>
      <c r="R8" s="221"/>
      <c r="S8" s="178"/>
      <c r="T8" s="178"/>
      <c r="U8" s="178"/>
    </row>
    <row r="9" spans="1:90" ht="24.75" customHeight="1">
      <c r="C9" s="220"/>
      <c r="D9" s="178"/>
      <c r="E9" s="221"/>
      <c r="G9" s="223"/>
      <c r="J9" s="178"/>
      <c r="K9" s="178"/>
      <c r="L9" s="178"/>
      <c r="M9" s="178"/>
      <c r="R9" s="221"/>
      <c r="S9" s="178"/>
      <c r="T9" s="178"/>
      <c r="U9" s="178"/>
    </row>
    <row r="10" spans="1:90" ht="24.75" customHeight="1">
      <c r="C10" s="220"/>
      <c r="D10" s="178"/>
      <c r="E10" s="221"/>
      <c r="G10" s="223"/>
      <c r="J10" s="178"/>
      <c r="K10" s="178"/>
      <c r="L10" s="178"/>
      <c r="M10" s="178"/>
      <c r="R10" s="221"/>
      <c r="S10" s="178"/>
      <c r="T10" s="178"/>
      <c r="U10" s="178"/>
    </row>
    <row r="11" spans="1:90" ht="24.75" customHeight="1">
      <c r="C11" s="220"/>
      <c r="D11" s="178"/>
      <c r="E11" s="221"/>
      <c r="G11" s="223"/>
      <c r="J11" s="178"/>
      <c r="K11" s="178"/>
      <c r="L11" s="178"/>
      <c r="M11" s="178"/>
      <c r="R11" s="221"/>
      <c r="S11" s="178"/>
      <c r="T11" s="178"/>
      <c r="U11" s="178"/>
    </row>
    <row r="12" spans="1:90" ht="24.75" customHeight="1">
      <c r="C12" s="220"/>
      <c r="D12" s="178"/>
      <c r="E12" s="221"/>
      <c r="G12" s="223"/>
      <c r="J12" s="178"/>
      <c r="K12" s="178"/>
      <c r="L12" s="178"/>
      <c r="M12" s="178"/>
      <c r="R12" s="221"/>
      <c r="S12" s="178"/>
      <c r="T12" s="178"/>
      <c r="U12" s="178"/>
    </row>
    <row r="13" spans="1:90" ht="24.75" customHeight="1">
      <c r="C13" s="220"/>
      <c r="D13" s="178"/>
      <c r="E13" s="221"/>
      <c r="G13" s="223"/>
      <c r="J13" s="178"/>
      <c r="K13" s="178"/>
      <c r="L13" s="178"/>
      <c r="M13" s="178"/>
      <c r="R13" s="221"/>
      <c r="S13" s="178"/>
      <c r="T13" s="178"/>
      <c r="U13" s="178"/>
    </row>
    <row r="14" spans="1:90" ht="24.75" customHeight="1">
      <c r="C14" s="220"/>
      <c r="D14" s="178"/>
      <c r="E14" s="221"/>
      <c r="G14" s="223"/>
      <c r="J14" s="178"/>
      <c r="K14" s="178"/>
      <c r="L14" s="178"/>
      <c r="M14" s="178"/>
      <c r="R14" s="221"/>
      <c r="S14" s="178"/>
      <c r="T14" s="178"/>
      <c r="U14" s="178"/>
    </row>
    <row r="15" spans="1:90" ht="24.75" customHeight="1">
      <c r="C15" s="220"/>
      <c r="D15" s="178"/>
      <c r="E15" s="221"/>
      <c r="G15" s="223"/>
      <c r="J15" s="178"/>
      <c r="K15" s="178"/>
      <c r="L15" s="178"/>
      <c r="M15" s="178"/>
      <c r="R15" s="221"/>
      <c r="S15" s="178"/>
      <c r="T15" s="178"/>
      <c r="U15" s="178"/>
    </row>
    <row r="16" spans="1:90" ht="24.75" customHeight="1">
      <c r="C16" s="220"/>
      <c r="D16" s="178"/>
      <c r="E16" s="221"/>
      <c r="G16" s="223"/>
      <c r="J16" s="178"/>
      <c r="K16" s="178"/>
      <c r="L16" s="178"/>
      <c r="M16" s="178"/>
      <c r="R16" s="221"/>
      <c r="S16" s="178"/>
      <c r="T16" s="178"/>
      <c r="U16" s="178"/>
    </row>
    <row r="17" spans="3:21" ht="24.75" customHeight="1">
      <c r="C17" s="220"/>
      <c r="D17" s="178"/>
      <c r="E17" s="221"/>
      <c r="G17" s="223"/>
      <c r="J17" s="178"/>
      <c r="K17" s="178"/>
      <c r="L17" s="178"/>
      <c r="M17" s="178"/>
      <c r="R17" s="221"/>
      <c r="S17" s="178"/>
      <c r="T17" s="178"/>
      <c r="U17" s="178"/>
    </row>
    <row r="18" spans="3:21" ht="24.75" customHeight="1">
      <c r="C18" s="220"/>
      <c r="D18" s="178"/>
      <c r="E18" s="221"/>
      <c r="G18" s="223"/>
      <c r="J18" s="178"/>
      <c r="K18" s="178"/>
      <c r="L18" s="178"/>
      <c r="M18" s="178"/>
      <c r="R18" s="221"/>
      <c r="S18" s="178"/>
      <c r="T18" s="178"/>
      <c r="U18" s="178"/>
    </row>
    <row r="19" spans="3:21" ht="24.75" customHeight="1">
      <c r="C19" s="220"/>
      <c r="D19" s="178"/>
      <c r="E19" s="221"/>
      <c r="G19" s="223"/>
      <c r="J19" s="178"/>
      <c r="K19" s="178"/>
      <c r="L19" s="178"/>
      <c r="M19" s="178"/>
      <c r="R19" s="221"/>
      <c r="S19" s="178"/>
      <c r="T19" s="178"/>
      <c r="U19" s="178"/>
    </row>
    <row r="20" spans="3:21" ht="24.75" customHeight="1">
      <c r="C20" s="220"/>
      <c r="D20" s="178"/>
      <c r="E20" s="221"/>
      <c r="G20" s="223"/>
      <c r="J20" s="178"/>
      <c r="K20" s="178"/>
      <c r="L20" s="178"/>
      <c r="M20" s="178"/>
      <c r="R20" s="221"/>
      <c r="S20" s="178"/>
      <c r="T20" s="178"/>
      <c r="U20" s="178"/>
    </row>
    <row r="21" spans="3:21" ht="24.75" customHeight="1">
      <c r="C21" s="220"/>
      <c r="D21" s="178"/>
      <c r="E21" s="221"/>
      <c r="G21" s="223"/>
      <c r="J21" s="178"/>
      <c r="K21" s="178"/>
      <c r="L21" s="178"/>
      <c r="M21" s="178"/>
      <c r="R21" s="221"/>
      <c r="S21" s="178"/>
      <c r="T21" s="178"/>
      <c r="U21" s="178"/>
    </row>
    <row r="22" spans="3:21" ht="24.75" customHeight="1">
      <c r="C22" s="220"/>
      <c r="D22" s="178"/>
      <c r="E22" s="221"/>
      <c r="G22" s="223"/>
      <c r="J22" s="178"/>
      <c r="K22" s="178"/>
      <c r="L22" s="178"/>
      <c r="M22" s="178"/>
      <c r="R22" s="221"/>
      <c r="S22" s="178"/>
      <c r="T22" s="178"/>
      <c r="U22" s="178"/>
    </row>
    <row r="23" spans="3:21" ht="24.75" customHeight="1">
      <c r="C23" s="220"/>
      <c r="D23" s="178"/>
      <c r="E23" s="221"/>
      <c r="G23" s="223"/>
      <c r="J23" s="178"/>
      <c r="K23" s="178"/>
      <c r="L23" s="178"/>
      <c r="M23" s="178"/>
      <c r="R23" s="221"/>
      <c r="S23" s="178"/>
      <c r="T23" s="178"/>
      <c r="U23" s="178"/>
    </row>
    <row r="24" spans="3:21" ht="24.75" customHeight="1">
      <c r="C24" s="220"/>
      <c r="D24" s="178"/>
      <c r="E24" s="221"/>
      <c r="G24" s="223"/>
      <c r="J24" s="178"/>
      <c r="K24" s="178"/>
      <c r="L24" s="178"/>
      <c r="M24" s="178"/>
      <c r="R24" s="221"/>
      <c r="S24" s="178"/>
      <c r="T24" s="178"/>
      <c r="U24" s="178"/>
    </row>
    <row r="25" spans="3:21" ht="24.75" customHeight="1">
      <c r="C25" s="220"/>
      <c r="D25" s="178"/>
      <c r="E25" s="221"/>
      <c r="G25" s="223"/>
      <c r="J25" s="178"/>
      <c r="K25" s="178"/>
      <c r="L25" s="178"/>
      <c r="M25" s="178"/>
      <c r="R25" s="221"/>
      <c r="S25" s="178"/>
      <c r="T25" s="178"/>
      <c r="U25" s="178"/>
    </row>
    <row r="26" spans="3:21" ht="24.75" customHeight="1">
      <c r="C26" s="220"/>
      <c r="D26" s="178"/>
      <c r="E26" s="221"/>
      <c r="G26" s="223"/>
      <c r="J26" s="178"/>
      <c r="K26" s="178"/>
      <c r="L26" s="178"/>
      <c r="M26" s="178"/>
      <c r="R26" s="221"/>
      <c r="S26" s="178"/>
      <c r="T26" s="178"/>
      <c r="U26" s="178"/>
    </row>
    <row r="27" spans="3:21" ht="24.75" customHeight="1">
      <c r="C27" s="220"/>
      <c r="D27" s="178"/>
      <c r="E27" s="221"/>
      <c r="G27" s="223"/>
      <c r="J27" s="178"/>
      <c r="K27" s="178"/>
      <c r="L27" s="178"/>
      <c r="M27" s="178"/>
      <c r="R27" s="221"/>
      <c r="S27" s="178"/>
      <c r="T27" s="178"/>
      <c r="U27" s="178"/>
    </row>
    <row r="28" spans="3:21" ht="24.75" customHeight="1">
      <c r="C28" s="220"/>
      <c r="D28" s="178"/>
      <c r="E28" s="221"/>
      <c r="G28" s="223"/>
      <c r="J28" s="178"/>
      <c r="K28" s="178"/>
      <c r="L28" s="178"/>
      <c r="M28" s="178"/>
      <c r="R28" s="221"/>
      <c r="S28" s="178"/>
      <c r="T28" s="178"/>
      <c r="U28" s="178"/>
    </row>
    <row r="29" spans="3:21" ht="24.75" customHeight="1">
      <c r="C29" s="220"/>
      <c r="D29" s="178"/>
      <c r="E29" s="221"/>
      <c r="G29" s="223"/>
      <c r="J29" s="178"/>
      <c r="K29" s="178"/>
      <c r="L29" s="178"/>
      <c r="M29" s="178"/>
      <c r="R29" s="221"/>
      <c r="S29" s="178"/>
      <c r="T29" s="178"/>
      <c r="U29" s="178"/>
    </row>
    <row r="30" spans="3:21" ht="24.75" customHeight="1">
      <c r="C30" s="220"/>
      <c r="D30" s="178"/>
      <c r="E30" s="221"/>
      <c r="G30" s="223"/>
      <c r="J30" s="178"/>
      <c r="K30" s="178"/>
      <c r="L30" s="178"/>
      <c r="M30" s="178"/>
      <c r="R30" s="221"/>
      <c r="S30" s="178"/>
      <c r="T30" s="178"/>
      <c r="U30" s="178"/>
    </row>
    <row r="31" spans="3:21" ht="24.75" customHeight="1">
      <c r="C31" s="220"/>
      <c r="D31" s="178"/>
      <c r="E31" s="221"/>
      <c r="G31" s="223"/>
      <c r="J31" s="178"/>
      <c r="K31" s="178"/>
      <c r="L31" s="178"/>
      <c r="M31" s="178"/>
      <c r="R31" s="221"/>
      <c r="S31" s="178"/>
      <c r="T31" s="178"/>
      <c r="U31" s="178"/>
    </row>
    <row r="32" spans="3:21" ht="24.75" customHeight="1">
      <c r="C32" s="220"/>
      <c r="D32" s="178"/>
      <c r="E32" s="221"/>
      <c r="G32" s="223"/>
      <c r="J32" s="178"/>
      <c r="K32" s="178"/>
      <c r="L32" s="178"/>
      <c r="M32" s="178"/>
      <c r="R32" s="221"/>
      <c r="S32" s="178"/>
      <c r="T32" s="178"/>
      <c r="U32" s="178"/>
    </row>
    <row r="33" spans="3:21" ht="24.75" customHeight="1">
      <c r="C33" s="220"/>
      <c r="D33" s="178"/>
      <c r="E33" s="221"/>
      <c r="G33" s="223"/>
      <c r="J33" s="178"/>
      <c r="K33" s="178"/>
      <c r="L33" s="178"/>
      <c r="M33" s="178"/>
      <c r="R33" s="221"/>
      <c r="S33" s="178"/>
      <c r="T33" s="178"/>
      <c r="U33" s="178"/>
    </row>
    <row r="34" spans="3:21" ht="24.75" customHeight="1">
      <c r="C34" s="220"/>
      <c r="D34" s="178"/>
      <c r="E34" s="221"/>
      <c r="G34" s="223"/>
      <c r="J34" s="178"/>
      <c r="K34" s="178"/>
      <c r="L34" s="178"/>
      <c r="M34" s="178"/>
      <c r="R34" s="221"/>
      <c r="S34" s="178"/>
      <c r="T34" s="178"/>
      <c r="U34" s="178"/>
    </row>
    <row r="35" spans="3:21" ht="24.75" customHeight="1">
      <c r="C35" s="220"/>
      <c r="D35" s="178"/>
      <c r="E35" s="221"/>
      <c r="G35" s="223"/>
      <c r="J35" s="178"/>
      <c r="K35" s="178"/>
      <c r="L35" s="178"/>
      <c r="M35" s="178"/>
      <c r="R35" s="221"/>
      <c r="S35" s="178"/>
      <c r="T35" s="178"/>
      <c r="U35" s="178"/>
    </row>
    <row r="36" spans="3:21" ht="24.75" customHeight="1">
      <c r="C36" s="220"/>
      <c r="D36" s="178"/>
      <c r="E36" s="221"/>
      <c r="G36" s="223"/>
      <c r="J36" s="178"/>
      <c r="K36" s="178"/>
      <c r="L36" s="178"/>
      <c r="M36" s="178"/>
      <c r="R36" s="221"/>
      <c r="S36" s="178"/>
      <c r="T36" s="178"/>
      <c r="U36" s="178"/>
    </row>
    <row r="37" spans="3:21" ht="24.75" customHeight="1">
      <c r="C37" s="220"/>
      <c r="D37" s="178"/>
      <c r="E37" s="221"/>
      <c r="G37" s="223"/>
      <c r="J37" s="178"/>
      <c r="K37" s="178"/>
      <c r="L37" s="178"/>
      <c r="M37" s="178"/>
      <c r="R37" s="221"/>
      <c r="S37" s="178"/>
      <c r="T37" s="178"/>
      <c r="U37" s="178"/>
    </row>
    <row r="38" spans="3:21" ht="24.75" customHeight="1">
      <c r="C38" s="220"/>
      <c r="D38" s="178"/>
      <c r="E38" s="221"/>
      <c r="G38" s="223"/>
      <c r="J38" s="178"/>
      <c r="K38" s="178"/>
      <c r="L38" s="178"/>
      <c r="M38" s="178"/>
      <c r="R38" s="221"/>
      <c r="S38" s="178"/>
      <c r="T38" s="178"/>
      <c r="U38" s="178"/>
    </row>
    <row r="39" spans="3:21" ht="24.75" customHeight="1">
      <c r="C39" s="220"/>
      <c r="D39" s="178"/>
      <c r="E39" s="221"/>
      <c r="G39" s="223"/>
      <c r="J39" s="178"/>
      <c r="K39" s="178"/>
      <c r="L39" s="178"/>
      <c r="M39" s="178"/>
      <c r="R39" s="221"/>
      <c r="S39" s="178"/>
      <c r="T39" s="178"/>
      <c r="U39" s="178"/>
    </row>
    <row r="40" spans="3:21" ht="24.75" customHeight="1">
      <c r="C40" s="220"/>
      <c r="D40" s="178"/>
      <c r="E40" s="221"/>
      <c r="G40" s="223"/>
      <c r="J40" s="178"/>
      <c r="K40" s="178"/>
      <c r="L40" s="178"/>
      <c r="M40" s="178"/>
      <c r="R40" s="221"/>
      <c r="S40" s="178"/>
      <c r="T40" s="178"/>
      <c r="U40" s="178"/>
    </row>
    <row r="41" spans="3:21" ht="24.75" customHeight="1">
      <c r="C41" s="220"/>
      <c r="D41" s="178"/>
      <c r="E41" s="221"/>
      <c r="G41" s="223"/>
      <c r="J41" s="178"/>
      <c r="K41" s="178"/>
      <c r="L41" s="178"/>
      <c r="M41" s="178"/>
      <c r="R41" s="221"/>
      <c r="S41" s="178"/>
      <c r="T41" s="178"/>
      <c r="U41" s="178"/>
    </row>
    <row r="42" spans="3:21" ht="24.75" customHeight="1">
      <c r="C42" s="220"/>
      <c r="D42" s="178"/>
      <c r="E42" s="221"/>
      <c r="G42" s="223"/>
      <c r="J42" s="178"/>
      <c r="K42" s="178"/>
      <c r="L42" s="178"/>
      <c r="M42" s="178"/>
      <c r="R42" s="221"/>
      <c r="S42" s="178"/>
      <c r="T42" s="178"/>
      <c r="U42" s="178"/>
    </row>
    <row r="43" spans="3:21" ht="24.75" customHeight="1">
      <c r="C43" s="220"/>
      <c r="D43" s="178"/>
      <c r="E43" s="221"/>
      <c r="G43" s="223"/>
      <c r="J43" s="178"/>
      <c r="K43" s="178"/>
      <c r="L43" s="178"/>
      <c r="M43" s="178"/>
      <c r="R43" s="221"/>
      <c r="S43" s="178"/>
      <c r="T43" s="178"/>
      <c r="U43" s="178"/>
    </row>
    <row r="44" spans="3:21" ht="24.75" customHeight="1">
      <c r="C44" s="220"/>
      <c r="D44" s="178"/>
      <c r="E44" s="221"/>
      <c r="G44" s="223"/>
      <c r="J44" s="178"/>
      <c r="K44" s="178"/>
      <c r="L44" s="178"/>
      <c r="M44" s="178"/>
      <c r="R44" s="221"/>
      <c r="S44" s="178"/>
      <c r="T44" s="178"/>
      <c r="U44" s="178"/>
    </row>
    <row r="45" spans="3:21" ht="24.75" customHeight="1">
      <c r="C45" s="220"/>
      <c r="D45" s="178"/>
      <c r="E45" s="221"/>
      <c r="G45" s="223"/>
      <c r="J45" s="178"/>
      <c r="K45" s="178"/>
      <c r="L45" s="178"/>
      <c r="M45" s="178"/>
      <c r="R45" s="221"/>
      <c r="S45" s="178"/>
      <c r="T45" s="178"/>
      <c r="U45" s="178"/>
    </row>
    <row r="46" spans="3:21" ht="24.75" customHeight="1">
      <c r="C46" s="220"/>
      <c r="D46" s="178"/>
      <c r="E46" s="221"/>
      <c r="G46" s="223"/>
      <c r="J46" s="178"/>
      <c r="K46" s="178"/>
      <c r="L46" s="178"/>
      <c r="M46" s="178"/>
      <c r="R46" s="221"/>
      <c r="S46" s="178"/>
      <c r="T46" s="178"/>
      <c r="U46" s="178"/>
    </row>
    <row r="47" spans="3:21" ht="24.75" customHeight="1">
      <c r="C47" s="220"/>
      <c r="D47" s="178"/>
      <c r="E47" s="221"/>
      <c r="G47" s="223"/>
      <c r="J47" s="178"/>
      <c r="K47" s="178"/>
      <c r="L47" s="178"/>
      <c r="M47" s="178"/>
      <c r="R47" s="221"/>
      <c r="S47" s="178"/>
      <c r="T47" s="178"/>
      <c r="U47" s="178"/>
    </row>
    <row r="48" spans="3:21" ht="24.75" customHeight="1">
      <c r="C48" s="220"/>
      <c r="D48" s="178"/>
      <c r="E48" s="221"/>
      <c r="G48" s="223"/>
      <c r="J48" s="178"/>
      <c r="K48" s="178"/>
      <c r="L48" s="178"/>
      <c r="M48" s="178"/>
      <c r="R48" s="221"/>
      <c r="S48" s="178"/>
      <c r="T48" s="178"/>
      <c r="U48" s="178"/>
    </row>
    <row r="49" spans="3:21" ht="24.75" customHeight="1">
      <c r="C49" s="220"/>
      <c r="D49" s="178"/>
      <c r="E49" s="221"/>
      <c r="G49" s="223"/>
      <c r="J49" s="178"/>
      <c r="K49" s="178"/>
      <c r="L49" s="178"/>
      <c r="M49" s="178"/>
      <c r="R49" s="221"/>
      <c r="S49" s="178"/>
      <c r="T49" s="178"/>
      <c r="U49" s="178"/>
    </row>
    <row r="50" spans="3:21" ht="24.75" customHeight="1">
      <c r="C50" s="220"/>
      <c r="D50" s="178"/>
      <c r="E50" s="221"/>
      <c r="G50" s="223"/>
      <c r="J50" s="178"/>
      <c r="K50" s="178"/>
      <c r="L50" s="178"/>
      <c r="M50" s="178"/>
      <c r="R50" s="221"/>
      <c r="S50" s="178"/>
      <c r="T50" s="178"/>
      <c r="U50" s="178"/>
    </row>
    <row r="51" spans="3:21" ht="24.75" customHeight="1">
      <c r="C51" s="220"/>
      <c r="D51" s="178"/>
      <c r="E51" s="221"/>
      <c r="G51" s="223"/>
      <c r="J51" s="178"/>
      <c r="K51" s="178"/>
      <c r="L51" s="178"/>
      <c r="M51" s="178"/>
      <c r="R51" s="221"/>
      <c r="S51" s="178"/>
      <c r="T51" s="178"/>
      <c r="U51" s="178"/>
    </row>
    <row r="52" spans="3:21" ht="24.75" customHeight="1">
      <c r="C52" s="220"/>
      <c r="D52" s="178"/>
      <c r="E52" s="221"/>
      <c r="G52" s="223"/>
      <c r="J52" s="178"/>
      <c r="K52" s="178"/>
      <c r="L52" s="178"/>
      <c r="M52" s="178"/>
      <c r="R52" s="221"/>
      <c r="S52" s="178"/>
      <c r="T52" s="178"/>
      <c r="U52" s="178"/>
    </row>
    <row r="53" spans="3:21" ht="24.75" customHeight="1">
      <c r="C53" s="220"/>
      <c r="D53" s="178"/>
      <c r="E53" s="221"/>
      <c r="G53" s="223"/>
      <c r="J53" s="178"/>
      <c r="K53" s="178"/>
      <c r="L53" s="178"/>
      <c r="M53" s="178"/>
      <c r="R53" s="221"/>
      <c r="S53" s="178"/>
      <c r="T53" s="178"/>
      <c r="U53" s="178"/>
    </row>
    <row r="54" spans="3:21" ht="24.75" customHeight="1">
      <c r="C54" s="220"/>
      <c r="D54" s="178"/>
      <c r="E54" s="221"/>
      <c r="G54" s="223"/>
      <c r="J54" s="178"/>
      <c r="K54" s="178"/>
      <c r="L54" s="178"/>
      <c r="M54" s="178"/>
      <c r="R54" s="221"/>
      <c r="S54" s="178"/>
      <c r="T54" s="178"/>
      <c r="U54" s="178"/>
    </row>
    <row r="55" spans="3:21" ht="24.75" customHeight="1">
      <c r="C55" s="220"/>
      <c r="D55" s="178"/>
      <c r="E55" s="221"/>
      <c r="G55" s="223"/>
      <c r="J55" s="178"/>
      <c r="K55" s="178"/>
      <c r="L55" s="178"/>
      <c r="M55" s="178"/>
      <c r="R55" s="221"/>
      <c r="S55" s="178"/>
      <c r="T55" s="178"/>
      <c r="U55" s="178"/>
    </row>
    <row r="56" spans="3:21" ht="24.75" customHeight="1">
      <c r="C56" s="220"/>
      <c r="D56" s="178"/>
      <c r="E56" s="221"/>
      <c r="G56" s="223"/>
      <c r="J56" s="178"/>
      <c r="K56" s="178"/>
      <c r="L56" s="178"/>
      <c r="M56" s="178"/>
      <c r="R56" s="221"/>
      <c r="S56" s="178"/>
      <c r="T56" s="178"/>
      <c r="U56" s="178"/>
    </row>
    <row r="57" spans="3:21" ht="24.75" customHeight="1">
      <c r="C57" s="220"/>
      <c r="D57" s="178"/>
      <c r="E57" s="221"/>
      <c r="G57" s="223"/>
      <c r="J57" s="178"/>
      <c r="K57" s="178"/>
      <c r="L57" s="178"/>
      <c r="M57" s="178"/>
      <c r="R57" s="221"/>
      <c r="S57" s="178"/>
      <c r="T57" s="178"/>
      <c r="U57" s="178"/>
    </row>
    <row r="58" spans="3:21" ht="24.75" customHeight="1">
      <c r="C58" s="220"/>
      <c r="D58" s="178"/>
      <c r="E58" s="221"/>
      <c r="G58" s="223"/>
      <c r="J58" s="178"/>
      <c r="K58" s="178"/>
      <c r="L58" s="178"/>
      <c r="M58" s="178"/>
      <c r="R58" s="221"/>
      <c r="S58" s="178"/>
      <c r="T58" s="178"/>
      <c r="U58" s="178"/>
    </row>
    <row r="59" spans="3:21" ht="24.75" customHeight="1">
      <c r="C59" s="220"/>
      <c r="D59" s="178"/>
      <c r="E59" s="221"/>
      <c r="G59" s="223"/>
      <c r="J59" s="178"/>
      <c r="K59" s="178"/>
      <c r="L59" s="178"/>
      <c r="M59" s="178"/>
      <c r="R59" s="221"/>
      <c r="S59" s="178"/>
      <c r="T59" s="178"/>
      <c r="U59" s="178"/>
    </row>
    <row r="60" spans="3:21" ht="24.75" customHeight="1">
      <c r="C60" s="220"/>
      <c r="D60" s="178"/>
      <c r="E60" s="221"/>
      <c r="G60" s="223"/>
      <c r="J60" s="178"/>
      <c r="K60" s="178"/>
      <c r="L60" s="178"/>
      <c r="M60" s="178"/>
      <c r="R60" s="221"/>
      <c r="S60" s="178"/>
      <c r="T60" s="178"/>
      <c r="U60" s="178"/>
    </row>
    <row r="61" spans="3:21" ht="24.75" customHeight="1">
      <c r="C61" s="220"/>
      <c r="D61" s="178"/>
      <c r="E61" s="221"/>
      <c r="G61" s="223"/>
      <c r="J61" s="178"/>
      <c r="K61" s="178"/>
      <c r="L61" s="178"/>
      <c r="M61" s="178"/>
      <c r="R61" s="221"/>
      <c r="S61" s="178"/>
      <c r="T61" s="178"/>
      <c r="U61" s="178"/>
    </row>
    <row r="62" spans="3:21" ht="24.75" customHeight="1">
      <c r="C62" s="220"/>
      <c r="D62" s="178"/>
      <c r="E62" s="221"/>
      <c r="G62" s="223"/>
      <c r="J62" s="178"/>
      <c r="K62" s="178"/>
      <c r="L62" s="178"/>
      <c r="M62" s="178"/>
      <c r="R62" s="221"/>
      <c r="S62" s="178"/>
      <c r="T62" s="178"/>
      <c r="U62" s="178"/>
    </row>
    <row r="63" spans="3:21" ht="24.75" customHeight="1">
      <c r="C63" s="220"/>
      <c r="D63" s="178"/>
      <c r="E63" s="221"/>
      <c r="G63" s="223"/>
      <c r="J63" s="178"/>
      <c r="K63" s="178"/>
      <c r="L63" s="178"/>
      <c r="M63" s="178"/>
      <c r="R63" s="221"/>
      <c r="S63" s="178"/>
      <c r="T63" s="178"/>
      <c r="U63" s="178"/>
    </row>
    <row r="64" spans="3:21" ht="24.75" customHeight="1">
      <c r="C64" s="220"/>
      <c r="D64" s="178"/>
      <c r="E64" s="221"/>
      <c r="G64" s="223"/>
      <c r="J64" s="178"/>
      <c r="K64" s="178"/>
      <c r="L64" s="178"/>
      <c r="M64" s="178"/>
      <c r="R64" s="221"/>
      <c r="S64" s="178"/>
      <c r="T64" s="178"/>
      <c r="U64" s="178"/>
    </row>
    <row r="65" spans="3:21" ht="24.75" customHeight="1">
      <c r="C65" s="220"/>
      <c r="D65" s="178"/>
      <c r="E65" s="221"/>
      <c r="G65" s="223"/>
      <c r="J65" s="178"/>
      <c r="K65" s="178"/>
      <c r="L65" s="178"/>
      <c r="M65" s="178"/>
      <c r="R65" s="221"/>
      <c r="S65" s="178"/>
      <c r="T65" s="178"/>
      <c r="U65" s="178"/>
    </row>
    <row r="66" spans="3:21" ht="24.75" customHeight="1">
      <c r="C66" s="220"/>
      <c r="D66" s="178"/>
      <c r="E66" s="221"/>
      <c r="G66" s="223"/>
      <c r="J66" s="178"/>
      <c r="K66" s="178"/>
      <c r="L66" s="178"/>
      <c r="M66" s="178"/>
      <c r="R66" s="221"/>
      <c r="S66" s="178"/>
      <c r="T66" s="178"/>
      <c r="U66" s="178"/>
    </row>
    <row r="67" spans="3:21" ht="24.75" customHeight="1">
      <c r="C67" s="220"/>
      <c r="D67" s="178"/>
      <c r="E67" s="221"/>
      <c r="G67" s="223"/>
      <c r="J67" s="178"/>
      <c r="K67" s="178"/>
      <c r="L67" s="178"/>
      <c r="M67" s="178"/>
      <c r="R67" s="221"/>
      <c r="S67" s="178"/>
      <c r="T67" s="178"/>
      <c r="U67" s="178"/>
    </row>
    <row r="68" spans="3:21" ht="24.75" customHeight="1">
      <c r="C68" s="220"/>
      <c r="D68" s="178"/>
      <c r="E68" s="221"/>
      <c r="G68" s="223"/>
      <c r="J68" s="178"/>
      <c r="K68" s="178"/>
      <c r="L68" s="178"/>
      <c r="M68" s="178"/>
      <c r="R68" s="221"/>
      <c r="S68" s="178"/>
      <c r="T68" s="178"/>
      <c r="U68" s="178"/>
    </row>
    <row r="69" spans="3:21" ht="24.75" customHeight="1">
      <c r="C69" s="220"/>
      <c r="D69" s="178"/>
      <c r="E69" s="221"/>
      <c r="G69" s="223"/>
      <c r="J69" s="178"/>
      <c r="K69" s="178"/>
      <c r="L69" s="178"/>
      <c r="M69" s="178"/>
      <c r="R69" s="221"/>
      <c r="S69" s="178"/>
      <c r="T69" s="178"/>
      <c r="U69" s="178"/>
    </row>
    <row r="70" spans="3:21" ht="24.75" customHeight="1">
      <c r="C70" s="220"/>
      <c r="D70" s="178"/>
      <c r="E70" s="221"/>
      <c r="G70" s="223"/>
      <c r="J70" s="178"/>
      <c r="K70" s="178"/>
      <c r="L70" s="178"/>
      <c r="M70" s="178"/>
      <c r="R70" s="221"/>
      <c r="S70" s="178"/>
      <c r="T70" s="178"/>
      <c r="U70" s="178"/>
    </row>
    <row r="71" spans="3:21" ht="24.75" customHeight="1">
      <c r="C71" s="220"/>
      <c r="D71" s="178"/>
      <c r="E71" s="221"/>
      <c r="G71" s="223"/>
      <c r="J71" s="178"/>
      <c r="K71" s="178"/>
      <c r="L71" s="178"/>
      <c r="M71" s="178"/>
      <c r="R71" s="221"/>
      <c r="S71" s="178"/>
      <c r="T71" s="178"/>
      <c r="U71" s="178"/>
    </row>
    <row r="72" spans="3:21" ht="24.75" customHeight="1">
      <c r="C72" s="220"/>
      <c r="D72" s="178"/>
      <c r="E72" s="221"/>
      <c r="G72" s="223"/>
      <c r="J72" s="178"/>
      <c r="K72" s="178"/>
      <c r="L72" s="178"/>
      <c r="M72" s="178"/>
      <c r="R72" s="221"/>
      <c r="S72" s="178"/>
      <c r="T72" s="178"/>
      <c r="U72" s="178"/>
    </row>
    <row r="73" spans="3:21" ht="24.75" customHeight="1">
      <c r="C73" s="220"/>
      <c r="D73" s="178"/>
      <c r="E73" s="221"/>
      <c r="G73" s="223"/>
      <c r="J73" s="178"/>
      <c r="K73" s="178"/>
      <c r="L73" s="178"/>
      <c r="M73" s="178"/>
      <c r="R73" s="221"/>
      <c r="S73" s="178"/>
      <c r="T73" s="178"/>
      <c r="U73" s="178"/>
    </row>
    <row r="74" spans="3:21" ht="24.75" customHeight="1">
      <c r="C74" s="220"/>
      <c r="D74" s="178"/>
      <c r="E74" s="221"/>
      <c r="G74" s="223"/>
      <c r="J74" s="178"/>
      <c r="K74" s="178"/>
      <c r="L74" s="178"/>
      <c r="M74" s="178"/>
      <c r="R74" s="221"/>
      <c r="S74" s="178"/>
      <c r="T74" s="178"/>
      <c r="U74" s="178"/>
    </row>
    <row r="75" spans="3:21" ht="24.75" customHeight="1">
      <c r="C75" s="220"/>
      <c r="D75" s="178"/>
      <c r="E75" s="221"/>
      <c r="G75" s="223"/>
      <c r="J75" s="178"/>
      <c r="K75" s="178"/>
      <c r="L75" s="178"/>
      <c r="M75" s="178"/>
      <c r="R75" s="221"/>
      <c r="S75" s="178"/>
      <c r="T75" s="178"/>
      <c r="U75" s="178"/>
    </row>
    <row r="76" spans="3:21" ht="24.75" customHeight="1">
      <c r="C76" s="220"/>
      <c r="D76" s="178"/>
      <c r="E76" s="221"/>
      <c r="G76" s="223"/>
      <c r="J76" s="178"/>
      <c r="K76" s="178"/>
      <c r="L76" s="178"/>
      <c r="M76" s="178"/>
      <c r="R76" s="221"/>
      <c r="S76" s="178"/>
      <c r="T76" s="178"/>
      <c r="U76" s="178"/>
    </row>
    <row r="77" spans="3:21" ht="24.75" customHeight="1">
      <c r="C77" s="220"/>
      <c r="D77" s="178"/>
      <c r="E77" s="221"/>
      <c r="G77" s="223"/>
      <c r="J77" s="178"/>
      <c r="K77" s="178"/>
      <c r="L77" s="178"/>
      <c r="M77" s="178"/>
      <c r="R77" s="221"/>
      <c r="S77" s="178"/>
      <c r="T77" s="178"/>
      <c r="U77" s="178"/>
    </row>
    <row r="78" spans="3:21" ht="24.75" customHeight="1">
      <c r="C78" s="220"/>
      <c r="D78" s="178"/>
      <c r="E78" s="221"/>
      <c r="G78" s="223"/>
      <c r="J78" s="178"/>
      <c r="K78" s="178"/>
      <c r="L78" s="178"/>
      <c r="M78" s="178"/>
      <c r="R78" s="221"/>
      <c r="S78" s="178"/>
      <c r="T78" s="178"/>
      <c r="U78" s="178"/>
    </row>
    <row r="79" spans="3:21" ht="24.75" customHeight="1">
      <c r="C79" s="220"/>
      <c r="D79" s="178"/>
      <c r="E79" s="221"/>
      <c r="G79" s="223"/>
      <c r="J79" s="178"/>
      <c r="K79" s="178"/>
      <c r="L79" s="178"/>
      <c r="M79" s="178"/>
      <c r="R79" s="221"/>
      <c r="S79" s="178"/>
      <c r="T79" s="178"/>
      <c r="U79" s="178"/>
    </row>
    <row r="80" spans="3:21" ht="24.75" customHeight="1">
      <c r="C80" s="220"/>
      <c r="D80" s="178"/>
      <c r="E80" s="221"/>
      <c r="G80" s="223"/>
      <c r="J80" s="178"/>
      <c r="K80" s="178"/>
      <c r="L80" s="178"/>
      <c r="M80" s="178"/>
      <c r="R80" s="221"/>
      <c r="S80" s="178"/>
      <c r="T80" s="178"/>
      <c r="U80" s="178"/>
    </row>
    <row r="81" spans="3:21" ht="24.75" customHeight="1">
      <c r="C81" s="220"/>
      <c r="D81" s="178"/>
      <c r="E81" s="221"/>
      <c r="G81" s="223"/>
      <c r="J81" s="178"/>
      <c r="K81" s="178"/>
      <c r="L81" s="178"/>
      <c r="M81" s="178"/>
      <c r="R81" s="221"/>
      <c r="S81" s="178"/>
      <c r="T81" s="178"/>
      <c r="U81" s="178"/>
    </row>
    <row r="82" spans="3:21" ht="24.75" customHeight="1">
      <c r="C82" s="220"/>
      <c r="D82" s="178"/>
      <c r="E82" s="221"/>
      <c r="G82" s="223"/>
      <c r="J82" s="178"/>
      <c r="K82" s="178"/>
      <c r="L82" s="178"/>
      <c r="M82" s="178"/>
      <c r="R82" s="221"/>
      <c r="S82" s="178"/>
      <c r="T82" s="178"/>
      <c r="U82" s="178"/>
    </row>
    <row r="83" spans="3:21" ht="24.75" customHeight="1">
      <c r="C83" s="220"/>
      <c r="D83" s="178"/>
      <c r="E83" s="221"/>
      <c r="G83" s="223"/>
      <c r="J83" s="178"/>
      <c r="K83" s="178"/>
      <c r="L83" s="178"/>
      <c r="M83" s="178"/>
      <c r="R83" s="221"/>
      <c r="S83" s="178"/>
      <c r="T83" s="178"/>
      <c r="U83" s="178"/>
    </row>
    <row r="84" spans="3:21" ht="24.75" customHeight="1">
      <c r="C84" s="220"/>
      <c r="D84" s="178"/>
      <c r="E84" s="221"/>
      <c r="G84" s="223"/>
      <c r="J84" s="178"/>
      <c r="K84" s="178"/>
      <c r="L84" s="178"/>
      <c r="M84" s="178"/>
      <c r="R84" s="221"/>
      <c r="S84" s="178"/>
      <c r="T84" s="178"/>
      <c r="U84" s="178"/>
    </row>
    <row r="85" spans="3:21" ht="24.75" customHeight="1">
      <c r="C85" s="220"/>
      <c r="D85" s="178"/>
      <c r="E85" s="221"/>
      <c r="G85" s="223"/>
      <c r="J85" s="178"/>
      <c r="K85" s="178"/>
      <c r="L85" s="178"/>
      <c r="M85" s="178"/>
      <c r="R85" s="221"/>
      <c r="S85" s="178"/>
      <c r="T85" s="178"/>
      <c r="U85" s="178"/>
    </row>
    <row r="86" spans="3:21" ht="24.75" customHeight="1">
      <c r="C86" s="220"/>
      <c r="D86" s="178"/>
      <c r="E86" s="221"/>
      <c r="G86" s="223"/>
      <c r="J86" s="178"/>
      <c r="K86" s="178"/>
      <c r="L86" s="178"/>
      <c r="M86" s="178"/>
      <c r="R86" s="221"/>
      <c r="S86" s="178"/>
      <c r="T86" s="178"/>
      <c r="U86" s="178"/>
    </row>
    <row r="87" spans="3:21" ht="24.75" customHeight="1">
      <c r="C87" s="220"/>
      <c r="D87" s="178"/>
      <c r="E87" s="221"/>
      <c r="G87" s="223"/>
      <c r="J87" s="178"/>
      <c r="K87" s="178"/>
      <c r="L87" s="178"/>
      <c r="M87" s="178"/>
      <c r="R87" s="221"/>
      <c r="S87" s="178"/>
      <c r="T87" s="178"/>
      <c r="U87" s="178"/>
    </row>
    <row r="88" spans="3:21" ht="24.75" customHeight="1">
      <c r="C88" s="220"/>
      <c r="D88" s="178"/>
      <c r="E88" s="221"/>
      <c r="G88" s="223"/>
      <c r="J88" s="178"/>
      <c r="K88" s="178"/>
      <c r="L88" s="178"/>
      <c r="M88" s="178"/>
      <c r="R88" s="221"/>
      <c r="S88" s="178"/>
      <c r="T88" s="178"/>
      <c r="U88" s="178"/>
    </row>
    <row r="89" spans="3:21" ht="24.75" customHeight="1">
      <c r="C89" s="220"/>
      <c r="D89" s="178"/>
      <c r="E89" s="221"/>
      <c r="G89" s="223"/>
      <c r="J89" s="178"/>
      <c r="K89" s="178"/>
      <c r="L89" s="178"/>
      <c r="M89" s="178"/>
      <c r="R89" s="221"/>
      <c r="S89" s="178"/>
      <c r="T89" s="178"/>
      <c r="U89" s="178"/>
    </row>
    <row r="90" spans="3:21" ht="24.75" customHeight="1">
      <c r="C90" s="220"/>
      <c r="D90" s="178"/>
      <c r="E90" s="221"/>
      <c r="G90" s="223"/>
      <c r="J90" s="178"/>
      <c r="K90" s="178"/>
      <c r="L90" s="178"/>
      <c r="M90" s="178"/>
      <c r="R90" s="221"/>
      <c r="S90" s="178"/>
      <c r="T90" s="178"/>
      <c r="U90" s="178"/>
    </row>
    <row r="91" spans="3:21" ht="24.75" customHeight="1">
      <c r="C91" s="220"/>
      <c r="D91" s="178"/>
      <c r="E91" s="221"/>
      <c r="G91" s="223"/>
      <c r="J91" s="178"/>
      <c r="K91" s="178"/>
      <c r="L91" s="178"/>
      <c r="M91" s="178"/>
      <c r="R91" s="221"/>
      <c r="S91" s="178"/>
      <c r="T91" s="178"/>
      <c r="U91" s="178"/>
    </row>
    <row r="92" spans="3:21" ht="24.75" customHeight="1">
      <c r="C92" s="220"/>
      <c r="D92" s="178"/>
      <c r="E92" s="221"/>
      <c r="G92" s="223"/>
      <c r="J92" s="178"/>
      <c r="K92" s="178"/>
      <c r="L92" s="178"/>
      <c r="M92" s="178"/>
      <c r="R92" s="221"/>
      <c r="S92" s="178"/>
      <c r="T92" s="178"/>
      <c r="U92" s="178"/>
    </row>
    <row r="93" spans="3:21" ht="24.75" customHeight="1">
      <c r="C93" s="220"/>
      <c r="D93" s="178"/>
      <c r="E93" s="221"/>
      <c r="G93" s="223"/>
      <c r="J93" s="178"/>
      <c r="K93" s="178"/>
      <c r="L93" s="178"/>
      <c r="M93" s="178"/>
      <c r="R93" s="221"/>
      <c r="S93" s="178"/>
      <c r="T93" s="178"/>
      <c r="U93" s="178"/>
    </row>
    <row r="94" spans="3:21" ht="24.75" customHeight="1">
      <c r="C94" s="220"/>
      <c r="D94" s="178"/>
      <c r="E94" s="221"/>
      <c r="G94" s="223"/>
      <c r="J94" s="178"/>
      <c r="K94" s="178"/>
      <c r="L94" s="178"/>
      <c r="M94" s="178"/>
      <c r="R94" s="221"/>
      <c r="S94" s="178"/>
      <c r="T94" s="178"/>
      <c r="U94" s="178"/>
    </row>
    <row r="95" spans="3:21" ht="24.75" customHeight="1">
      <c r="C95" s="220"/>
      <c r="D95" s="178"/>
      <c r="E95" s="221"/>
      <c r="G95" s="223"/>
      <c r="J95" s="178"/>
      <c r="K95" s="178"/>
      <c r="L95" s="178"/>
      <c r="M95" s="178"/>
      <c r="R95" s="221"/>
      <c r="S95" s="178"/>
      <c r="T95" s="178"/>
      <c r="U95" s="178"/>
    </row>
    <row r="96" spans="3:21" ht="24.75" customHeight="1">
      <c r="C96" s="220"/>
      <c r="D96" s="178"/>
      <c r="E96" s="221"/>
      <c r="G96" s="223"/>
      <c r="J96" s="178"/>
      <c r="K96" s="178"/>
      <c r="L96" s="178"/>
      <c r="M96" s="178"/>
      <c r="R96" s="221"/>
      <c r="S96" s="178"/>
      <c r="T96" s="178"/>
      <c r="U96" s="178"/>
    </row>
    <row r="97" spans="3:21" ht="24.75" customHeight="1">
      <c r="C97" s="220"/>
      <c r="D97" s="178"/>
      <c r="E97" s="221"/>
      <c r="G97" s="223"/>
      <c r="J97" s="178"/>
      <c r="K97" s="178"/>
      <c r="L97" s="178"/>
      <c r="M97" s="178"/>
      <c r="R97" s="221"/>
      <c r="S97" s="178"/>
      <c r="T97" s="178"/>
      <c r="U97" s="178"/>
    </row>
    <row r="98" spans="3:21" ht="24.75" customHeight="1">
      <c r="C98" s="220"/>
      <c r="D98" s="178"/>
      <c r="E98" s="221"/>
      <c r="G98" s="223"/>
      <c r="J98" s="178"/>
      <c r="K98" s="178"/>
      <c r="L98" s="178"/>
      <c r="M98" s="178"/>
      <c r="R98" s="221"/>
      <c r="S98" s="178"/>
      <c r="T98" s="178"/>
      <c r="U98" s="178"/>
    </row>
    <row r="99" spans="3:21" ht="24.75" customHeight="1">
      <c r="C99" s="220"/>
      <c r="D99" s="178"/>
      <c r="E99" s="221"/>
      <c r="G99" s="223"/>
      <c r="J99" s="178"/>
      <c r="K99" s="178"/>
      <c r="L99" s="178"/>
      <c r="M99" s="178"/>
      <c r="R99" s="221"/>
      <c r="S99" s="178"/>
      <c r="T99" s="178"/>
      <c r="U99" s="178"/>
    </row>
    <row r="100" spans="3:21" ht="24.75" customHeight="1">
      <c r="C100" s="220"/>
      <c r="D100" s="178"/>
      <c r="E100" s="221"/>
      <c r="G100" s="223"/>
      <c r="J100" s="178"/>
      <c r="K100" s="178"/>
      <c r="L100" s="178"/>
      <c r="M100" s="178"/>
      <c r="R100" s="221"/>
      <c r="S100" s="178"/>
      <c r="T100" s="178"/>
      <c r="U100" s="178"/>
    </row>
    <row r="101" spans="3:21" ht="24.75" customHeight="1">
      <c r="C101" s="220"/>
      <c r="D101" s="178"/>
      <c r="E101" s="221"/>
      <c r="G101" s="223"/>
      <c r="J101" s="178"/>
      <c r="K101" s="178"/>
      <c r="L101" s="178"/>
      <c r="M101" s="178"/>
      <c r="R101" s="221"/>
      <c r="S101" s="178"/>
      <c r="T101" s="178"/>
      <c r="U101" s="178"/>
    </row>
    <row r="102" spans="3:21" ht="24.75" customHeight="1">
      <c r="C102" s="220"/>
      <c r="D102" s="178"/>
      <c r="E102" s="221"/>
      <c r="G102" s="223"/>
      <c r="J102" s="178"/>
      <c r="K102" s="178"/>
      <c r="L102" s="178"/>
      <c r="M102" s="178"/>
      <c r="R102" s="221"/>
      <c r="S102" s="178"/>
      <c r="T102" s="178"/>
      <c r="U102" s="178"/>
    </row>
    <row r="103" spans="3:21" ht="24.75" customHeight="1">
      <c r="C103" s="220"/>
      <c r="D103" s="178"/>
      <c r="E103" s="221"/>
      <c r="G103" s="223"/>
      <c r="J103" s="178"/>
      <c r="K103" s="178"/>
      <c r="L103" s="178"/>
      <c r="M103" s="178"/>
      <c r="R103" s="221"/>
      <c r="S103" s="178"/>
      <c r="T103" s="178"/>
      <c r="U103" s="178"/>
    </row>
    <row r="104" spans="3:21" ht="24.75" customHeight="1">
      <c r="C104" s="220"/>
      <c r="D104" s="178"/>
      <c r="E104" s="221"/>
      <c r="G104" s="223"/>
      <c r="J104" s="178"/>
      <c r="K104" s="178"/>
      <c r="L104" s="178"/>
      <c r="M104" s="178"/>
      <c r="R104" s="221"/>
      <c r="S104" s="178"/>
      <c r="T104" s="178"/>
      <c r="U104" s="178"/>
    </row>
    <row r="105" spans="3:21" ht="24.75" customHeight="1">
      <c r="C105" s="220"/>
      <c r="D105" s="178"/>
      <c r="E105" s="221"/>
      <c r="G105" s="223"/>
      <c r="J105" s="178"/>
      <c r="K105" s="178"/>
      <c r="L105" s="178"/>
      <c r="M105" s="178"/>
      <c r="R105" s="221"/>
      <c r="S105" s="178"/>
      <c r="T105" s="178"/>
      <c r="U105" s="178"/>
    </row>
    <row r="106" spans="3:21" ht="24.75" customHeight="1">
      <c r="C106" s="220"/>
      <c r="D106" s="178"/>
      <c r="E106" s="221"/>
      <c r="G106" s="223"/>
      <c r="J106" s="178"/>
      <c r="K106" s="178"/>
      <c r="L106" s="178"/>
      <c r="M106" s="178"/>
      <c r="R106" s="221"/>
      <c r="S106" s="178"/>
      <c r="T106" s="178"/>
      <c r="U106" s="178"/>
    </row>
    <row r="107" spans="3:21" ht="24.75" customHeight="1">
      <c r="C107" s="220"/>
      <c r="D107" s="178"/>
      <c r="E107" s="221"/>
      <c r="G107" s="223"/>
      <c r="J107" s="178"/>
      <c r="K107" s="178"/>
      <c r="L107" s="178"/>
      <c r="M107" s="178"/>
      <c r="R107" s="221"/>
      <c r="S107" s="178"/>
      <c r="T107" s="178"/>
      <c r="U107" s="178"/>
    </row>
    <row r="108" spans="3:21" ht="24.75" customHeight="1">
      <c r="C108" s="220"/>
      <c r="D108" s="178"/>
      <c r="E108" s="221"/>
      <c r="G108" s="223"/>
      <c r="J108" s="178"/>
      <c r="K108" s="178"/>
      <c r="L108" s="178"/>
      <c r="M108" s="178"/>
      <c r="R108" s="221"/>
      <c r="S108" s="178"/>
      <c r="T108" s="178"/>
      <c r="U108" s="178"/>
    </row>
    <row r="109" spans="3:21" ht="24.75" customHeight="1">
      <c r="C109" s="220"/>
      <c r="D109" s="178"/>
      <c r="E109" s="221"/>
      <c r="G109" s="223"/>
      <c r="J109" s="178"/>
      <c r="K109" s="178"/>
      <c r="L109" s="178"/>
      <c r="M109" s="178"/>
      <c r="R109" s="221"/>
      <c r="S109" s="178"/>
      <c r="T109" s="178"/>
      <c r="U109" s="178"/>
    </row>
    <row r="110" spans="3:21" ht="24.75" customHeight="1">
      <c r="C110" s="220"/>
      <c r="D110" s="178"/>
      <c r="E110" s="221"/>
      <c r="G110" s="223"/>
      <c r="J110" s="178"/>
      <c r="K110" s="178"/>
      <c r="L110" s="178"/>
      <c r="M110" s="178"/>
      <c r="R110" s="221"/>
      <c r="S110" s="178"/>
      <c r="T110" s="178"/>
      <c r="U110" s="178"/>
    </row>
    <row r="111" spans="3:21" ht="24.75" customHeight="1">
      <c r="C111" s="220"/>
      <c r="D111" s="178"/>
      <c r="E111" s="221"/>
      <c r="G111" s="223"/>
      <c r="J111" s="178"/>
      <c r="K111" s="178"/>
      <c r="L111" s="178"/>
      <c r="M111" s="178"/>
      <c r="R111" s="221"/>
      <c r="S111" s="178"/>
      <c r="T111" s="178"/>
      <c r="U111" s="178"/>
    </row>
    <row r="112" spans="3:21" ht="24.75" customHeight="1">
      <c r="C112" s="220"/>
      <c r="D112" s="178"/>
      <c r="E112" s="221"/>
      <c r="G112" s="223"/>
      <c r="J112" s="178"/>
      <c r="K112" s="178"/>
      <c r="L112" s="178"/>
      <c r="M112" s="178"/>
      <c r="R112" s="221"/>
      <c r="S112" s="178"/>
      <c r="T112" s="178"/>
      <c r="U112" s="178"/>
    </row>
    <row r="113" spans="3:21" ht="24.75" customHeight="1">
      <c r="C113" s="220"/>
      <c r="D113" s="178"/>
      <c r="E113" s="221"/>
      <c r="G113" s="223"/>
      <c r="J113" s="178"/>
      <c r="K113" s="178"/>
      <c r="L113" s="178"/>
      <c r="M113" s="178"/>
      <c r="R113" s="221"/>
      <c r="S113" s="178"/>
      <c r="T113" s="178"/>
      <c r="U113" s="178"/>
    </row>
    <row r="114" spans="3:21" ht="24.75" customHeight="1">
      <c r="C114" s="220"/>
      <c r="D114" s="178"/>
      <c r="E114" s="221"/>
      <c r="G114" s="223"/>
      <c r="J114" s="178"/>
      <c r="K114" s="178"/>
      <c r="L114" s="178"/>
      <c r="M114" s="178"/>
      <c r="R114" s="221"/>
      <c r="S114" s="178"/>
      <c r="T114" s="178"/>
      <c r="U114" s="178"/>
    </row>
    <row r="115" spans="3:21" ht="24.75" customHeight="1">
      <c r="C115" s="220"/>
      <c r="D115" s="178"/>
      <c r="E115" s="221"/>
      <c r="G115" s="223"/>
      <c r="J115" s="178"/>
      <c r="K115" s="178"/>
      <c r="L115" s="178"/>
      <c r="M115" s="178"/>
      <c r="R115" s="221"/>
      <c r="S115" s="178"/>
      <c r="T115" s="178"/>
      <c r="U115" s="178"/>
    </row>
    <row r="116" spans="3:21" ht="24.75" customHeight="1">
      <c r="C116" s="220"/>
      <c r="D116" s="178"/>
      <c r="E116" s="221"/>
      <c r="G116" s="223"/>
      <c r="J116" s="178"/>
      <c r="K116" s="178"/>
      <c r="L116" s="178"/>
      <c r="M116" s="178"/>
      <c r="R116" s="221"/>
      <c r="S116" s="178"/>
      <c r="T116" s="178"/>
      <c r="U116" s="178"/>
    </row>
    <row r="117" spans="3:21" ht="24.75" customHeight="1">
      <c r="C117" s="220"/>
      <c r="D117" s="178"/>
      <c r="E117" s="221"/>
      <c r="G117" s="223"/>
      <c r="J117" s="178"/>
      <c r="K117" s="178"/>
      <c r="L117" s="178"/>
      <c r="M117" s="178"/>
      <c r="R117" s="221"/>
      <c r="S117" s="178"/>
      <c r="T117" s="178"/>
      <c r="U117" s="178"/>
    </row>
    <row r="118" spans="3:21" ht="24.75" customHeight="1">
      <c r="C118" s="220"/>
      <c r="D118" s="178"/>
      <c r="E118" s="221"/>
      <c r="G118" s="223"/>
      <c r="J118" s="178"/>
      <c r="K118" s="178"/>
      <c r="L118" s="178"/>
      <c r="M118" s="178"/>
      <c r="R118" s="221"/>
      <c r="S118" s="178"/>
      <c r="T118" s="178"/>
      <c r="U118" s="178"/>
    </row>
    <row r="119" spans="3:21" ht="24.75" customHeight="1">
      <c r="C119" s="220"/>
      <c r="D119" s="178"/>
      <c r="E119" s="221"/>
      <c r="G119" s="223"/>
      <c r="J119" s="178"/>
      <c r="K119" s="178"/>
      <c r="L119" s="178"/>
      <c r="M119" s="178"/>
      <c r="R119" s="221"/>
      <c r="S119" s="178"/>
      <c r="T119" s="178"/>
      <c r="U119" s="178"/>
    </row>
    <row r="120" spans="3:21" ht="24.75" customHeight="1">
      <c r="C120" s="220"/>
      <c r="D120" s="178"/>
      <c r="E120" s="221"/>
      <c r="G120" s="223"/>
      <c r="J120" s="178"/>
      <c r="K120" s="178"/>
      <c r="L120" s="178"/>
      <c r="M120" s="178"/>
      <c r="R120" s="221"/>
      <c r="S120" s="178"/>
      <c r="T120" s="178"/>
      <c r="U120" s="178"/>
    </row>
    <row r="121" spans="3:21" ht="24.75" customHeight="1">
      <c r="C121" s="220"/>
      <c r="D121" s="178"/>
      <c r="E121" s="221"/>
      <c r="G121" s="223"/>
      <c r="J121" s="178"/>
      <c r="K121" s="178"/>
      <c r="L121" s="178"/>
      <c r="M121" s="178"/>
      <c r="R121" s="221"/>
      <c r="S121" s="178"/>
      <c r="T121" s="178"/>
      <c r="U121" s="178"/>
    </row>
    <row r="122" spans="3:21" ht="24.75" customHeight="1">
      <c r="C122" s="220"/>
      <c r="D122" s="178"/>
      <c r="E122" s="221"/>
      <c r="G122" s="223"/>
      <c r="J122" s="178"/>
      <c r="K122" s="178"/>
      <c r="L122" s="178"/>
      <c r="M122" s="178"/>
      <c r="R122" s="221"/>
      <c r="S122" s="178"/>
      <c r="T122" s="178"/>
      <c r="U122" s="178"/>
    </row>
    <row r="123" spans="3:21" ht="24.75" customHeight="1">
      <c r="C123" s="220"/>
      <c r="D123" s="178"/>
      <c r="E123" s="221"/>
      <c r="G123" s="223"/>
      <c r="J123" s="178"/>
      <c r="K123" s="178"/>
      <c r="L123" s="178"/>
      <c r="M123" s="178"/>
      <c r="R123" s="221"/>
      <c r="S123" s="178"/>
      <c r="T123" s="178"/>
      <c r="U123" s="178"/>
    </row>
    <row r="124" spans="3:21" ht="24.75" customHeight="1">
      <c r="C124" s="220"/>
      <c r="D124" s="178"/>
      <c r="E124" s="221"/>
      <c r="G124" s="223"/>
      <c r="J124" s="178"/>
      <c r="K124" s="178"/>
      <c r="L124" s="178"/>
      <c r="M124" s="178"/>
      <c r="R124" s="221"/>
      <c r="S124" s="178"/>
      <c r="T124" s="178"/>
      <c r="U124" s="178"/>
    </row>
    <row r="125" spans="3:21" ht="24.75" customHeight="1">
      <c r="C125" s="220"/>
      <c r="D125" s="178"/>
      <c r="E125" s="221"/>
      <c r="G125" s="223"/>
      <c r="J125" s="178"/>
      <c r="K125" s="178"/>
      <c r="L125" s="178"/>
      <c r="M125" s="178"/>
      <c r="R125" s="221"/>
      <c r="S125" s="178"/>
      <c r="T125" s="178"/>
      <c r="U125" s="178"/>
    </row>
    <row r="126" spans="3:21" ht="24.75" customHeight="1">
      <c r="C126" s="220"/>
      <c r="D126" s="178"/>
      <c r="E126" s="221"/>
      <c r="G126" s="223"/>
      <c r="J126" s="178"/>
      <c r="K126" s="178"/>
      <c r="L126" s="178"/>
      <c r="M126" s="178"/>
      <c r="R126" s="221"/>
      <c r="S126" s="178"/>
      <c r="T126" s="178"/>
      <c r="U126" s="178"/>
    </row>
    <row r="127" spans="3:21" ht="24.75" customHeight="1">
      <c r="C127" s="220"/>
      <c r="D127" s="178"/>
      <c r="E127" s="221"/>
      <c r="G127" s="223"/>
      <c r="J127" s="178"/>
      <c r="K127" s="178"/>
      <c r="L127" s="178"/>
      <c r="M127" s="178"/>
      <c r="R127" s="221"/>
      <c r="S127" s="178"/>
      <c r="T127" s="178"/>
      <c r="U127" s="178"/>
    </row>
    <row r="128" spans="3:21" ht="24.75" customHeight="1">
      <c r="C128" s="220"/>
      <c r="D128" s="178"/>
      <c r="E128" s="221"/>
      <c r="G128" s="223"/>
      <c r="J128" s="178"/>
      <c r="K128" s="178"/>
      <c r="L128" s="178"/>
      <c r="M128" s="178"/>
      <c r="R128" s="221"/>
      <c r="S128" s="178"/>
      <c r="T128" s="178"/>
      <c r="U128" s="178"/>
    </row>
    <row r="129" spans="3:21" ht="24.75" customHeight="1">
      <c r="C129" s="220"/>
      <c r="D129" s="178"/>
      <c r="E129" s="221"/>
      <c r="G129" s="223"/>
      <c r="J129" s="178"/>
      <c r="K129" s="178"/>
      <c r="L129" s="178"/>
      <c r="M129" s="178"/>
      <c r="R129" s="221"/>
      <c r="S129" s="178"/>
      <c r="T129" s="178"/>
      <c r="U129" s="178"/>
    </row>
    <row r="130" spans="3:21" ht="24.75" customHeight="1">
      <c r="C130" s="220"/>
      <c r="D130" s="178"/>
      <c r="E130" s="221"/>
      <c r="G130" s="223"/>
      <c r="J130" s="178"/>
      <c r="K130" s="178"/>
      <c r="L130" s="178"/>
      <c r="M130" s="178"/>
      <c r="R130" s="221"/>
      <c r="S130" s="178"/>
      <c r="T130" s="178"/>
      <c r="U130" s="178"/>
    </row>
    <row r="131" spans="3:21" ht="24.75" customHeight="1">
      <c r="C131" s="220"/>
      <c r="D131" s="178"/>
      <c r="E131" s="221"/>
      <c r="G131" s="223"/>
      <c r="J131" s="178"/>
      <c r="K131" s="178"/>
      <c r="L131" s="178"/>
      <c r="M131" s="178"/>
      <c r="R131" s="221"/>
      <c r="S131" s="178"/>
      <c r="T131" s="178"/>
      <c r="U131" s="178"/>
    </row>
    <row r="132" spans="3:21" ht="24.75" customHeight="1">
      <c r="C132" s="220"/>
      <c r="D132" s="178"/>
      <c r="E132" s="221"/>
      <c r="G132" s="223"/>
      <c r="J132" s="178"/>
      <c r="K132" s="178"/>
      <c r="L132" s="178"/>
      <c r="M132" s="178"/>
      <c r="R132" s="221"/>
      <c r="S132" s="178"/>
      <c r="T132" s="178"/>
      <c r="U132" s="178"/>
    </row>
    <row r="133" spans="3:21" ht="24.75" customHeight="1">
      <c r="C133" s="220"/>
      <c r="D133" s="178"/>
      <c r="E133" s="221"/>
      <c r="G133" s="223"/>
      <c r="J133" s="178"/>
      <c r="K133" s="178"/>
      <c r="L133" s="178"/>
      <c r="M133" s="178"/>
      <c r="R133" s="221"/>
      <c r="S133" s="178"/>
      <c r="T133" s="178"/>
      <c r="U133" s="178"/>
    </row>
    <row r="134" spans="3:21" ht="24.75" customHeight="1">
      <c r="C134" s="220"/>
      <c r="D134" s="178"/>
      <c r="E134" s="221"/>
      <c r="G134" s="223"/>
      <c r="J134" s="178"/>
      <c r="K134" s="178"/>
      <c r="L134" s="178"/>
      <c r="M134" s="178"/>
      <c r="R134" s="221"/>
      <c r="S134" s="178"/>
      <c r="T134" s="178"/>
      <c r="U134" s="178"/>
    </row>
    <row r="135" spans="3:21" ht="24.75" customHeight="1">
      <c r="C135" s="220"/>
      <c r="D135" s="178"/>
      <c r="E135" s="221"/>
      <c r="G135" s="223"/>
      <c r="J135" s="178"/>
      <c r="K135" s="178"/>
      <c r="L135" s="178"/>
      <c r="M135" s="178"/>
      <c r="R135" s="221"/>
      <c r="S135" s="178"/>
      <c r="T135" s="178"/>
      <c r="U135" s="178"/>
    </row>
    <row r="136" spans="3:21" ht="24.75" customHeight="1">
      <c r="C136" s="220"/>
      <c r="D136" s="178"/>
      <c r="E136" s="221"/>
      <c r="G136" s="223"/>
      <c r="J136" s="178"/>
      <c r="K136" s="178"/>
      <c r="L136" s="178"/>
      <c r="M136" s="178"/>
      <c r="R136" s="221"/>
      <c r="S136" s="178"/>
      <c r="T136" s="178"/>
      <c r="U136" s="178"/>
    </row>
    <row r="137" spans="3:21" ht="24.75" customHeight="1">
      <c r="C137" s="220"/>
      <c r="D137" s="178"/>
      <c r="E137" s="221"/>
      <c r="G137" s="223"/>
      <c r="J137" s="178"/>
      <c r="K137" s="178"/>
      <c r="L137" s="178"/>
      <c r="M137" s="178"/>
      <c r="R137" s="221"/>
      <c r="S137" s="178"/>
      <c r="T137" s="178"/>
      <c r="U137" s="178"/>
    </row>
    <row r="138" spans="3:21" ht="24.75" customHeight="1">
      <c r="C138" s="220"/>
      <c r="D138" s="178"/>
      <c r="E138" s="221"/>
      <c r="G138" s="223"/>
      <c r="J138" s="178"/>
      <c r="K138" s="178"/>
      <c r="L138" s="178"/>
      <c r="M138" s="178"/>
      <c r="R138" s="221"/>
      <c r="S138" s="178"/>
      <c r="T138" s="178"/>
      <c r="U138" s="178"/>
    </row>
    <row r="139" spans="3:21" ht="24.75" customHeight="1">
      <c r="C139" s="220"/>
      <c r="D139" s="178"/>
      <c r="E139" s="221"/>
      <c r="G139" s="223"/>
      <c r="J139" s="178"/>
      <c r="K139" s="178"/>
      <c r="L139" s="178"/>
      <c r="M139" s="178"/>
      <c r="R139" s="221"/>
      <c r="S139" s="178"/>
      <c r="T139" s="178"/>
      <c r="U139" s="178"/>
    </row>
    <row r="140" spans="3:21" ht="24.75" customHeight="1">
      <c r="C140" s="220"/>
      <c r="D140" s="178"/>
      <c r="E140" s="221"/>
      <c r="G140" s="223"/>
      <c r="J140" s="178"/>
      <c r="K140" s="178"/>
      <c r="L140" s="178"/>
      <c r="M140" s="178"/>
      <c r="R140" s="221"/>
      <c r="S140" s="178"/>
      <c r="T140" s="178"/>
      <c r="U140" s="178"/>
    </row>
    <row r="141" spans="3:21" ht="24.75" customHeight="1">
      <c r="C141" s="220"/>
      <c r="D141" s="178"/>
      <c r="E141" s="221"/>
      <c r="G141" s="223"/>
      <c r="J141" s="178"/>
      <c r="K141" s="178"/>
      <c r="L141" s="178"/>
      <c r="M141" s="178"/>
      <c r="R141" s="221"/>
      <c r="S141" s="178"/>
      <c r="T141" s="178"/>
      <c r="U141" s="178"/>
    </row>
    <row r="142" spans="3:21" ht="24.75" customHeight="1">
      <c r="C142" s="220"/>
      <c r="D142" s="178"/>
      <c r="E142" s="221"/>
      <c r="G142" s="223"/>
      <c r="J142" s="178"/>
      <c r="K142" s="178"/>
      <c r="L142" s="178"/>
      <c r="M142" s="178"/>
      <c r="R142" s="221"/>
      <c r="S142" s="178"/>
      <c r="T142" s="178"/>
      <c r="U142" s="178"/>
    </row>
    <row r="143" spans="3:21" ht="24.75" customHeight="1">
      <c r="C143" s="220"/>
      <c r="D143" s="178"/>
      <c r="E143" s="221"/>
      <c r="G143" s="223"/>
      <c r="J143" s="178"/>
      <c r="K143" s="178"/>
      <c r="L143" s="178"/>
      <c r="M143" s="178"/>
      <c r="R143" s="221"/>
      <c r="S143" s="178"/>
      <c r="T143" s="178"/>
      <c r="U143" s="178"/>
    </row>
    <row r="144" spans="3:21" ht="24.75" customHeight="1">
      <c r="C144" s="220"/>
      <c r="D144" s="178"/>
      <c r="E144" s="221"/>
      <c r="G144" s="223"/>
      <c r="J144" s="178"/>
      <c r="K144" s="178"/>
      <c r="L144" s="178"/>
      <c r="M144" s="178"/>
      <c r="R144" s="221"/>
      <c r="S144" s="178"/>
      <c r="T144" s="178"/>
      <c r="U144" s="178"/>
    </row>
    <row r="145" spans="3:21" ht="24.75" customHeight="1">
      <c r="C145" s="220"/>
      <c r="D145" s="178"/>
      <c r="E145" s="221"/>
      <c r="G145" s="223"/>
      <c r="J145" s="178"/>
      <c r="K145" s="178"/>
      <c r="L145" s="178"/>
      <c r="M145" s="178"/>
      <c r="R145" s="221"/>
      <c r="S145" s="178"/>
      <c r="T145" s="178"/>
      <c r="U145" s="178"/>
    </row>
    <row r="146" spans="3:21" ht="24.75" customHeight="1">
      <c r="C146" s="220"/>
      <c r="D146" s="178"/>
      <c r="E146" s="221"/>
      <c r="G146" s="223"/>
      <c r="J146" s="178"/>
      <c r="K146" s="178"/>
      <c r="L146" s="178"/>
      <c r="M146" s="178"/>
      <c r="R146" s="221"/>
      <c r="S146" s="178"/>
      <c r="T146" s="178"/>
      <c r="U146" s="178"/>
    </row>
    <row r="147" spans="3:21" ht="24.75" customHeight="1">
      <c r="C147" s="220"/>
      <c r="D147" s="178"/>
      <c r="E147" s="221"/>
      <c r="G147" s="223"/>
      <c r="J147" s="178"/>
      <c r="K147" s="178"/>
      <c r="L147" s="178"/>
      <c r="M147" s="178"/>
      <c r="R147" s="221"/>
      <c r="S147" s="178"/>
      <c r="T147" s="178"/>
      <c r="U147" s="178"/>
    </row>
    <row r="148" spans="3:21" ht="24.75" customHeight="1">
      <c r="C148" s="220"/>
      <c r="D148" s="178"/>
      <c r="E148" s="221"/>
      <c r="G148" s="223"/>
      <c r="J148" s="178"/>
      <c r="K148" s="178"/>
      <c r="L148" s="178"/>
      <c r="M148" s="178"/>
      <c r="R148" s="221"/>
      <c r="S148" s="178"/>
      <c r="T148" s="178"/>
      <c r="U148" s="178"/>
    </row>
    <row r="149" spans="3:21" ht="24.75" customHeight="1">
      <c r="C149" s="220"/>
      <c r="D149" s="178"/>
      <c r="E149" s="221"/>
      <c r="G149" s="223"/>
      <c r="J149" s="178"/>
      <c r="K149" s="178"/>
      <c r="L149" s="178"/>
      <c r="M149" s="178"/>
      <c r="R149" s="221"/>
      <c r="S149" s="178"/>
      <c r="T149" s="178"/>
      <c r="U149" s="178"/>
    </row>
    <row r="150" spans="3:21" ht="24.75" customHeight="1">
      <c r="C150" s="220"/>
      <c r="D150" s="178"/>
      <c r="E150" s="221"/>
      <c r="G150" s="223"/>
      <c r="J150" s="178"/>
      <c r="K150" s="178"/>
      <c r="L150" s="178"/>
      <c r="M150" s="178"/>
      <c r="R150" s="221"/>
      <c r="S150" s="178"/>
      <c r="T150" s="178"/>
      <c r="U150" s="178"/>
    </row>
    <row r="151" spans="3:21" ht="24.75" customHeight="1">
      <c r="C151" s="220"/>
      <c r="D151" s="178"/>
      <c r="E151" s="221"/>
      <c r="G151" s="223"/>
      <c r="J151" s="178"/>
      <c r="K151" s="178"/>
      <c r="L151" s="178"/>
      <c r="M151" s="178"/>
      <c r="R151" s="221"/>
      <c r="S151" s="178"/>
      <c r="T151" s="178"/>
      <c r="U151" s="178"/>
    </row>
    <row r="152" spans="3:21" ht="24.75" customHeight="1">
      <c r="C152" s="220"/>
      <c r="D152" s="178"/>
      <c r="E152" s="221"/>
      <c r="G152" s="223"/>
      <c r="J152" s="178"/>
      <c r="K152" s="178"/>
      <c r="L152" s="178"/>
      <c r="M152" s="178"/>
      <c r="R152" s="221"/>
      <c r="S152" s="178"/>
      <c r="T152" s="178"/>
      <c r="U152" s="178"/>
    </row>
    <row r="153" spans="3:21" ht="24.75" customHeight="1">
      <c r="C153" s="220"/>
      <c r="D153" s="178"/>
      <c r="E153" s="221"/>
      <c r="G153" s="223"/>
      <c r="J153" s="178"/>
      <c r="K153" s="178"/>
      <c r="L153" s="178"/>
      <c r="M153" s="178"/>
      <c r="R153" s="221"/>
      <c r="S153" s="178"/>
      <c r="T153" s="178"/>
      <c r="U153" s="178"/>
    </row>
    <row r="154" spans="3:21" ht="24.75" customHeight="1">
      <c r="C154" s="220"/>
      <c r="D154" s="178"/>
      <c r="E154" s="221"/>
      <c r="G154" s="223"/>
      <c r="J154" s="178"/>
      <c r="K154" s="178"/>
      <c r="L154" s="178"/>
      <c r="M154" s="178"/>
      <c r="R154" s="221"/>
      <c r="S154" s="178"/>
      <c r="T154" s="178"/>
      <c r="U154" s="178"/>
    </row>
    <row r="155" spans="3:21" ht="24.75" customHeight="1">
      <c r="C155" s="220"/>
      <c r="D155" s="178"/>
      <c r="E155" s="221"/>
      <c r="G155" s="223"/>
      <c r="J155" s="178"/>
      <c r="K155" s="178"/>
      <c r="L155" s="178"/>
      <c r="M155" s="178"/>
      <c r="R155" s="221"/>
      <c r="S155" s="178"/>
      <c r="T155" s="178"/>
      <c r="U155" s="178"/>
    </row>
    <row r="156" spans="3:21" ht="24.75" customHeight="1">
      <c r="C156" s="220"/>
      <c r="D156" s="178"/>
      <c r="E156" s="221"/>
      <c r="G156" s="223"/>
      <c r="J156" s="178"/>
      <c r="K156" s="178"/>
      <c r="L156" s="178"/>
      <c r="M156" s="178"/>
      <c r="R156" s="221"/>
      <c r="S156" s="178"/>
      <c r="T156" s="178"/>
      <c r="U156" s="178"/>
    </row>
    <row r="157" spans="3:21" ht="24.75" customHeight="1">
      <c r="C157" s="220"/>
      <c r="D157" s="178"/>
      <c r="E157" s="221"/>
      <c r="G157" s="223"/>
      <c r="J157" s="178"/>
      <c r="K157" s="178"/>
      <c r="L157" s="178"/>
      <c r="M157" s="178"/>
      <c r="R157" s="221"/>
      <c r="S157" s="178"/>
      <c r="T157" s="178"/>
      <c r="U157" s="178"/>
    </row>
    <row r="158" spans="3:21" ht="24.75" customHeight="1">
      <c r="C158" s="220"/>
      <c r="D158" s="178"/>
      <c r="E158" s="221"/>
      <c r="G158" s="223"/>
      <c r="J158" s="178"/>
      <c r="K158" s="178"/>
      <c r="L158" s="178"/>
      <c r="M158" s="178"/>
      <c r="R158" s="221"/>
      <c r="S158" s="178"/>
      <c r="T158" s="178"/>
      <c r="U158" s="178"/>
    </row>
    <row r="159" spans="3:21" ht="24.75" customHeight="1">
      <c r="C159" s="220"/>
      <c r="D159" s="178"/>
      <c r="E159" s="221"/>
      <c r="G159" s="223"/>
      <c r="J159" s="178"/>
      <c r="K159" s="178"/>
      <c r="L159" s="178"/>
      <c r="M159" s="178"/>
      <c r="R159" s="221"/>
      <c r="S159" s="178"/>
      <c r="T159" s="178"/>
      <c r="U159" s="178"/>
    </row>
    <row r="160" spans="3:21" ht="24.75" customHeight="1">
      <c r="C160" s="220"/>
      <c r="D160" s="178"/>
      <c r="E160" s="221"/>
      <c r="G160" s="223"/>
      <c r="J160" s="178"/>
      <c r="K160" s="178"/>
      <c r="L160" s="178"/>
      <c r="M160" s="178"/>
      <c r="R160" s="221"/>
      <c r="S160" s="178"/>
      <c r="T160" s="178"/>
      <c r="U160" s="178"/>
    </row>
    <row r="161" spans="3:21" ht="24.75" customHeight="1">
      <c r="C161" s="220"/>
      <c r="D161" s="178"/>
      <c r="E161" s="221"/>
      <c r="G161" s="223"/>
      <c r="J161" s="178"/>
      <c r="K161" s="178"/>
      <c r="L161" s="178"/>
      <c r="M161" s="178"/>
      <c r="R161" s="221"/>
      <c r="S161" s="178"/>
      <c r="T161" s="178"/>
      <c r="U161" s="178"/>
    </row>
    <row r="162" spans="3:21" ht="24.75" customHeight="1">
      <c r="C162" s="220"/>
      <c r="D162" s="178"/>
      <c r="E162" s="221"/>
      <c r="G162" s="223"/>
      <c r="J162" s="178"/>
      <c r="K162" s="178"/>
      <c r="L162" s="178"/>
      <c r="M162" s="178"/>
      <c r="R162" s="221"/>
      <c r="S162" s="178"/>
      <c r="T162" s="178"/>
      <c r="U162" s="178"/>
    </row>
    <row r="163" spans="3:21" ht="24.75" customHeight="1">
      <c r="C163" s="220"/>
      <c r="D163" s="178"/>
      <c r="E163" s="221"/>
      <c r="G163" s="223"/>
      <c r="J163" s="178"/>
      <c r="K163" s="178"/>
      <c r="L163" s="178"/>
      <c r="M163" s="178"/>
      <c r="R163" s="221"/>
      <c r="S163" s="178"/>
      <c r="T163" s="178"/>
      <c r="U163" s="178"/>
    </row>
    <row r="164" spans="3:21" ht="24.75" customHeight="1">
      <c r="C164" s="220"/>
      <c r="D164" s="178"/>
      <c r="E164" s="221"/>
      <c r="G164" s="223"/>
      <c r="J164" s="178"/>
      <c r="K164" s="178"/>
      <c r="L164" s="178"/>
      <c r="M164" s="178"/>
      <c r="R164" s="221"/>
      <c r="S164" s="178"/>
      <c r="T164" s="178"/>
      <c r="U164" s="178"/>
    </row>
    <row r="165" spans="3:21" ht="24.75" customHeight="1">
      <c r="C165" s="220"/>
      <c r="D165" s="178"/>
      <c r="E165" s="221"/>
      <c r="G165" s="223"/>
      <c r="J165" s="178"/>
      <c r="K165" s="178"/>
      <c r="L165" s="178"/>
      <c r="M165" s="178"/>
      <c r="R165" s="221"/>
      <c r="S165" s="178"/>
      <c r="T165" s="178"/>
      <c r="U165" s="178"/>
    </row>
    <row r="166" spans="3:21" ht="24.75" customHeight="1">
      <c r="C166" s="220"/>
      <c r="D166" s="178"/>
      <c r="E166" s="221"/>
      <c r="G166" s="223"/>
      <c r="J166" s="178"/>
      <c r="K166" s="178"/>
      <c r="L166" s="178"/>
      <c r="M166" s="178"/>
      <c r="R166" s="221"/>
      <c r="S166" s="178"/>
      <c r="T166" s="178"/>
      <c r="U166" s="178"/>
    </row>
    <row r="167" spans="3:21" ht="24.75" customHeight="1">
      <c r="C167" s="220"/>
      <c r="D167" s="178"/>
      <c r="E167" s="221"/>
      <c r="G167" s="223"/>
      <c r="J167" s="178"/>
      <c r="K167" s="178"/>
      <c r="L167" s="178"/>
      <c r="M167" s="178"/>
      <c r="R167" s="221"/>
      <c r="S167" s="178"/>
      <c r="T167" s="178"/>
      <c r="U167" s="178"/>
    </row>
    <row r="168" spans="3:21" ht="24.75" customHeight="1">
      <c r="C168" s="220"/>
      <c r="D168" s="178"/>
      <c r="E168" s="221"/>
      <c r="G168" s="223"/>
      <c r="J168" s="178"/>
      <c r="K168" s="178"/>
      <c r="L168" s="178"/>
      <c r="M168" s="178"/>
      <c r="R168" s="221"/>
      <c r="S168" s="178"/>
      <c r="T168" s="178"/>
      <c r="U168" s="178"/>
    </row>
    <row r="169" spans="3:21" ht="24.75" customHeight="1">
      <c r="C169" s="220"/>
      <c r="D169" s="178"/>
      <c r="E169" s="221"/>
      <c r="G169" s="223"/>
      <c r="J169" s="178"/>
      <c r="K169" s="178"/>
      <c r="L169" s="178"/>
      <c r="M169" s="178"/>
      <c r="R169" s="221"/>
      <c r="S169" s="178"/>
      <c r="T169" s="178"/>
      <c r="U169" s="178"/>
    </row>
    <row r="170" spans="3:21" ht="24.75" customHeight="1">
      <c r="C170" s="220"/>
      <c r="D170" s="178"/>
      <c r="E170" s="221"/>
      <c r="G170" s="223"/>
      <c r="J170" s="178"/>
      <c r="K170" s="178"/>
      <c r="L170" s="178"/>
      <c r="M170" s="178"/>
      <c r="R170" s="221"/>
      <c r="S170" s="178"/>
      <c r="T170" s="178"/>
      <c r="U170" s="178"/>
    </row>
    <row r="171" spans="3:21" ht="24.75" customHeight="1">
      <c r="C171" s="220"/>
      <c r="D171" s="178"/>
      <c r="E171" s="221"/>
      <c r="G171" s="223"/>
      <c r="J171" s="178"/>
      <c r="K171" s="178"/>
      <c r="L171" s="178"/>
      <c r="M171" s="178"/>
      <c r="R171" s="221"/>
      <c r="S171" s="178"/>
      <c r="T171" s="178"/>
      <c r="U171" s="178"/>
    </row>
    <row r="172" spans="3:21" ht="24.75" customHeight="1">
      <c r="C172" s="220"/>
      <c r="D172" s="178"/>
      <c r="E172" s="221"/>
      <c r="G172" s="223"/>
      <c r="J172" s="178"/>
      <c r="K172" s="178"/>
      <c r="L172" s="178"/>
      <c r="M172" s="178"/>
      <c r="R172" s="221"/>
      <c r="S172" s="178"/>
      <c r="T172" s="178"/>
      <c r="U172" s="178"/>
    </row>
    <row r="173" spans="3:21" ht="24.75" customHeight="1">
      <c r="C173" s="220"/>
      <c r="D173" s="178"/>
      <c r="E173" s="221"/>
      <c r="G173" s="223"/>
      <c r="J173" s="178"/>
      <c r="K173" s="178"/>
      <c r="L173" s="178"/>
      <c r="M173" s="178"/>
      <c r="R173" s="221"/>
      <c r="S173" s="178"/>
      <c r="T173" s="178"/>
      <c r="U173" s="178"/>
    </row>
    <row r="174" spans="3:21" ht="24.75" customHeight="1">
      <c r="C174" s="220"/>
      <c r="D174" s="178"/>
      <c r="E174" s="221"/>
      <c r="G174" s="223"/>
      <c r="J174" s="178"/>
      <c r="K174" s="178"/>
      <c r="L174" s="178"/>
      <c r="M174" s="178"/>
      <c r="R174" s="221"/>
      <c r="S174" s="178"/>
      <c r="T174" s="178"/>
      <c r="U174" s="178"/>
    </row>
    <row r="175" spans="3:21" ht="24.75" customHeight="1">
      <c r="C175" s="220"/>
      <c r="D175" s="178"/>
      <c r="E175" s="221"/>
      <c r="G175" s="223"/>
      <c r="J175" s="178"/>
      <c r="K175" s="178"/>
      <c r="L175" s="178"/>
      <c r="M175" s="178"/>
      <c r="R175" s="221"/>
      <c r="S175" s="178"/>
      <c r="T175" s="178"/>
      <c r="U175" s="178"/>
    </row>
    <row r="176" spans="3:21" ht="24.75" customHeight="1">
      <c r="C176" s="220"/>
      <c r="D176" s="178"/>
      <c r="E176" s="221"/>
      <c r="G176" s="223"/>
      <c r="J176" s="178"/>
      <c r="K176" s="178"/>
      <c r="L176" s="178"/>
      <c r="M176" s="178"/>
      <c r="R176" s="221"/>
      <c r="S176" s="178"/>
      <c r="T176" s="178"/>
      <c r="U176" s="178"/>
    </row>
    <row r="177" spans="3:21" ht="24.75" customHeight="1">
      <c r="C177" s="220"/>
      <c r="D177" s="178"/>
      <c r="E177" s="221"/>
      <c r="G177" s="223"/>
      <c r="J177" s="178"/>
      <c r="K177" s="178"/>
      <c r="L177" s="178"/>
      <c r="M177" s="178"/>
      <c r="R177" s="221"/>
      <c r="S177" s="178"/>
      <c r="T177" s="178"/>
      <c r="U177" s="178"/>
    </row>
    <row r="178" spans="3:21" ht="24.75" customHeight="1">
      <c r="C178" s="220"/>
      <c r="D178" s="178"/>
      <c r="E178" s="221"/>
      <c r="G178" s="223"/>
      <c r="J178" s="178"/>
      <c r="K178" s="178"/>
      <c r="L178" s="178"/>
      <c r="M178" s="178"/>
      <c r="R178" s="221"/>
      <c r="S178" s="178"/>
      <c r="T178" s="178"/>
      <c r="U178" s="178"/>
    </row>
    <row r="179" spans="3:21" ht="24.75" customHeight="1">
      <c r="C179" s="220"/>
      <c r="D179" s="178"/>
      <c r="E179" s="221"/>
      <c r="G179" s="223"/>
      <c r="J179" s="178"/>
      <c r="K179" s="178"/>
      <c r="L179" s="178"/>
      <c r="M179" s="178"/>
      <c r="R179" s="221"/>
      <c r="S179" s="178"/>
      <c r="T179" s="178"/>
      <c r="U179" s="178"/>
    </row>
    <row r="180" spans="3:21" ht="24.75" customHeight="1">
      <c r="C180" s="220"/>
      <c r="D180" s="178"/>
      <c r="E180" s="221"/>
      <c r="G180" s="223"/>
      <c r="J180" s="178"/>
      <c r="K180" s="178"/>
      <c r="L180" s="178"/>
      <c r="M180" s="178"/>
      <c r="R180" s="221"/>
      <c r="S180" s="178"/>
      <c r="T180" s="178"/>
      <c r="U180" s="178"/>
    </row>
    <row r="181" spans="3:21" ht="24.75" customHeight="1">
      <c r="C181" s="220"/>
      <c r="D181" s="178"/>
      <c r="E181" s="221"/>
      <c r="G181" s="223"/>
      <c r="J181" s="178"/>
      <c r="K181" s="178"/>
      <c r="L181" s="178"/>
      <c r="M181" s="178"/>
      <c r="R181" s="221"/>
      <c r="S181" s="178"/>
      <c r="T181" s="178"/>
      <c r="U181" s="178"/>
    </row>
    <row r="182" spans="3:21" ht="24.75" customHeight="1">
      <c r="C182" s="220"/>
      <c r="D182" s="178"/>
      <c r="E182" s="221"/>
      <c r="G182" s="223"/>
      <c r="J182" s="178"/>
      <c r="K182" s="178"/>
      <c r="L182" s="178"/>
      <c r="M182" s="178"/>
      <c r="R182" s="221"/>
      <c r="S182" s="178"/>
      <c r="T182" s="178"/>
      <c r="U182" s="178"/>
    </row>
    <row r="183" spans="3:21" ht="24.75" customHeight="1">
      <c r="C183" s="220"/>
      <c r="D183" s="178"/>
      <c r="E183" s="221"/>
      <c r="G183" s="223"/>
      <c r="J183" s="178"/>
      <c r="K183" s="178"/>
      <c r="L183" s="178"/>
      <c r="M183" s="178"/>
      <c r="R183" s="221"/>
      <c r="S183" s="178"/>
      <c r="T183" s="178"/>
      <c r="U183" s="178"/>
    </row>
    <row r="184" spans="3:21" ht="24.75" customHeight="1">
      <c r="C184" s="220"/>
      <c r="D184" s="178"/>
      <c r="E184" s="221"/>
      <c r="G184" s="223"/>
      <c r="J184" s="178"/>
      <c r="K184" s="178"/>
      <c r="L184" s="178"/>
      <c r="M184" s="178"/>
      <c r="R184" s="221"/>
      <c r="S184" s="178"/>
      <c r="T184" s="178"/>
      <c r="U184" s="178"/>
    </row>
    <row r="185" spans="3:21" ht="24.75" customHeight="1">
      <c r="C185" s="220"/>
      <c r="D185" s="178"/>
      <c r="E185" s="221"/>
      <c r="G185" s="223"/>
      <c r="J185" s="178"/>
      <c r="K185" s="178"/>
      <c r="L185" s="178"/>
      <c r="M185" s="178"/>
      <c r="R185" s="221"/>
      <c r="S185" s="178"/>
      <c r="T185" s="178"/>
      <c r="U185" s="178"/>
    </row>
    <row r="186" spans="3:21" ht="24.75" customHeight="1">
      <c r="C186" s="220"/>
      <c r="D186" s="178"/>
      <c r="E186" s="221"/>
      <c r="G186" s="223"/>
      <c r="J186" s="178"/>
      <c r="K186" s="178"/>
      <c r="L186" s="178"/>
      <c r="M186" s="178"/>
      <c r="R186" s="221"/>
      <c r="S186" s="178"/>
      <c r="T186" s="178"/>
      <c r="U186" s="178"/>
    </row>
    <row r="187" spans="3:21" ht="24.75" customHeight="1">
      <c r="C187" s="220"/>
      <c r="D187" s="178"/>
      <c r="E187" s="221"/>
      <c r="G187" s="223"/>
      <c r="J187" s="178"/>
      <c r="K187" s="178"/>
      <c r="L187" s="178"/>
      <c r="M187" s="178"/>
      <c r="R187" s="221"/>
      <c r="S187" s="178"/>
      <c r="T187" s="178"/>
      <c r="U187" s="178"/>
    </row>
    <row r="188" spans="3:21" ht="24.75" customHeight="1">
      <c r="C188" s="220"/>
      <c r="D188" s="178"/>
      <c r="E188" s="221"/>
      <c r="G188" s="223"/>
      <c r="J188" s="178"/>
      <c r="K188" s="178"/>
      <c r="L188" s="178"/>
      <c r="M188" s="178"/>
      <c r="R188" s="221"/>
      <c r="S188" s="178"/>
      <c r="T188" s="178"/>
      <c r="U188" s="178"/>
    </row>
    <row r="189" spans="3:21" ht="24.75" customHeight="1">
      <c r="C189" s="220"/>
      <c r="D189" s="178"/>
      <c r="E189" s="221"/>
      <c r="G189" s="223"/>
      <c r="J189" s="178"/>
      <c r="K189" s="178"/>
      <c r="L189" s="178"/>
      <c r="M189" s="178"/>
      <c r="R189" s="221"/>
      <c r="S189" s="178"/>
      <c r="T189" s="178"/>
      <c r="U189" s="178"/>
    </row>
    <row r="190" spans="3:21" ht="24.75" customHeight="1">
      <c r="C190" s="220"/>
      <c r="D190" s="178"/>
      <c r="E190" s="221"/>
      <c r="G190" s="223"/>
      <c r="J190" s="178"/>
      <c r="K190" s="178"/>
      <c r="L190" s="178"/>
      <c r="M190" s="178"/>
      <c r="R190" s="221"/>
      <c r="S190" s="178"/>
      <c r="T190" s="178"/>
      <c r="U190" s="178"/>
    </row>
    <row r="191" spans="3:21" ht="24.75" customHeight="1">
      <c r="C191" s="220"/>
      <c r="D191" s="178"/>
      <c r="E191" s="221"/>
      <c r="G191" s="223"/>
      <c r="J191" s="178"/>
      <c r="K191" s="178"/>
      <c r="L191" s="178"/>
      <c r="M191" s="178"/>
      <c r="R191" s="221"/>
      <c r="S191" s="178"/>
      <c r="T191" s="178"/>
      <c r="U191" s="178"/>
    </row>
    <row r="192" spans="3:21" ht="24.75" customHeight="1">
      <c r="C192" s="220"/>
      <c r="D192" s="178"/>
      <c r="E192" s="221"/>
      <c r="G192" s="223"/>
      <c r="J192" s="178"/>
      <c r="K192" s="178"/>
      <c r="L192" s="178"/>
      <c r="M192" s="178"/>
      <c r="R192" s="221"/>
      <c r="S192" s="178"/>
      <c r="T192" s="178"/>
      <c r="U192" s="178"/>
    </row>
    <row r="193" spans="3:21" ht="24.75" customHeight="1">
      <c r="C193" s="220"/>
      <c r="D193" s="178"/>
      <c r="E193" s="221"/>
      <c r="G193" s="223"/>
      <c r="J193" s="178"/>
      <c r="K193" s="178"/>
      <c r="L193" s="178"/>
      <c r="M193" s="178"/>
      <c r="R193" s="221"/>
      <c r="S193" s="178"/>
      <c r="T193" s="178"/>
      <c r="U193" s="178"/>
    </row>
    <row r="194" spans="3:21" ht="24.75" customHeight="1">
      <c r="C194" s="220"/>
      <c r="D194" s="178"/>
      <c r="E194" s="221"/>
      <c r="G194" s="223"/>
      <c r="J194" s="178"/>
      <c r="K194" s="178"/>
      <c r="L194" s="178"/>
      <c r="M194" s="178"/>
      <c r="R194" s="221"/>
      <c r="S194" s="178"/>
      <c r="T194" s="178"/>
      <c r="U194" s="178"/>
    </row>
    <row r="195" spans="3:21" ht="24.75" customHeight="1">
      <c r="C195" s="220"/>
      <c r="D195" s="178"/>
      <c r="E195" s="221"/>
      <c r="G195" s="223"/>
      <c r="J195" s="178"/>
      <c r="K195" s="178"/>
      <c r="L195" s="178"/>
      <c r="M195" s="178"/>
      <c r="R195" s="221"/>
      <c r="S195" s="178"/>
      <c r="T195" s="178"/>
      <c r="U195" s="178"/>
    </row>
    <row r="196" spans="3:21" ht="24.75" customHeight="1">
      <c r="C196" s="220"/>
      <c r="D196" s="178"/>
      <c r="E196" s="221"/>
      <c r="G196" s="223"/>
      <c r="J196" s="178"/>
      <c r="K196" s="178"/>
      <c r="L196" s="178"/>
      <c r="M196" s="178"/>
      <c r="R196" s="221"/>
      <c r="S196" s="178"/>
      <c r="T196" s="178"/>
      <c r="U196" s="178"/>
    </row>
    <row r="197" spans="3:21" ht="24.75" customHeight="1">
      <c r="C197" s="220"/>
      <c r="D197" s="178"/>
      <c r="E197" s="221"/>
      <c r="G197" s="223"/>
      <c r="J197" s="178"/>
      <c r="K197" s="178"/>
      <c r="L197" s="178"/>
      <c r="M197" s="178"/>
      <c r="R197" s="221"/>
      <c r="S197" s="178"/>
      <c r="T197" s="178"/>
      <c r="U197" s="178"/>
    </row>
    <row r="198" spans="3:21" ht="24.75" customHeight="1">
      <c r="C198" s="220"/>
      <c r="D198" s="178"/>
      <c r="E198" s="221"/>
      <c r="G198" s="223"/>
      <c r="J198" s="178"/>
      <c r="K198" s="178"/>
      <c r="L198" s="178"/>
      <c r="M198" s="178"/>
      <c r="R198" s="221"/>
      <c r="S198" s="178"/>
      <c r="T198" s="178"/>
      <c r="U198" s="178"/>
    </row>
    <row r="199" spans="3:21" ht="24.75" customHeight="1">
      <c r="C199" s="220"/>
      <c r="D199" s="178"/>
      <c r="E199" s="221"/>
      <c r="G199" s="223"/>
      <c r="J199" s="178"/>
      <c r="K199" s="178"/>
      <c r="L199" s="178"/>
      <c r="M199" s="178"/>
      <c r="R199" s="221"/>
      <c r="S199" s="178"/>
      <c r="T199" s="178"/>
      <c r="U199" s="178"/>
    </row>
    <row r="200" spans="3:21" ht="24.75" customHeight="1">
      <c r="C200" s="220"/>
      <c r="D200" s="178"/>
      <c r="E200" s="221"/>
      <c r="G200" s="223"/>
      <c r="J200" s="178"/>
      <c r="K200" s="178"/>
      <c r="L200" s="178"/>
      <c r="M200" s="178"/>
      <c r="R200" s="221"/>
      <c r="S200" s="178"/>
      <c r="T200" s="178"/>
      <c r="U200" s="178"/>
    </row>
    <row r="201" spans="3:21" ht="24.75" customHeight="1">
      <c r="C201" s="220"/>
      <c r="D201" s="178"/>
      <c r="E201" s="221"/>
      <c r="G201" s="223"/>
      <c r="J201" s="178"/>
      <c r="K201" s="178"/>
      <c r="L201" s="178"/>
      <c r="M201" s="178"/>
      <c r="R201" s="221"/>
      <c r="S201" s="178"/>
      <c r="T201" s="178"/>
      <c r="U201" s="178"/>
    </row>
    <row r="202" spans="3:21" ht="24.75" customHeight="1">
      <c r="C202" s="220"/>
      <c r="D202" s="178"/>
      <c r="E202" s="221"/>
      <c r="G202" s="223"/>
      <c r="J202" s="178"/>
      <c r="K202" s="178"/>
      <c r="L202" s="178"/>
      <c r="M202" s="178"/>
      <c r="R202" s="221"/>
      <c r="S202" s="178"/>
      <c r="T202" s="178"/>
      <c r="U202" s="178"/>
    </row>
    <row r="203" spans="3:21" ht="24.75" customHeight="1">
      <c r="C203" s="220"/>
      <c r="D203" s="178"/>
      <c r="E203" s="221"/>
      <c r="G203" s="223"/>
      <c r="J203" s="178"/>
      <c r="K203" s="178"/>
      <c r="L203" s="178"/>
      <c r="M203" s="178"/>
      <c r="R203" s="221"/>
      <c r="S203" s="178"/>
      <c r="T203" s="178"/>
      <c r="U203" s="178"/>
    </row>
    <row r="204" spans="3:21" ht="24.75" customHeight="1">
      <c r="C204" s="220"/>
      <c r="D204" s="178"/>
      <c r="E204" s="221"/>
      <c r="G204" s="223"/>
      <c r="J204" s="178"/>
      <c r="K204" s="178"/>
      <c r="L204" s="178"/>
      <c r="M204" s="178"/>
      <c r="R204" s="221"/>
      <c r="S204" s="178"/>
      <c r="T204" s="178"/>
      <c r="U204" s="178"/>
    </row>
    <row r="205" spans="3:21" ht="24.75" customHeight="1">
      <c r="C205" s="220"/>
      <c r="D205" s="178"/>
      <c r="E205" s="221"/>
      <c r="G205" s="223"/>
      <c r="J205" s="178"/>
      <c r="K205" s="178"/>
      <c r="L205" s="178"/>
      <c r="M205" s="178"/>
      <c r="R205" s="221"/>
      <c r="S205" s="178"/>
      <c r="T205" s="178"/>
      <c r="U205" s="178"/>
    </row>
    <row r="206" spans="3:21" ht="24.75" customHeight="1">
      <c r="C206" s="220"/>
      <c r="D206" s="178"/>
      <c r="E206" s="221"/>
      <c r="G206" s="223"/>
      <c r="J206" s="178"/>
      <c r="K206" s="178"/>
      <c r="L206" s="178"/>
      <c r="M206" s="178"/>
      <c r="R206" s="221"/>
      <c r="S206" s="178"/>
      <c r="T206" s="178"/>
      <c r="U206" s="178"/>
    </row>
    <row r="207" spans="3:21" ht="24.75" customHeight="1">
      <c r="C207" s="220"/>
      <c r="D207" s="178"/>
      <c r="E207" s="221"/>
      <c r="G207" s="223"/>
      <c r="J207" s="178"/>
      <c r="K207" s="178"/>
      <c r="L207" s="178"/>
      <c r="M207" s="178"/>
      <c r="R207" s="221"/>
      <c r="S207" s="178"/>
      <c r="T207" s="178"/>
      <c r="U207" s="178"/>
    </row>
    <row r="208" spans="3:21" ht="24.75" customHeight="1">
      <c r="C208" s="220"/>
      <c r="D208" s="178"/>
      <c r="E208" s="221"/>
      <c r="G208" s="223"/>
      <c r="J208" s="178"/>
      <c r="K208" s="178"/>
      <c r="L208" s="178"/>
      <c r="M208" s="178"/>
      <c r="R208" s="221"/>
      <c r="S208" s="178"/>
      <c r="T208" s="178"/>
      <c r="U208" s="178"/>
    </row>
    <row r="209" spans="3:21" ht="24.75" customHeight="1">
      <c r="C209" s="220"/>
      <c r="D209" s="178"/>
      <c r="E209" s="221"/>
      <c r="G209" s="223"/>
      <c r="J209" s="178"/>
      <c r="K209" s="178"/>
      <c r="L209" s="178"/>
      <c r="M209" s="178"/>
      <c r="R209" s="221"/>
      <c r="S209" s="178"/>
      <c r="T209" s="178"/>
      <c r="U209" s="178"/>
    </row>
    <row r="210" spans="3:21" ht="24.75" customHeight="1">
      <c r="C210" s="220"/>
      <c r="D210" s="178"/>
      <c r="E210" s="221"/>
      <c r="G210" s="223"/>
      <c r="J210" s="178"/>
      <c r="K210" s="178"/>
      <c r="L210" s="178"/>
      <c r="M210" s="178"/>
      <c r="R210" s="221"/>
      <c r="S210" s="178"/>
      <c r="T210" s="178"/>
      <c r="U210" s="178"/>
    </row>
    <row r="211" spans="3:21" ht="24.75" customHeight="1">
      <c r="C211" s="220"/>
      <c r="D211" s="178"/>
      <c r="E211" s="221"/>
      <c r="G211" s="223"/>
      <c r="J211" s="178"/>
      <c r="K211" s="178"/>
      <c r="L211" s="178"/>
      <c r="M211" s="178"/>
      <c r="R211" s="221"/>
      <c r="S211" s="178"/>
      <c r="T211" s="178"/>
      <c r="U211" s="178"/>
    </row>
    <row r="212" spans="3:21" ht="24.75" customHeight="1">
      <c r="C212" s="220"/>
      <c r="D212" s="178"/>
      <c r="E212" s="221"/>
      <c r="G212" s="223"/>
      <c r="J212" s="178"/>
      <c r="K212" s="178"/>
      <c r="L212" s="178"/>
      <c r="M212" s="178"/>
      <c r="R212" s="221"/>
      <c r="S212" s="178"/>
      <c r="T212" s="178"/>
      <c r="U212" s="178"/>
    </row>
    <row r="213" spans="3:21" ht="24.75" customHeight="1">
      <c r="C213" s="220"/>
      <c r="D213" s="178"/>
      <c r="E213" s="221"/>
      <c r="G213" s="223"/>
      <c r="J213" s="178"/>
      <c r="K213" s="178"/>
      <c r="L213" s="178"/>
      <c r="M213" s="178"/>
      <c r="R213" s="221"/>
      <c r="S213" s="178"/>
      <c r="T213" s="178"/>
      <c r="U213" s="178"/>
    </row>
    <row r="214" spans="3:21" ht="24.75" customHeight="1">
      <c r="C214" s="220"/>
      <c r="D214" s="178"/>
      <c r="E214" s="221"/>
      <c r="G214" s="223"/>
      <c r="J214" s="178"/>
      <c r="K214" s="178"/>
      <c r="L214" s="178"/>
      <c r="M214" s="178"/>
      <c r="R214" s="221"/>
      <c r="S214" s="178"/>
      <c r="T214" s="178"/>
      <c r="U214" s="178"/>
    </row>
    <row r="215" spans="3:21" ht="24.75" customHeight="1">
      <c r="C215" s="220"/>
      <c r="D215" s="178"/>
      <c r="E215" s="221"/>
      <c r="G215" s="223"/>
      <c r="J215" s="178"/>
      <c r="K215" s="178"/>
      <c r="L215" s="178"/>
      <c r="M215" s="178"/>
      <c r="R215" s="221"/>
      <c r="S215" s="178"/>
      <c r="T215" s="178"/>
      <c r="U215" s="178"/>
    </row>
    <row r="216" spans="3:21" ht="24.75" customHeight="1">
      <c r="C216" s="220"/>
      <c r="D216" s="178"/>
      <c r="E216" s="221"/>
      <c r="G216" s="223"/>
      <c r="J216" s="178"/>
      <c r="K216" s="178"/>
      <c r="L216" s="178"/>
      <c r="M216" s="178"/>
      <c r="R216" s="221"/>
      <c r="S216" s="178"/>
      <c r="T216" s="178"/>
      <c r="U216" s="178"/>
    </row>
    <row r="217" spans="3:21" ht="24.75" customHeight="1">
      <c r="C217" s="220"/>
      <c r="D217" s="178"/>
      <c r="E217" s="221"/>
      <c r="G217" s="223"/>
      <c r="J217" s="178"/>
      <c r="K217" s="178"/>
      <c r="L217" s="178"/>
      <c r="M217" s="178"/>
      <c r="R217" s="221"/>
      <c r="S217" s="178"/>
      <c r="T217" s="178"/>
      <c r="U217" s="178"/>
    </row>
    <row r="218" spans="3:21" ht="24.75" customHeight="1">
      <c r="C218" s="220"/>
      <c r="D218" s="178"/>
      <c r="E218" s="221"/>
      <c r="G218" s="223"/>
      <c r="J218" s="178"/>
      <c r="K218" s="178"/>
      <c r="L218" s="178"/>
      <c r="M218" s="178"/>
      <c r="R218" s="221"/>
      <c r="S218" s="178"/>
      <c r="T218" s="178"/>
      <c r="U218" s="178"/>
    </row>
    <row r="219" spans="3:21" ht="24.75" customHeight="1">
      <c r="C219" s="220"/>
      <c r="D219" s="178"/>
      <c r="E219" s="221"/>
      <c r="G219" s="223"/>
      <c r="J219" s="178"/>
      <c r="K219" s="178"/>
      <c r="L219" s="178"/>
      <c r="M219" s="178"/>
      <c r="R219" s="221"/>
      <c r="S219" s="178"/>
      <c r="T219" s="178"/>
      <c r="U219" s="178"/>
    </row>
    <row r="220" spans="3:21" ht="24.75" customHeight="1">
      <c r="C220" s="220"/>
      <c r="D220" s="178"/>
      <c r="E220" s="221"/>
      <c r="G220" s="223"/>
      <c r="J220" s="178"/>
      <c r="K220" s="178"/>
      <c r="L220" s="178"/>
      <c r="M220" s="178"/>
      <c r="R220" s="221"/>
      <c r="S220" s="178"/>
      <c r="T220" s="178"/>
      <c r="U220" s="178"/>
    </row>
    <row r="221" spans="3:21" ht="24.75" customHeight="1">
      <c r="C221" s="220"/>
      <c r="D221" s="178"/>
      <c r="E221" s="221"/>
      <c r="G221" s="223"/>
      <c r="J221" s="178"/>
      <c r="K221" s="178"/>
      <c r="L221" s="178"/>
      <c r="M221" s="178"/>
      <c r="R221" s="221"/>
      <c r="S221" s="178"/>
      <c r="T221" s="178"/>
      <c r="U221" s="178"/>
    </row>
    <row r="222" spans="3:21" ht="24.75" customHeight="1">
      <c r="C222" s="220"/>
      <c r="D222" s="178"/>
      <c r="E222" s="221"/>
      <c r="G222" s="223"/>
      <c r="J222" s="178"/>
      <c r="K222" s="178"/>
      <c r="L222" s="178"/>
      <c r="M222" s="178"/>
      <c r="R222" s="221"/>
      <c r="S222" s="178"/>
      <c r="T222" s="178"/>
      <c r="U222" s="178"/>
    </row>
    <row r="223" spans="3:21" ht="24.75" customHeight="1">
      <c r="C223" s="220"/>
      <c r="D223" s="178"/>
      <c r="E223" s="221"/>
      <c r="G223" s="223"/>
      <c r="J223" s="178"/>
      <c r="K223" s="178"/>
      <c r="L223" s="178"/>
      <c r="M223" s="178"/>
      <c r="R223" s="221"/>
      <c r="S223" s="178"/>
      <c r="T223" s="178"/>
      <c r="U223" s="178"/>
    </row>
    <row r="224" spans="3:21" ht="24.75" customHeight="1">
      <c r="C224" s="220"/>
      <c r="D224" s="178"/>
      <c r="E224" s="221"/>
      <c r="G224" s="223"/>
      <c r="J224" s="178"/>
      <c r="K224" s="178"/>
      <c r="L224" s="178"/>
      <c r="M224" s="178"/>
      <c r="R224" s="221"/>
      <c r="S224" s="178"/>
      <c r="T224" s="178"/>
      <c r="U224" s="178"/>
    </row>
    <row r="225" spans="3:21" ht="24.75" customHeight="1">
      <c r="C225" s="220"/>
      <c r="D225" s="178"/>
      <c r="E225" s="221"/>
      <c r="G225" s="223"/>
      <c r="J225" s="178"/>
      <c r="K225" s="178"/>
      <c r="L225" s="178"/>
      <c r="M225" s="178"/>
      <c r="R225" s="221"/>
      <c r="S225" s="178"/>
      <c r="T225" s="178"/>
      <c r="U225" s="178"/>
    </row>
    <row r="226" spans="3:21" ht="24.75" customHeight="1">
      <c r="C226" s="220"/>
      <c r="D226" s="178"/>
      <c r="E226" s="221"/>
      <c r="G226" s="223"/>
      <c r="J226" s="178"/>
      <c r="K226" s="178"/>
      <c r="L226" s="178"/>
      <c r="M226" s="178"/>
      <c r="R226" s="221"/>
      <c r="S226" s="178"/>
      <c r="T226" s="178"/>
      <c r="U226" s="178"/>
    </row>
    <row r="227" spans="3:21" ht="24.75" customHeight="1">
      <c r="C227" s="220"/>
      <c r="D227" s="178"/>
      <c r="E227" s="221"/>
      <c r="G227" s="223"/>
      <c r="J227" s="178"/>
      <c r="K227" s="178"/>
      <c r="L227" s="178"/>
      <c r="M227" s="178"/>
      <c r="R227" s="221"/>
      <c r="S227" s="178"/>
      <c r="T227" s="178"/>
      <c r="U227" s="178"/>
    </row>
    <row r="228" spans="3:21" ht="24.75" customHeight="1">
      <c r="C228" s="220"/>
      <c r="D228" s="178"/>
      <c r="E228" s="221"/>
      <c r="G228" s="223"/>
      <c r="J228" s="178"/>
      <c r="K228" s="178"/>
      <c r="L228" s="178"/>
      <c r="M228" s="178"/>
      <c r="R228" s="221"/>
      <c r="S228" s="178"/>
      <c r="T228" s="178"/>
      <c r="U228" s="178"/>
    </row>
    <row r="229" spans="3:21" ht="24.75" customHeight="1">
      <c r="C229" s="220"/>
      <c r="D229" s="178"/>
      <c r="E229" s="221"/>
      <c r="G229" s="223"/>
      <c r="J229" s="178"/>
      <c r="K229" s="178"/>
      <c r="L229" s="178"/>
      <c r="M229" s="178"/>
      <c r="R229" s="221"/>
      <c r="S229" s="178"/>
      <c r="T229" s="178"/>
      <c r="U229" s="178"/>
    </row>
    <row r="230" spans="3:21" ht="24.75" customHeight="1">
      <c r="C230" s="220"/>
      <c r="D230" s="178"/>
      <c r="E230" s="221"/>
      <c r="G230" s="223"/>
      <c r="J230" s="178"/>
      <c r="K230" s="178"/>
      <c r="L230" s="178"/>
      <c r="M230" s="178"/>
      <c r="R230" s="221"/>
      <c r="S230" s="178"/>
      <c r="T230" s="178"/>
      <c r="U230" s="178"/>
    </row>
    <row r="231" spans="3:21" ht="24.75" customHeight="1">
      <c r="C231" s="220"/>
      <c r="D231" s="178"/>
      <c r="E231" s="221"/>
      <c r="G231" s="223"/>
      <c r="J231" s="178"/>
      <c r="K231" s="178"/>
      <c r="L231" s="178"/>
      <c r="M231" s="178"/>
      <c r="R231" s="221"/>
      <c r="S231" s="178"/>
      <c r="T231" s="178"/>
      <c r="U231" s="178"/>
    </row>
    <row r="232" spans="3:21" ht="24.75" customHeight="1">
      <c r="C232" s="220"/>
      <c r="D232" s="178"/>
      <c r="E232" s="221"/>
      <c r="G232" s="223"/>
      <c r="J232" s="178"/>
      <c r="K232" s="178"/>
      <c r="L232" s="178"/>
      <c r="M232" s="178"/>
      <c r="R232" s="221"/>
      <c r="S232" s="178"/>
      <c r="T232" s="178"/>
      <c r="U232" s="178"/>
    </row>
    <row r="233" spans="3:21" ht="24.75" customHeight="1">
      <c r="C233" s="220"/>
      <c r="D233" s="178"/>
      <c r="E233" s="221"/>
      <c r="G233" s="223"/>
      <c r="J233" s="178"/>
      <c r="K233" s="178"/>
      <c r="L233" s="178"/>
      <c r="M233" s="178"/>
      <c r="R233" s="221"/>
      <c r="S233" s="178"/>
      <c r="T233" s="178"/>
      <c r="U233" s="178"/>
    </row>
    <row r="234" spans="3:21" ht="24.75" customHeight="1">
      <c r="C234" s="220"/>
      <c r="D234" s="178"/>
      <c r="E234" s="221"/>
      <c r="G234" s="223"/>
      <c r="J234" s="178"/>
      <c r="K234" s="178"/>
      <c r="L234" s="178"/>
      <c r="M234" s="178"/>
      <c r="R234" s="221"/>
      <c r="S234" s="178"/>
      <c r="T234" s="178"/>
      <c r="U234" s="178"/>
    </row>
    <row r="235" spans="3:21" ht="24.75" customHeight="1">
      <c r="C235" s="220"/>
      <c r="D235" s="178"/>
      <c r="E235" s="221"/>
      <c r="G235" s="223"/>
      <c r="J235" s="178"/>
      <c r="K235" s="178"/>
      <c r="L235" s="178"/>
      <c r="M235" s="178"/>
      <c r="R235" s="221"/>
      <c r="S235" s="178"/>
      <c r="T235" s="178"/>
      <c r="U235" s="178"/>
    </row>
    <row r="236" spans="3:21" ht="24.75" customHeight="1">
      <c r="C236" s="220"/>
      <c r="D236" s="178"/>
      <c r="E236" s="221"/>
      <c r="G236" s="223"/>
      <c r="J236" s="178"/>
      <c r="K236" s="178"/>
      <c r="L236" s="178"/>
      <c r="M236" s="178"/>
      <c r="R236" s="221"/>
      <c r="S236" s="178"/>
      <c r="T236" s="178"/>
      <c r="U236" s="178"/>
    </row>
    <row r="237" spans="3:21" ht="24.75" customHeight="1">
      <c r="C237" s="220"/>
      <c r="D237" s="178"/>
      <c r="E237" s="221"/>
      <c r="G237" s="223"/>
      <c r="J237" s="178"/>
      <c r="K237" s="178"/>
      <c r="L237" s="178"/>
      <c r="M237" s="178"/>
      <c r="R237" s="221"/>
      <c r="S237" s="178"/>
      <c r="T237" s="178"/>
      <c r="U237" s="178"/>
    </row>
    <row r="238" spans="3:21" ht="24.75" customHeight="1">
      <c r="C238" s="220"/>
      <c r="D238" s="178"/>
      <c r="E238" s="221"/>
      <c r="G238" s="223"/>
      <c r="J238" s="178"/>
      <c r="K238" s="178"/>
      <c r="L238" s="178"/>
      <c r="M238" s="178"/>
      <c r="R238" s="221"/>
      <c r="S238" s="178"/>
      <c r="T238" s="178"/>
      <c r="U238" s="178"/>
    </row>
    <row r="239" spans="3:21" ht="24.75" customHeight="1">
      <c r="C239" s="220"/>
      <c r="D239" s="178"/>
      <c r="E239" s="221"/>
      <c r="G239" s="223"/>
      <c r="J239" s="178"/>
      <c r="K239" s="178"/>
      <c r="L239" s="178"/>
      <c r="M239" s="178"/>
      <c r="R239" s="221"/>
      <c r="S239" s="178"/>
      <c r="T239" s="178"/>
      <c r="U239" s="178"/>
    </row>
    <row r="240" spans="3:21" ht="24.75" customHeight="1">
      <c r="C240" s="220"/>
      <c r="D240" s="178"/>
      <c r="E240" s="221"/>
      <c r="G240" s="223"/>
      <c r="J240" s="178"/>
      <c r="K240" s="178"/>
      <c r="L240" s="178"/>
      <c r="M240" s="178"/>
      <c r="R240" s="221"/>
      <c r="S240" s="178"/>
      <c r="T240" s="178"/>
      <c r="U240" s="178"/>
    </row>
    <row r="241" spans="3:21" ht="24.75" customHeight="1">
      <c r="C241" s="220"/>
      <c r="D241" s="178"/>
      <c r="E241" s="221"/>
      <c r="G241" s="223"/>
      <c r="J241" s="178"/>
      <c r="K241" s="178"/>
      <c r="L241" s="178"/>
      <c r="M241" s="178"/>
      <c r="R241" s="221"/>
      <c r="S241" s="178"/>
      <c r="T241" s="178"/>
      <c r="U241" s="178"/>
    </row>
    <row r="242" spans="3:21" ht="24.75" customHeight="1">
      <c r="C242" s="220"/>
      <c r="D242" s="178"/>
      <c r="E242" s="221"/>
      <c r="G242" s="223"/>
      <c r="J242" s="178"/>
      <c r="K242" s="178"/>
      <c r="L242" s="178"/>
      <c r="M242" s="178"/>
      <c r="R242" s="221"/>
      <c r="S242" s="178"/>
      <c r="T242" s="178"/>
      <c r="U242" s="178"/>
    </row>
    <row r="243" spans="3:21" ht="24.75" customHeight="1">
      <c r="C243" s="220"/>
      <c r="D243" s="178"/>
      <c r="E243" s="221"/>
      <c r="G243" s="223"/>
      <c r="J243" s="178"/>
      <c r="K243" s="178"/>
      <c r="L243" s="178"/>
      <c r="M243" s="178"/>
      <c r="R243" s="221"/>
      <c r="S243" s="178"/>
      <c r="T243" s="178"/>
      <c r="U243" s="178"/>
    </row>
    <row r="244" spans="3:21" ht="24.75" customHeight="1">
      <c r="C244" s="220"/>
      <c r="D244" s="178"/>
      <c r="E244" s="221"/>
      <c r="G244" s="223"/>
      <c r="J244" s="178"/>
      <c r="K244" s="178"/>
      <c r="L244" s="178"/>
      <c r="M244" s="178"/>
      <c r="R244" s="221"/>
      <c r="S244" s="178"/>
      <c r="T244" s="178"/>
      <c r="U244" s="178"/>
    </row>
    <row r="245" spans="3:21" ht="24.75" customHeight="1">
      <c r="C245" s="220"/>
      <c r="D245" s="178"/>
      <c r="E245" s="221"/>
      <c r="G245" s="223"/>
      <c r="J245" s="178"/>
      <c r="K245" s="178"/>
      <c r="L245" s="178"/>
      <c r="M245" s="178"/>
      <c r="R245" s="221"/>
      <c r="S245" s="178"/>
      <c r="T245" s="178"/>
      <c r="U245" s="178"/>
    </row>
    <row r="246" spans="3:21" ht="24.75" customHeight="1">
      <c r="C246" s="220"/>
      <c r="D246" s="178"/>
      <c r="E246" s="221"/>
      <c r="G246" s="223"/>
      <c r="J246" s="178"/>
      <c r="K246" s="178"/>
      <c r="L246" s="178"/>
      <c r="M246" s="178"/>
      <c r="R246" s="221"/>
      <c r="S246" s="178"/>
      <c r="T246" s="178"/>
      <c r="U246" s="178"/>
    </row>
    <row r="247" spans="3:21" ht="24.75" customHeight="1">
      <c r="C247" s="220"/>
      <c r="D247" s="178"/>
      <c r="E247" s="221"/>
      <c r="G247" s="223"/>
      <c r="J247" s="178"/>
      <c r="K247" s="178"/>
      <c r="L247" s="178"/>
      <c r="M247" s="178"/>
      <c r="R247" s="221"/>
      <c r="S247" s="178"/>
      <c r="T247" s="178"/>
      <c r="U247" s="178"/>
    </row>
    <row r="248" spans="3:21" ht="24.75" customHeight="1">
      <c r="C248" s="220"/>
      <c r="D248" s="178"/>
      <c r="E248" s="221"/>
      <c r="G248" s="223"/>
      <c r="J248" s="178"/>
      <c r="K248" s="178"/>
      <c r="L248" s="178"/>
      <c r="M248" s="178"/>
      <c r="R248" s="221"/>
      <c r="S248" s="178"/>
      <c r="T248" s="178"/>
      <c r="U248" s="178"/>
    </row>
    <row r="249" spans="3:21" ht="24.75" customHeight="1">
      <c r="C249" s="220"/>
      <c r="D249" s="178"/>
      <c r="E249" s="221"/>
      <c r="G249" s="223"/>
      <c r="J249" s="178"/>
      <c r="K249" s="178"/>
      <c r="L249" s="178"/>
      <c r="M249" s="178"/>
      <c r="R249" s="221"/>
      <c r="S249" s="178"/>
      <c r="T249" s="178"/>
      <c r="U249" s="178"/>
    </row>
    <row r="250" spans="3:21" ht="24.75" customHeight="1">
      <c r="C250" s="220"/>
      <c r="D250" s="178"/>
      <c r="E250" s="221"/>
      <c r="G250" s="223"/>
      <c r="J250" s="178"/>
      <c r="K250" s="178"/>
      <c r="L250" s="178"/>
      <c r="M250" s="178"/>
      <c r="R250" s="221"/>
      <c r="S250" s="178"/>
      <c r="T250" s="178"/>
      <c r="U250" s="178"/>
    </row>
    <row r="251" spans="3:21" ht="24.75" customHeight="1">
      <c r="C251" s="220"/>
      <c r="D251" s="178"/>
      <c r="E251" s="221"/>
      <c r="G251" s="223"/>
      <c r="J251" s="178"/>
      <c r="K251" s="178"/>
      <c r="L251" s="178"/>
      <c r="M251" s="178"/>
      <c r="R251" s="221"/>
      <c r="S251" s="178"/>
      <c r="T251" s="178"/>
      <c r="U251" s="178"/>
    </row>
    <row r="252" spans="3:21" ht="24.75" customHeight="1">
      <c r="C252" s="220"/>
      <c r="D252" s="178"/>
      <c r="E252" s="221"/>
      <c r="G252" s="223"/>
      <c r="J252" s="178"/>
      <c r="K252" s="178"/>
      <c r="L252" s="178"/>
      <c r="M252" s="178"/>
      <c r="R252" s="221"/>
      <c r="S252" s="178"/>
      <c r="T252" s="178"/>
      <c r="U252" s="178"/>
    </row>
    <row r="253" spans="3:21" ht="24.75" customHeight="1">
      <c r="C253" s="220"/>
      <c r="D253" s="178"/>
      <c r="E253" s="221"/>
      <c r="G253" s="223"/>
      <c r="J253" s="178"/>
      <c r="K253" s="178"/>
      <c r="L253" s="178"/>
      <c r="M253" s="178"/>
      <c r="R253" s="221"/>
      <c r="S253" s="178"/>
      <c r="T253" s="178"/>
      <c r="U253" s="178"/>
    </row>
    <row r="254" spans="3:21" ht="24.75" customHeight="1">
      <c r="C254" s="220"/>
      <c r="D254" s="178"/>
      <c r="E254" s="221"/>
      <c r="G254" s="223"/>
      <c r="J254" s="178"/>
      <c r="K254" s="178"/>
      <c r="L254" s="178"/>
      <c r="M254" s="178"/>
      <c r="R254" s="221"/>
      <c r="S254" s="178"/>
      <c r="T254" s="178"/>
      <c r="U254" s="178"/>
    </row>
    <row r="255" spans="3:21" ht="24.75" customHeight="1">
      <c r="C255" s="220"/>
      <c r="D255" s="178"/>
      <c r="E255" s="221"/>
      <c r="G255" s="223"/>
      <c r="J255" s="178"/>
      <c r="K255" s="178"/>
      <c r="L255" s="178"/>
      <c r="M255" s="178"/>
      <c r="R255" s="221"/>
      <c r="S255" s="178"/>
      <c r="T255" s="178"/>
      <c r="U255" s="178"/>
    </row>
    <row r="256" spans="3:21" ht="24.75" customHeight="1">
      <c r="C256" s="220"/>
      <c r="D256" s="178"/>
      <c r="E256" s="221"/>
      <c r="G256" s="223"/>
      <c r="J256" s="178"/>
      <c r="K256" s="178"/>
      <c r="L256" s="178"/>
      <c r="M256" s="178"/>
      <c r="R256" s="221"/>
      <c r="S256" s="178"/>
      <c r="T256" s="178"/>
      <c r="U256" s="178"/>
    </row>
    <row r="257" spans="3:21" ht="24.75" customHeight="1">
      <c r="C257" s="220"/>
      <c r="D257" s="178"/>
      <c r="E257" s="221"/>
      <c r="G257" s="223"/>
      <c r="J257" s="178"/>
      <c r="K257" s="178"/>
      <c r="L257" s="178"/>
      <c r="M257" s="178"/>
      <c r="R257" s="221"/>
      <c r="S257" s="178"/>
      <c r="T257" s="178"/>
      <c r="U257" s="178"/>
    </row>
    <row r="258" spans="3:21" ht="24.75" customHeight="1">
      <c r="C258" s="220"/>
      <c r="D258" s="178"/>
      <c r="E258" s="221"/>
      <c r="G258" s="223"/>
      <c r="J258" s="178"/>
      <c r="K258" s="178"/>
      <c r="L258" s="178"/>
      <c r="M258" s="178"/>
      <c r="R258" s="221"/>
      <c r="S258" s="178"/>
      <c r="T258" s="178"/>
      <c r="U258" s="178"/>
    </row>
    <row r="259" spans="3:21" ht="24.75" customHeight="1">
      <c r="C259" s="220"/>
      <c r="D259" s="178"/>
      <c r="E259" s="221"/>
      <c r="G259" s="223"/>
      <c r="J259" s="178"/>
      <c r="K259" s="178"/>
      <c r="L259" s="178"/>
      <c r="M259" s="178"/>
      <c r="R259" s="221"/>
      <c r="S259" s="178"/>
      <c r="T259" s="178"/>
      <c r="U259" s="178"/>
    </row>
    <row r="260" spans="3:21" ht="24.75" customHeight="1">
      <c r="C260" s="220"/>
      <c r="D260" s="178"/>
      <c r="E260" s="221"/>
      <c r="G260" s="223"/>
      <c r="J260" s="178"/>
      <c r="K260" s="178"/>
      <c r="L260" s="178"/>
      <c r="M260" s="178"/>
      <c r="R260" s="221"/>
      <c r="S260" s="178"/>
      <c r="T260" s="178"/>
      <c r="U260" s="178"/>
    </row>
    <row r="261" spans="3:21" ht="24.75" customHeight="1">
      <c r="C261" s="220"/>
      <c r="D261" s="178"/>
      <c r="E261" s="221"/>
      <c r="G261" s="223"/>
      <c r="J261" s="178"/>
      <c r="K261" s="178"/>
      <c r="L261" s="178"/>
      <c r="M261" s="178"/>
      <c r="R261" s="221"/>
      <c r="S261" s="178"/>
      <c r="T261" s="178"/>
      <c r="U261" s="178"/>
    </row>
    <row r="262" spans="3:21" ht="24.75" customHeight="1">
      <c r="C262" s="220"/>
      <c r="D262" s="178"/>
      <c r="E262" s="221"/>
      <c r="G262" s="223"/>
      <c r="J262" s="178"/>
      <c r="K262" s="178"/>
      <c r="L262" s="178"/>
      <c r="M262" s="178"/>
      <c r="R262" s="221"/>
      <c r="S262" s="178"/>
      <c r="T262" s="178"/>
      <c r="U262" s="178"/>
    </row>
    <row r="263" spans="3:21" ht="24.75" customHeight="1">
      <c r="C263" s="220"/>
      <c r="D263" s="178"/>
      <c r="E263" s="221"/>
      <c r="G263" s="223"/>
      <c r="J263" s="178"/>
      <c r="K263" s="178"/>
      <c r="L263" s="178"/>
      <c r="M263" s="178"/>
      <c r="R263" s="221"/>
      <c r="S263" s="178"/>
      <c r="T263" s="178"/>
      <c r="U263" s="178"/>
    </row>
    <row r="264" spans="3:21" ht="24.75" customHeight="1">
      <c r="C264" s="220"/>
      <c r="D264" s="178"/>
      <c r="E264" s="221"/>
      <c r="G264" s="223"/>
      <c r="J264" s="178"/>
      <c r="K264" s="178"/>
      <c r="L264" s="178"/>
      <c r="M264" s="178"/>
      <c r="R264" s="221"/>
      <c r="S264" s="178"/>
      <c r="T264" s="178"/>
      <c r="U264" s="178"/>
    </row>
    <row r="265" spans="3:21" ht="24.75" customHeight="1">
      <c r="C265" s="220"/>
      <c r="D265" s="178"/>
      <c r="E265" s="221"/>
      <c r="G265" s="223"/>
      <c r="J265" s="178"/>
      <c r="K265" s="178"/>
      <c r="L265" s="178"/>
      <c r="M265" s="178"/>
      <c r="R265" s="221"/>
      <c r="S265" s="178"/>
      <c r="T265" s="178"/>
      <c r="U265" s="178"/>
    </row>
    <row r="266" spans="3:21" ht="24.75" customHeight="1">
      <c r="C266" s="220"/>
      <c r="D266" s="178"/>
      <c r="E266" s="221"/>
      <c r="G266" s="223"/>
      <c r="J266" s="178"/>
      <c r="K266" s="178"/>
      <c r="L266" s="178"/>
      <c r="M266" s="178"/>
      <c r="R266" s="221"/>
      <c r="S266" s="178"/>
      <c r="T266" s="178"/>
      <c r="U266" s="178"/>
    </row>
    <row r="267" spans="3:21" ht="24.75" customHeight="1">
      <c r="C267" s="220"/>
      <c r="D267" s="178"/>
      <c r="E267" s="221"/>
      <c r="G267" s="223"/>
      <c r="J267" s="178"/>
      <c r="K267" s="178"/>
      <c r="L267" s="178"/>
      <c r="M267" s="178"/>
      <c r="R267" s="221"/>
      <c r="S267" s="178"/>
      <c r="T267" s="178"/>
      <c r="U267" s="178"/>
    </row>
    <row r="268" spans="3:21" ht="24.75" customHeight="1">
      <c r="C268" s="220"/>
      <c r="D268" s="178"/>
      <c r="E268" s="221"/>
      <c r="G268" s="223"/>
      <c r="J268" s="178"/>
      <c r="K268" s="178"/>
      <c r="L268" s="178"/>
      <c r="M268" s="178"/>
      <c r="R268" s="221"/>
      <c r="S268" s="178"/>
      <c r="T268" s="178"/>
      <c r="U268" s="178"/>
    </row>
    <row r="269" spans="3:21" ht="24.75" customHeight="1">
      <c r="C269" s="220"/>
      <c r="D269" s="178"/>
      <c r="E269" s="221"/>
      <c r="G269" s="223"/>
      <c r="J269" s="178"/>
      <c r="K269" s="178"/>
      <c r="L269" s="178"/>
      <c r="M269" s="178"/>
      <c r="R269" s="221"/>
      <c r="S269" s="178"/>
      <c r="T269" s="178"/>
      <c r="U269" s="178"/>
    </row>
    <row r="270" spans="3:21" ht="24.75" customHeight="1">
      <c r="C270" s="220"/>
      <c r="D270" s="178"/>
      <c r="E270" s="221"/>
      <c r="G270" s="223"/>
      <c r="J270" s="178"/>
      <c r="K270" s="178"/>
      <c r="L270" s="178"/>
      <c r="M270" s="178"/>
      <c r="R270" s="221"/>
      <c r="S270" s="178"/>
      <c r="T270" s="178"/>
      <c r="U270" s="178"/>
    </row>
    <row r="271" spans="3:21" ht="24.75" customHeight="1">
      <c r="C271" s="220"/>
      <c r="D271" s="178"/>
      <c r="E271" s="221"/>
      <c r="G271" s="223"/>
      <c r="J271" s="178"/>
      <c r="K271" s="178"/>
      <c r="L271" s="178"/>
      <c r="M271" s="178"/>
      <c r="R271" s="221"/>
      <c r="S271" s="178"/>
      <c r="T271" s="178"/>
      <c r="U271" s="178"/>
    </row>
    <row r="272" spans="3:21" ht="24.75" customHeight="1">
      <c r="C272" s="220"/>
      <c r="D272" s="178"/>
      <c r="E272" s="221"/>
      <c r="G272" s="223"/>
      <c r="J272" s="178"/>
      <c r="K272" s="178"/>
      <c r="L272" s="178"/>
      <c r="M272" s="178"/>
      <c r="R272" s="221"/>
      <c r="S272" s="178"/>
      <c r="T272" s="178"/>
      <c r="U272" s="178"/>
    </row>
    <row r="273" spans="3:21" ht="24.75" customHeight="1">
      <c r="C273" s="220"/>
      <c r="D273" s="178"/>
      <c r="E273" s="221"/>
      <c r="G273" s="223"/>
      <c r="J273" s="178"/>
      <c r="K273" s="178"/>
      <c r="L273" s="178"/>
      <c r="M273" s="178"/>
      <c r="R273" s="221"/>
      <c r="S273" s="178"/>
      <c r="T273" s="178"/>
      <c r="U273" s="178"/>
    </row>
    <row r="274" spans="3:21" ht="24.75" customHeight="1">
      <c r="C274" s="220"/>
      <c r="D274" s="178"/>
      <c r="E274" s="221"/>
      <c r="G274" s="223"/>
      <c r="J274" s="178"/>
      <c r="K274" s="178"/>
      <c r="L274" s="178"/>
      <c r="M274" s="178"/>
      <c r="R274" s="221"/>
      <c r="S274" s="178"/>
      <c r="T274" s="178"/>
      <c r="U274" s="178"/>
    </row>
    <row r="275" spans="3:21" ht="24.75" customHeight="1">
      <c r="C275" s="220"/>
      <c r="D275" s="178"/>
      <c r="E275" s="221"/>
      <c r="G275" s="223"/>
      <c r="J275" s="178"/>
      <c r="K275" s="178"/>
      <c r="L275" s="178"/>
      <c r="M275" s="178"/>
      <c r="R275" s="221"/>
      <c r="S275" s="178"/>
      <c r="T275" s="178"/>
      <c r="U275" s="178"/>
    </row>
    <row r="276" spans="3:21" ht="24.75" customHeight="1">
      <c r="C276" s="220"/>
      <c r="D276" s="178"/>
      <c r="E276" s="221"/>
      <c r="G276" s="223"/>
      <c r="J276" s="178"/>
      <c r="K276" s="178"/>
      <c r="L276" s="178"/>
      <c r="M276" s="178"/>
      <c r="R276" s="221"/>
      <c r="S276" s="178"/>
      <c r="T276" s="178"/>
      <c r="U276" s="178"/>
    </row>
    <row r="277" spans="3:21" ht="24.75" customHeight="1">
      <c r="C277" s="220"/>
      <c r="D277" s="178"/>
      <c r="E277" s="221"/>
      <c r="G277" s="223"/>
      <c r="J277" s="178"/>
      <c r="K277" s="178"/>
      <c r="L277" s="178"/>
      <c r="M277" s="178"/>
      <c r="R277" s="221"/>
      <c r="S277" s="178"/>
      <c r="T277" s="178"/>
      <c r="U277" s="178"/>
    </row>
    <row r="278" spans="3:21" ht="24.75" customHeight="1">
      <c r="C278" s="220"/>
      <c r="D278" s="178"/>
      <c r="E278" s="221"/>
      <c r="G278" s="223"/>
      <c r="J278" s="178"/>
      <c r="K278" s="178"/>
      <c r="L278" s="178"/>
      <c r="M278" s="178"/>
      <c r="R278" s="221"/>
      <c r="S278" s="178"/>
      <c r="T278" s="178"/>
      <c r="U278" s="178"/>
    </row>
    <row r="279" spans="3:21" ht="24.75" customHeight="1">
      <c r="C279" s="220"/>
      <c r="D279" s="178"/>
      <c r="E279" s="221"/>
      <c r="G279" s="223"/>
      <c r="J279" s="178"/>
      <c r="K279" s="178"/>
      <c r="L279" s="178"/>
      <c r="M279" s="178"/>
      <c r="R279" s="221"/>
      <c r="S279" s="178"/>
      <c r="T279" s="178"/>
      <c r="U279" s="178"/>
    </row>
    <row r="280" spans="3:21" ht="24.75" customHeight="1">
      <c r="C280" s="220"/>
      <c r="D280" s="178"/>
      <c r="E280" s="221"/>
      <c r="G280" s="223"/>
      <c r="J280" s="178"/>
      <c r="K280" s="178"/>
      <c r="L280" s="178"/>
      <c r="M280" s="178"/>
      <c r="R280" s="221"/>
      <c r="S280" s="178"/>
      <c r="T280" s="178"/>
      <c r="U280" s="178"/>
    </row>
    <row r="281" spans="3:21" ht="24.75" customHeight="1">
      <c r="C281" s="220"/>
      <c r="D281" s="178"/>
      <c r="E281" s="221"/>
      <c r="G281" s="223"/>
      <c r="J281" s="178"/>
      <c r="K281" s="178"/>
      <c r="L281" s="178"/>
      <c r="M281" s="178"/>
      <c r="R281" s="221"/>
      <c r="S281" s="178"/>
      <c r="T281" s="178"/>
      <c r="U281" s="178"/>
    </row>
    <row r="282" spans="3:21" ht="24.75" customHeight="1">
      <c r="C282" s="220"/>
      <c r="D282" s="178"/>
      <c r="E282" s="221"/>
      <c r="G282" s="223"/>
      <c r="J282" s="178"/>
      <c r="K282" s="178"/>
      <c r="L282" s="178"/>
      <c r="M282" s="178"/>
      <c r="R282" s="221"/>
      <c r="S282" s="178"/>
      <c r="T282" s="178"/>
      <c r="U282" s="178"/>
    </row>
    <row r="283" spans="3:21" ht="24.75" customHeight="1">
      <c r="C283" s="220"/>
      <c r="D283" s="178"/>
      <c r="E283" s="221"/>
      <c r="G283" s="223"/>
      <c r="J283" s="178"/>
      <c r="K283" s="178"/>
      <c r="L283" s="178"/>
      <c r="M283" s="178"/>
      <c r="R283" s="221"/>
      <c r="S283" s="178"/>
      <c r="T283" s="178"/>
      <c r="U283" s="178"/>
    </row>
    <row r="284" spans="3:21" ht="24.75" customHeight="1">
      <c r="C284" s="220"/>
      <c r="D284" s="178"/>
      <c r="E284" s="221"/>
      <c r="G284" s="223"/>
      <c r="J284" s="178"/>
      <c r="K284" s="178"/>
      <c r="L284" s="178"/>
      <c r="M284" s="178"/>
      <c r="R284" s="221"/>
      <c r="S284" s="178"/>
      <c r="T284" s="178"/>
      <c r="U284" s="178"/>
    </row>
    <row r="285" spans="3:21" ht="24.75" customHeight="1">
      <c r="C285" s="220"/>
      <c r="D285" s="178"/>
      <c r="E285" s="221"/>
      <c r="G285" s="223"/>
      <c r="J285" s="178"/>
      <c r="K285" s="178"/>
      <c r="L285" s="178"/>
      <c r="M285" s="178"/>
      <c r="R285" s="221"/>
      <c r="S285" s="178"/>
      <c r="T285" s="178"/>
      <c r="U285" s="178"/>
    </row>
    <row r="286" spans="3:21" ht="24.75" customHeight="1">
      <c r="C286" s="220"/>
      <c r="D286" s="178"/>
      <c r="E286" s="221"/>
      <c r="G286" s="223"/>
      <c r="J286" s="178"/>
      <c r="K286" s="178"/>
      <c r="L286" s="178"/>
      <c r="M286" s="178"/>
      <c r="R286" s="221"/>
      <c r="S286" s="178"/>
      <c r="T286" s="178"/>
      <c r="U286" s="178"/>
    </row>
    <row r="287" spans="3:21" ht="24.75" customHeight="1">
      <c r="C287" s="220"/>
      <c r="D287" s="178"/>
      <c r="E287" s="221"/>
      <c r="G287" s="223"/>
      <c r="J287" s="178"/>
      <c r="K287" s="178"/>
      <c r="L287" s="178"/>
      <c r="M287" s="178"/>
      <c r="R287" s="221"/>
      <c r="S287" s="178"/>
      <c r="T287" s="178"/>
      <c r="U287" s="178"/>
    </row>
    <row r="288" spans="3:21" ht="24.75" customHeight="1">
      <c r="C288" s="220"/>
      <c r="D288" s="178"/>
      <c r="E288" s="221"/>
      <c r="G288" s="223"/>
      <c r="J288" s="178"/>
      <c r="K288" s="178"/>
      <c r="L288" s="178"/>
      <c r="M288" s="178"/>
      <c r="R288" s="221"/>
      <c r="S288" s="178"/>
      <c r="T288" s="178"/>
      <c r="U288" s="178"/>
    </row>
    <row r="289" spans="3:21" ht="24.75" customHeight="1">
      <c r="C289" s="220"/>
      <c r="D289" s="178"/>
      <c r="E289" s="221"/>
      <c r="G289" s="223"/>
      <c r="J289" s="178"/>
      <c r="K289" s="178"/>
      <c r="L289" s="178"/>
      <c r="M289" s="178"/>
      <c r="R289" s="221"/>
      <c r="S289" s="178"/>
      <c r="T289" s="178"/>
      <c r="U289" s="178"/>
    </row>
    <row r="290" spans="3:21" ht="24.75" customHeight="1">
      <c r="C290" s="220"/>
      <c r="D290" s="178"/>
      <c r="E290" s="221"/>
      <c r="G290" s="223"/>
      <c r="J290" s="178"/>
      <c r="K290" s="178"/>
      <c r="L290" s="178"/>
      <c r="M290" s="178"/>
      <c r="R290" s="221"/>
      <c r="S290" s="178"/>
      <c r="T290" s="178"/>
      <c r="U290" s="178"/>
    </row>
    <row r="291" spans="3:21" ht="24.75" customHeight="1">
      <c r="C291" s="220"/>
      <c r="D291" s="178"/>
      <c r="E291" s="221"/>
      <c r="G291" s="223"/>
      <c r="J291" s="178"/>
      <c r="K291" s="178"/>
      <c r="L291" s="178"/>
      <c r="M291" s="178"/>
      <c r="R291" s="221"/>
      <c r="S291" s="178"/>
      <c r="T291" s="178"/>
      <c r="U291" s="178"/>
    </row>
    <row r="292" spans="3:21" ht="24.75" customHeight="1">
      <c r="C292" s="220"/>
      <c r="D292" s="178"/>
      <c r="E292" s="221"/>
      <c r="G292" s="223"/>
      <c r="J292" s="178"/>
      <c r="K292" s="178"/>
      <c r="L292" s="178"/>
      <c r="M292" s="178"/>
      <c r="R292" s="221"/>
      <c r="S292" s="178"/>
      <c r="T292" s="178"/>
      <c r="U292" s="178"/>
    </row>
    <row r="293" spans="3:21" ht="24.75" customHeight="1">
      <c r="C293" s="220"/>
      <c r="D293" s="178"/>
      <c r="E293" s="221"/>
      <c r="G293" s="223"/>
      <c r="J293" s="178"/>
      <c r="K293" s="178"/>
      <c r="L293" s="178"/>
      <c r="M293" s="178"/>
      <c r="R293" s="221"/>
      <c r="S293" s="178"/>
      <c r="T293" s="178"/>
      <c r="U293" s="178"/>
    </row>
    <row r="294" spans="3:21" ht="24.75" customHeight="1">
      <c r="C294" s="220"/>
      <c r="D294" s="178"/>
      <c r="E294" s="221"/>
      <c r="G294" s="223"/>
      <c r="J294" s="178"/>
      <c r="K294" s="178"/>
      <c r="L294" s="178"/>
      <c r="M294" s="178"/>
      <c r="R294" s="221"/>
      <c r="S294" s="178"/>
      <c r="T294" s="178"/>
      <c r="U294" s="178"/>
    </row>
    <row r="295" spans="3:21" ht="24.75" customHeight="1">
      <c r="C295" s="220"/>
      <c r="D295" s="178"/>
      <c r="E295" s="221"/>
      <c r="G295" s="223"/>
      <c r="J295" s="178"/>
      <c r="K295" s="178"/>
      <c r="L295" s="178"/>
      <c r="M295" s="178"/>
      <c r="R295" s="221"/>
      <c r="S295" s="178"/>
      <c r="T295" s="178"/>
      <c r="U295" s="178"/>
    </row>
    <row r="296" spans="3:21" ht="24.75" customHeight="1">
      <c r="C296" s="220"/>
      <c r="D296" s="178"/>
      <c r="E296" s="221"/>
      <c r="G296" s="223"/>
      <c r="J296" s="178"/>
      <c r="K296" s="178"/>
      <c r="L296" s="178"/>
      <c r="M296" s="178"/>
      <c r="R296" s="221"/>
      <c r="S296" s="178"/>
      <c r="T296" s="178"/>
      <c r="U296" s="178"/>
    </row>
    <row r="297" spans="3:21" ht="24.75" customHeight="1">
      <c r="C297" s="220"/>
      <c r="D297" s="178"/>
      <c r="E297" s="221"/>
      <c r="G297" s="223"/>
      <c r="J297" s="178"/>
      <c r="K297" s="178"/>
      <c r="L297" s="178"/>
      <c r="M297" s="178"/>
      <c r="R297" s="221"/>
      <c r="S297" s="178"/>
      <c r="T297" s="178"/>
      <c r="U297" s="178"/>
    </row>
    <row r="298" spans="3:21" ht="24.75" customHeight="1">
      <c r="C298" s="220"/>
      <c r="D298" s="178"/>
      <c r="E298" s="221"/>
      <c r="G298" s="223"/>
      <c r="J298" s="178"/>
      <c r="K298" s="178"/>
      <c r="L298" s="178"/>
      <c r="M298" s="178"/>
      <c r="R298" s="221"/>
      <c r="S298" s="178"/>
      <c r="T298" s="178"/>
      <c r="U298" s="178"/>
    </row>
    <row r="299" spans="3:21" ht="24.75" customHeight="1">
      <c r="C299" s="220"/>
      <c r="D299" s="178"/>
      <c r="E299" s="221"/>
      <c r="G299" s="223"/>
      <c r="J299" s="178"/>
      <c r="K299" s="178"/>
      <c r="L299" s="178"/>
      <c r="M299" s="178"/>
      <c r="R299" s="221"/>
      <c r="S299" s="178"/>
      <c r="T299" s="178"/>
      <c r="U299" s="178"/>
    </row>
    <row r="300" spans="3:21" ht="24.75" customHeight="1">
      <c r="C300" s="220"/>
      <c r="D300" s="178"/>
      <c r="E300" s="221"/>
      <c r="G300" s="223"/>
      <c r="J300" s="178"/>
      <c r="K300" s="178"/>
      <c r="L300" s="178"/>
      <c r="M300" s="178"/>
      <c r="R300" s="221"/>
      <c r="S300" s="178"/>
      <c r="T300" s="178"/>
      <c r="U300" s="178"/>
    </row>
    <row r="301" spans="3:21" ht="24.75" customHeight="1">
      <c r="C301" s="220"/>
      <c r="D301" s="178"/>
      <c r="E301" s="221"/>
      <c r="G301" s="223"/>
      <c r="J301" s="178"/>
      <c r="K301" s="178"/>
      <c r="L301" s="178"/>
      <c r="M301" s="178"/>
      <c r="R301" s="221"/>
      <c r="S301" s="178"/>
      <c r="T301" s="178"/>
      <c r="U301" s="178"/>
    </row>
    <row r="302" spans="3:21" ht="24.75" customHeight="1">
      <c r="C302" s="220"/>
      <c r="D302" s="178"/>
      <c r="E302" s="221"/>
      <c r="G302" s="223"/>
      <c r="J302" s="178"/>
      <c r="K302" s="178"/>
      <c r="L302" s="178"/>
      <c r="M302" s="178"/>
      <c r="R302" s="221"/>
      <c r="S302" s="178"/>
      <c r="T302" s="178"/>
      <c r="U302" s="178"/>
    </row>
    <row r="303" spans="3:21" ht="24.75" customHeight="1">
      <c r="C303" s="220"/>
      <c r="D303" s="178"/>
      <c r="E303" s="221"/>
      <c r="G303" s="223"/>
      <c r="J303" s="178"/>
      <c r="K303" s="178"/>
      <c r="L303" s="178"/>
      <c r="M303" s="178"/>
      <c r="R303" s="221"/>
      <c r="S303" s="178"/>
      <c r="T303" s="178"/>
      <c r="U303" s="178"/>
    </row>
    <row r="304" spans="3:21" ht="24.75" customHeight="1">
      <c r="C304" s="220"/>
      <c r="D304" s="178"/>
      <c r="E304" s="221"/>
      <c r="G304" s="223"/>
      <c r="J304" s="178"/>
      <c r="K304" s="178"/>
      <c r="L304" s="178"/>
      <c r="M304" s="178"/>
      <c r="R304" s="221"/>
      <c r="S304" s="178"/>
      <c r="T304" s="178"/>
      <c r="U304" s="178"/>
    </row>
    <row r="305" spans="3:21" ht="24.75" customHeight="1">
      <c r="C305" s="220"/>
      <c r="D305" s="178"/>
      <c r="E305" s="221"/>
      <c r="G305" s="223"/>
      <c r="J305" s="178"/>
      <c r="K305" s="178"/>
      <c r="L305" s="178"/>
      <c r="M305" s="178"/>
      <c r="R305" s="221"/>
      <c r="S305" s="178"/>
      <c r="T305" s="178"/>
      <c r="U305" s="178"/>
    </row>
    <row r="306" spans="3:21" ht="24.75" customHeight="1">
      <c r="C306" s="220"/>
      <c r="D306" s="178"/>
      <c r="E306" s="221"/>
      <c r="G306" s="223"/>
      <c r="J306" s="178"/>
      <c r="K306" s="178"/>
      <c r="L306" s="178"/>
      <c r="M306" s="178"/>
      <c r="R306" s="221"/>
      <c r="S306" s="178"/>
      <c r="T306" s="178"/>
      <c r="U306" s="178"/>
    </row>
    <row r="307" spans="3:21" ht="24.75" customHeight="1">
      <c r="C307" s="220"/>
      <c r="D307" s="178"/>
      <c r="E307" s="221"/>
      <c r="G307" s="223"/>
      <c r="J307" s="178"/>
      <c r="K307" s="178"/>
      <c r="L307" s="178"/>
      <c r="M307" s="178"/>
      <c r="R307" s="221"/>
      <c r="S307" s="178"/>
      <c r="T307" s="178"/>
      <c r="U307" s="178"/>
    </row>
    <row r="308" spans="3:21" ht="24.75" customHeight="1">
      <c r="C308" s="220"/>
      <c r="D308" s="178"/>
      <c r="E308" s="221"/>
      <c r="G308" s="223"/>
      <c r="J308" s="178"/>
      <c r="K308" s="178"/>
      <c r="L308" s="178"/>
      <c r="M308" s="178"/>
      <c r="R308" s="221"/>
      <c r="S308" s="178"/>
      <c r="T308" s="178"/>
      <c r="U308" s="178"/>
    </row>
    <row r="309" spans="3:21" ht="24.75" customHeight="1">
      <c r="C309" s="220"/>
      <c r="D309" s="178"/>
      <c r="E309" s="221"/>
      <c r="G309" s="223"/>
      <c r="J309" s="178"/>
      <c r="K309" s="178"/>
      <c r="L309" s="178"/>
      <c r="M309" s="178"/>
      <c r="R309" s="221"/>
      <c r="S309" s="178"/>
      <c r="T309" s="178"/>
      <c r="U309" s="178"/>
    </row>
    <row r="310" spans="3:21" ht="24.75" customHeight="1">
      <c r="C310" s="220"/>
      <c r="D310" s="178"/>
      <c r="E310" s="221"/>
      <c r="G310" s="223"/>
      <c r="J310" s="178"/>
      <c r="K310" s="178"/>
      <c r="L310" s="178"/>
      <c r="M310" s="178"/>
      <c r="R310" s="221"/>
      <c r="S310" s="178"/>
      <c r="T310" s="178"/>
      <c r="U310" s="178"/>
    </row>
    <row r="311" spans="3:21" ht="24.75" customHeight="1">
      <c r="C311" s="220"/>
      <c r="D311" s="178"/>
      <c r="E311" s="221"/>
      <c r="G311" s="223"/>
      <c r="J311" s="178"/>
      <c r="K311" s="178"/>
      <c r="L311" s="178"/>
      <c r="M311" s="178"/>
      <c r="R311" s="221"/>
      <c r="S311" s="178"/>
      <c r="T311" s="178"/>
      <c r="U311" s="178"/>
    </row>
    <row r="312" spans="3:21" ht="24.75" customHeight="1">
      <c r="C312" s="220"/>
      <c r="D312" s="178"/>
      <c r="E312" s="221"/>
      <c r="G312" s="223"/>
      <c r="J312" s="178"/>
      <c r="K312" s="178"/>
      <c r="L312" s="178"/>
      <c r="M312" s="178"/>
      <c r="R312" s="221"/>
      <c r="S312" s="178"/>
      <c r="T312" s="178"/>
      <c r="U312" s="178"/>
    </row>
    <row r="313" spans="3:21" ht="24.75" customHeight="1">
      <c r="C313" s="220"/>
      <c r="D313" s="178"/>
      <c r="E313" s="221"/>
      <c r="G313" s="223"/>
      <c r="J313" s="178"/>
      <c r="K313" s="178"/>
      <c r="L313" s="178"/>
      <c r="M313" s="178"/>
      <c r="R313" s="221"/>
      <c r="S313" s="178"/>
      <c r="T313" s="178"/>
      <c r="U313" s="178"/>
    </row>
    <row r="314" spans="3:21" ht="24.75" customHeight="1">
      <c r="C314" s="220"/>
      <c r="D314" s="178"/>
      <c r="E314" s="221"/>
      <c r="G314" s="223"/>
      <c r="J314" s="178"/>
      <c r="K314" s="178"/>
      <c r="L314" s="178"/>
      <c r="M314" s="178"/>
      <c r="R314" s="221"/>
      <c r="S314" s="178"/>
      <c r="T314" s="178"/>
      <c r="U314" s="178"/>
    </row>
    <row r="315" spans="3:21" ht="24.75" customHeight="1">
      <c r="C315" s="220"/>
      <c r="D315" s="178"/>
      <c r="E315" s="221"/>
      <c r="G315" s="223"/>
      <c r="J315" s="178"/>
      <c r="K315" s="178"/>
      <c r="L315" s="178"/>
      <c r="M315" s="178"/>
      <c r="R315" s="221"/>
      <c r="S315" s="178"/>
      <c r="T315" s="178"/>
      <c r="U315" s="178"/>
    </row>
    <row r="316" spans="3:21" ht="24.75" customHeight="1">
      <c r="C316" s="220"/>
      <c r="D316" s="178"/>
      <c r="E316" s="221"/>
      <c r="G316" s="223"/>
      <c r="J316" s="178"/>
      <c r="K316" s="178"/>
      <c r="L316" s="178"/>
      <c r="M316" s="178"/>
      <c r="R316" s="221"/>
      <c r="S316" s="178"/>
      <c r="T316" s="178"/>
      <c r="U316" s="178"/>
    </row>
    <row r="317" spans="3:21" ht="24.75" customHeight="1">
      <c r="C317" s="220"/>
      <c r="D317" s="178"/>
      <c r="E317" s="221"/>
      <c r="G317" s="223"/>
      <c r="J317" s="178"/>
      <c r="K317" s="178"/>
      <c r="L317" s="178"/>
      <c r="M317" s="178"/>
      <c r="R317" s="221"/>
      <c r="S317" s="178"/>
      <c r="T317" s="178"/>
      <c r="U317" s="178"/>
    </row>
    <row r="318" spans="3:21" ht="24.75" customHeight="1">
      <c r="C318" s="220"/>
      <c r="D318" s="178"/>
      <c r="E318" s="221"/>
      <c r="G318" s="223"/>
      <c r="J318" s="178"/>
      <c r="K318" s="178"/>
      <c r="L318" s="178"/>
      <c r="M318" s="178"/>
      <c r="R318" s="221"/>
      <c r="S318" s="178"/>
      <c r="T318" s="178"/>
      <c r="U318" s="178"/>
    </row>
    <row r="319" spans="3:21" ht="24.75" customHeight="1">
      <c r="C319" s="220"/>
      <c r="D319" s="178"/>
      <c r="E319" s="221"/>
      <c r="G319" s="223"/>
      <c r="J319" s="178"/>
      <c r="K319" s="178"/>
      <c r="L319" s="178"/>
      <c r="M319" s="178"/>
      <c r="R319" s="221"/>
      <c r="S319" s="178"/>
      <c r="T319" s="178"/>
      <c r="U319" s="178"/>
    </row>
    <row r="320" spans="3:21" ht="24.75" customHeight="1">
      <c r="C320" s="220"/>
      <c r="D320" s="178"/>
      <c r="E320" s="221"/>
      <c r="G320" s="223"/>
      <c r="J320" s="178"/>
      <c r="K320" s="178"/>
      <c r="L320" s="178"/>
      <c r="M320" s="178"/>
      <c r="R320" s="221"/>
      <c r="S320" s="178"/>
      <c r="T320" s="178"/>
      <c r="U320" s="178"/>
    </row>
    <row r="321" spans="3:21" ht="24.75" customHeight="1">
      <c r="C321" s="220"/>
      <c r="D321" s="178"/>
      <c r="E321" s="221"/>
      <c r="G321" s="223"/>
      <c r="J321" s="178"/>
      <c r="K321" s="178"/>
      <c r="L321" s="178"/>
      <c r="M321" s="178"/>
      <c r="R321" s="221"/>
      <c r="S321" s="178"/>
      <c r="T321" s="178"/>
      <c r="U321" s="178"/>
    </row>
    <row r="322" spans="3:21" ht="24.75" customHeight="1">
      <c r="C322" s="220"/>
      <c r="D322" s="178"/>
      <c r="E322" s="221"/>
      <c r="G322" s="223"/>
      <c r="J322" s="178"/>
      <c r="K322" s="178"/>
      <c r="L322" s="178"/>
      <c r="M322" s="178"/>
      <c r="R322" s="221"/>
      <c r="S322" s="178"/>
      <c r="T322" s="178"/>
      <c r="U322" s="178"/>
    </row>
    <row r="323" spans="3:21" ht="24.75" customHeight="1">
      <c r="C323" s="220"/>
      <c r="D323" s="178"/>
      <c r="E323" s="221"/>
      <c r="G323" s="223"/>
      <c r="J323" s="178"/>
      <c r="K323" s="178"/>
      <c r="L323" s="178"/>
      <c r="M323" s="178"/>
      <c r="R323" s="221"/>
      <c r="S323" s="178"/>
      <c r="T323" s="178"/>
      <c r="U323" s="178"/>
    </row>
    <row r="324" spans="3:21" ht="24.75" customHeight="1">
      <c r="C324" s="220"/>
      <c r="D324" s="178"/>
      <c r="E324" s="221"/>
      <c r="G324" s="223"/>
      <c r="J324" s="178"/>
      <c r="K324" s="178"/>
      <c r="L324" s="178"/>
      <c r="M324" s="178"/>
      <c r="R324" s="221"/>
      <c r="S324" s="178"/>
      <c r="T324" s="178"/>
      <c r="U324" s="178"/>
    </row>
    <row r="325" spans="3:21" ht="24.75" customHeight="1">
      <c r="C325" s="220"/>
      <c r="D325" s="178"/>
      <c r="E325" s="221"/>
      <c r="G325" s="223"/>
      <c r="J325" s="178"/>
      <c r="K325" s="178"/>
      <c r="L325" s="178"/>
      <c r="M325" s="178"/>
      <c r="R325" s="221"/>
      <c r="S325" s="178"/>
      <c r="T325" s="178"/>
      <c r="U325" s="178"/>
    </row>
    <row r="326" spans="3:21" ht="24.75" customHeight="1">
      <c r="C326" s="220"/>
      <c r="D326" s="178"/>
      <c r="E326" s="221"/>
      <c r="G326" s="223"/>
      <c r="J326" s="178"/>
      <c r="K326" s="178"/>
      <c r="L326" s="178"/>
      <c r="M326" s="178"/>
      <c r="R326" s="221"/>
      <c r="S326" s="178"/>
      <c r="T326" s="178"/>
      <c r="U326" s="178"/>
    </row>
    <row r="327" spans="3:21" ht="24.75" customHeight="1">
      <c r="C327" s="220"/>
      <c r="D327" s="178"/>
      <c r="E327" s="221"/>
      <c r="G327" s="223"/>
      <c r="J327" s="178"/>
      <c r="K327" s="178"/>
      <c r="L327" s="178"/>
      <c r="M327" s="178"/>
      <c r="R327" s="221"/>
      <c r="S327" s="178"/>
      <c r="T327" s="178"/>
      <c r="U327" s="178"/>
    </row>
    <row r="328" spans="3:21" ht="24.75" customHeight="1">
      <c r="C328" s="220"/>
      <c r="D328" s="178"/>
      <c r="E328" s="221"/>
      <c r="G328" s="223"/>
      <c r="J328" s="178"/>
      <c r="K328" s="178"/>
      <c r="L328" s="178"/>
      <c r="M328" s="178"/>
      <c r="R328" s="221"/>
      <c r="S328" s="178"/>
      <c r="T328" s="178"/>
      <c r="U328" s="178"/>
    </row>
    <row r="329" spans="3:21" ht="24.75" customHeight="1">
      <c r="C329" s="220"/>
      <c r="D329" s="178"/>
      <c r="E329" s="221"/>
      <c r="G329" s="223"/>
      <c r="J329" s="178"/>
      <c r="K329" s="178"/>
      <c r="L329" s="178"/>
      <c r="M329" s="178"/>
      <c r="R329" s="221"/>
      <c r="S329" s="178"/>
      <c r="T329" s="178"/>
      <c r="U329" s="178"/>
    </row>
    <row r="330" spans="3:21" ht="24.75" customHeight="1">
      <c r="C330" s="220"/>
      <c r="D330" s="178"/>
      <c r="E330" s="221"/>
      <c r="G330" s="223"/>
      <c r="J330" s="178"/>
      <c r="K330" s="178"/>
      <c r="L330" s="178"/>
      <c r="M330" s="178"/>
      <c r="R330" s="221"/>
      <c r="S330" s="178"/>
      <c r="T330" s="178"/>
      <c r="U330" s="178"/>
    </row>
    <row r="331" spans="3:21" ht="24.75" customHeight="1">
      <c r="C331" s="220"/>
      <c r="D331" s="178"/>
      <c r="E331" s="221"/>
      <c r="G331" s="223"/>
      <c r="J331" s="178"/>
      <c r="K331" s="178"/>
      <c r="L331" s="178"/>
      <c r="M331" s="178"/>
      <c r="R331" s="221"/>
      <c r="S331" s="178"/>
      <c r="T331" s="178"/>
      <c r="U331" s="178"/>
    </row>
    <row r="332" spans="3:21" ht="24.75" customHeight="1">
      <c r="C332" s="220"/>
      <c r="D332" s="178"/>
      <c r="E332" s="221"/>
      <c r="G332" s="223"/>
      <c r="J332" s="178"/>
      <c r="K332" s="178"/>
      <c r="L332" s="178"/>
      <c r="M332" s="178"/>
      <c r="R332" s="221"/>
      <c r="S332" s="178"/>
      <c r="T332" s="178"/>
      <c r="U332" s="178"/>
    </row>
    <row r="333" spans="3:21" ht="24.75" customHeight="1">
      <c r="C333" s="220"/>
      <c r="D333" s="178"/>
      <c r="E333" s="221"/>
      <c r="G333" s="223"/>
      <c r="J333" s="178"/>
      <c r="K333" s="178"/>
      <c r="L333" s="178"/>
      <c r="M333" s="178"/>
      <c r="R333" s="221"/>
      <c r="S333" s="178"/>
      <c r="T333" s="178"/>
      <c r="U333" s="178"/>
    </row>
    <row r="334" spans="3:21" ht="24.75" customHeight="1">
      <c r="C334" s="220"/>
      <c r="D334" s="178"/>
      <c r="E334" s="221"/>
      <c r="G334" s="223"/>
      <c r="J334" s="178"/>
      <c r="K334" s="178"/>
      <c r="L334" s="178"/>
      <c r="M334" s="178"/>
      <c r="R334" s="221"/>
      <c r="S334" s="178"/>
      <c r="T334" s="178"/>
      <c r="U334" s="178"/>
    </row>
    <row r="335" spans="3:21" ht="24.75" customHeight="1">
      <c r="C335" s="220"/>
      <c r="D335" s="178"/>
      <c r="E335" s="221"/>
      <c r="G335" s="223"/>
      <c r="J335" s="178"/>
      <c r="K335" s="178"/>
      <c r="L335" s="178"/>
      <c r="M335" s="178"/>
      <c r="R335" s="221"/>
      <c r="S335" s="178"/>
      <c r="T335" s="178"/>
      <c r="U335" s="178"/>
    </row>
    <row r="336" spans="3:21" ht="24.75" customHeight="1">
      <c r="C336" s="220"/>
      <c r="D336" s="178"/>
      <c r="E336" s="221"/>
      <c r="G336" s="223"/>
      <c r="J336" s="178"/>
      <c r="K336" s="178"/>
      <c r="L336" s="178"/>
      <c r="M336" s="178"/>
      <c r="R336" s="221"/>
      <c r="S336" s="178"/>
      <c r="T336" s="178"/>
      <c r="U336" s="178"/>
    </row>
    <row r="337" spans="3:21" ht="24.75" customHeight="1">
      <c r="C337" s="220"/>
      <c r="D337" s="178"/>
      <c r="E337" s="221"/>
      <c r="G337" s="223"/>
      <c r="J337" s="178"/>
      <c r="K337" s="178"/>
      <c r="L337" s="178"/>
      <c r="M337" s="178"/>
      <c r="R337" s="221"/>
      <c r="S337" s="178"/>
      <c r="T337" s="178"/>
      <c r="U337" s="178"/>
    </row>
    <row r="338" spans="3:21" ht="24.75" customHeight="1">
      <c r="C338" s="220"/>
      <c r="D338" s="178"/>
      <c r="E338" s="221"/>
      <c r="G338" s="223"/>
      <c r="J338" s="178"/>
      <c r="K338" s="178"/>
      <c r="L338" s="178"/>
      <c r="M338" s="178"/>
      <c r="R338" s="221"/>
      <c r="S338" s="178"/>
      <c r="T338" s="178"/>
      <c r="U338" s="178"/>
    </row>
    <row r="339" spans="3:21" ht="24.75" customHeight="1">
      <c r="C339" s="220"/>
      <c r="D339" s="178"/>
      <c r="E339" s="221"/>
      <c r="G339" s="223"/>
      <c r="J339" s="178"/>
      <c r="K339" s="178"/>
      <c r="L339" s="178"/>
      <c r="M339" s="178"/>
      <c r="R339" s="221"/>
      <c r="S339" s="178"/>
      <c r="T339" s="178"/>
      <c r="U339" s="178"/>
    </row>
    <row r="340" spans="3:21" ht="24.75" customHeight="1">
      <c r="C340" s="220"/>
      <c r="D340" s="178"/>
      <c r="E340" s="221"/>
      <c r="G340" s="223"/>
      <c r="J340" s="178"/>
      <c r="K340" s="178"/>
      <c r="L340" s="178"/>
      <c r="M340" s="178"/>
      <c r="R340" s="221"/>
      <c r="S340" s="178"/>
      <c r="T340" s="178"/>
      <c r="U340" s="178"/>
    </row>
    <row r="341" spans="3:21" ht="24.75" customHeight="1">
      <c r="C341" s="220"/>
      <c r="D341" s="178"/>
      <c r="E341" s="221"/>
      <c r="G341" s="223"/>
      <c r="J341" s="178"/>
      <c r="K341" s="178"/>
      <c r="L341" s="178"/>
      <c r="M341" s="178"/>
      <c r="R341" s="221"/>
      <c r="S341" s="178"/>
      <c r="T341" s="178"/>
      <c r="U341" s="178"/>
    </row>
    <row r="342" spans="3:21" ht="24.75" customHeight="1">
      <c r="C342" s="220"/>
      <c r="D342" s="178"/>
      <c r="E342" s="221"/>
      <c r="G342" s="223"/>
      <c r="J342" s="178"/>
      <c r="K342" s="178"/>
      <c r="L342" s="178"/>
      <c r="M342" s="178"/>
      <c r="R342" s="221"/>
      <c r="S342" s="178"/>
      <c r="T342" s="178"/>
      <c r="U342" s="178"/>
    </row>
    <row r="343" spans="3:21" ht="24.75" customHeight="1">
      <c r="C343" s="220"/>
      <c r="D343" s="178"/>
      <c r="E343" s="221"/>
      <c r="G343" s="223"/>
      <c r="J343" s="178"/>
      <c r="K343" s="178"/>
      <c r="L343" s="178"/>
      <c r="M343" s="178"/>
      <c r="R343" s="221"/>
      <c r="S343" s="178"/>
      <c r="T343" s="178"/>
      <c r="U343" s="178"/>
    </row>
    <row r="344" spans="3:21" ht="24.75" customHeight="1">
      <c r="C344" s="220"/>
      <c r="D344" s="178"/>
      <c r="E344" s="221"/>
      <c r="G344" s="223"/>
      <c r="J344" s="178"/>
      <c r="K344" s="178"/>
      <c r="L344" s="178"/>
      <c r="M344" s="178"/>
      <c r="R344" s="221"/>
      <c r="S344" s="178"/>
      <c r="T344" s="178"/>
      <c r="U344" s="178"/>
    </row>
    <row r="345" spans="3:21" ht="24.75" customHeight="1">
      <c r="C345" s="220"/>
      <c r="D345" s="178"/>
      <c r="E345" s="221"/>
      <c r="G345" s="223"/>
      <c r="J345" s="178"/>
      <c r="K345" s="178"/>
      <c r="L345" s="178"/>
      <c r="M345" s="178"/>
      <c r="R345" s="221"/>
      <c r="S345" s="178"/>
      <c r="T345" s="178"/>
      <c r="U345" s="178"/>
    </row>
    <row r="346" spans="3:21" ht="24.75" customHeight="1">
      <c r="C346" s="220"/>
      <c r="D346" s="178"/>
      <c r="E346" s="221"/>
      <c r="G346" s="223"/>
      <c r="J346" s="178"/>
      <c r="K346" s="178"/>
      <c r="L346" s="178"/>
      <c r="M346" s="178"/>
      <c r="R346" s="221"/>
      <c r="S346" s="178"/>
      <c r="T346" s="178"/>
      <c r="U346" s="178"/>
    </row>
    <row r="347" spans="3:21" ht="24.75" customHeight="1">
      <c r="C347" s="220"/>
      <c r="D347" s="178"/>
      <c r="E347" s="221"/>
      <c r="G347" s="223"/>
      <c r="J347" s="178"/>
      <c r="K347" s="178"/>
      <c r="L347" s="178"/>
      <c r="M347" s="178"/>
      <c r="R347" s="221"/>
      <c r="S347" s="178"/>
      <c r="T347" s="178"/>
      <c r="U347" s="178"/>
    </row>
    <row r="348" spans="3:21" ht="24.75" customHeight="1">
      <c r="C348" s="220"/>
      <c r="D348" s="178"/>
      <c r="E348" s="221"/>
      <c r="G348" s="223"/>
      <c r="J348" s="178"/>
      <c r="K348" s="178"/>
      <c r="L348" s="178"/>
      <c r="M348" s="178"/>
      <c r="R348" s="221"/>
      <c r="S348" s="178"/>
      <c r="T348" s="178"/>
      <c r="U348" s="178"/>
    </row>
    <row r="349" spans="3:21" ht="24.75" customHeight="1">
      <c r="C349" s="220"/>
      <c r="D349" s="178"/>
      <c r="E349" s="221"/>
      <c r="G349" s="223"/>
      <c r="J349" s="178"/>
      <c r="K349" s="178"/>
      <c r="L349" s="178"/>
      <c r="M349" s="178"/>
      <c r="R349" s="221"/>
      <c r="S349" s="178"/>
      <c r="T349" s="178"/>
      <c r="U349" s="178"/>
    </row>
    <row r="350" spans="3:21" ht="24.75" customHeight="1">
      <c r="C350" s="220"/>
      <c r="D350" s="178"/>
      <c r="E350" s="221"/>
      <c r="G350" s="223"/>
      <c r="J350" s="178"/>
      <c r="K350" s="178"/>
      <c r="L350" s="178"/>
      <c r="M350" s="178"/>
      <c r="R350" s="221"/>
      <c r="S350" s="178"/>
      <c r="T350" s="178"/>
      <c r="U350" s="178"/>
    </row>
    <row r="351" spans="3:21" ht="24.75" customHeight="1">
      <c r="C351" s="220"/>
      <c r="D351" s="178"/>
      <c r="E351" s="221"/>
      <c r="G351" s="223"/>
      <c r="J351" s="178"/>
      <c r="K351" s="178"/>
      <c r="L351" s="178"/>
      <c r="M351" s="178"/>
      <c r="R351" s="221"/>
      <c r="S351" s="178"/>
      <c r="T351" s="178"/>
      <c r="U351" s="178"/>
    </row>
    <row r="352" spans="3:21" ht="24.75" customHeight="1">
      <c r="C352" s="220"/>
      <c r="D352" s="178"/>
      <c r="E352" s="221"/>
      <c r="G352" s="223"/>
      <c r="J352" s="178"/>
      <c r="K352" s="178"/>
      <c r="L352" s="178"/>
      <c r="M352" s="178"/>
      <c r="R352" s="221"/>
      <c r="S352" s="178"/>
      <c r="T352" s="178"/>
      <c r="U352" s="178"/>
    </row>
    <row r="353" spans="3:21" ht="24.75" customHeight="1">
      <c r="C353" s="220"/>
      <c r="D353" s="178"/>
      <c r="E353" s="221"/>
      <c r="G353" s="223"/>
      <c r="J353" s="178"/>
      <c r="K353" s="178"/>
      <c r="L353" s="178"/>
      <c r="M353" s="178"/>
      <c r="R353" s="221"/>
      <c r="S353" s="178"/>
      <c r="T353" s="178"/>
      <c r="U353" s="178"/>
    </row>
    <row r="354" spans="3:21" ht="24.75" customHeight="1">
      <c r="C354" s="220"/>
      <c r="D354" s="178"/>
      <c r="E354" s="221"/>
      <c r="G354" s="223"/>
      <c r="J354" s="178"/>
      <c r="K354" s="178"/>
      <c r="L354" s="178"/>
      <c r="M354" s="178"/>
      <c r="R354" s="221"/>
      <c r="S354" s="178"/>
      <c r="T354" s="178"/>
      <c r="U354" s="178"/>
    </row>
    <row r="355" spans="3:21" ht="24.75" customHeight="1">
      <c r="C355" s="220"/>
      <c r="D355" s="178"/>
      <c r="E355" s="221"/>
      <c r="G355" s="223"/>
      <c r="J355" s="178"/>
      <c r="K355" s="178"/>
      <c r="L355" s="178"/>
      <c r="M355" s="178"/>
      <c r="R355" s="221"/>
      <c r="S355" s="178"/>
      <c r="T355" s="178"/>
      <c r="U355" s="178"/>
    </row>
    <row r="356" spans="3:21" ht="24.75" customHeight="1">
      <c r="C356" s="220"/>
      <c r="D356" s="178"/>
      <c r="E356" s="221"/>
      <c r="G356" s="223"/>
      <c r="J356" s="178"/>
      <c r="K356" s="178"/>
      <c r="L356" s="178"/>
      <c r="M356" s="178"/>
      <c r="R356" s="221"/>
      <c r="S356" s="178"/>
      <c r="T356" s="178"/>
      <c r="U356" s="178"/>
    </row>
    <row r="357" spans="3:21" ht="24.75" customHeight="1">
      <c r="C357" s="220"/>
      <c r="D357" s="178"/>
      <c r="E357" s="221"/>
      <c r="G357" s="223"/>
      <c r="J357" s="178"/>
      <c r="K357" s="178"/>
      <c r="L357" s="178"/>
      <c r="M357" s="178"/>
      <c r="R357" s="221"/>
      <c r="S357" s="178"/>
      <c r="T357" s="178"/>
      <c r="U357" s="178"/>
    </row>
    <row r="358" spans="3:21" ht="24.75" customHeight="1">
      <c r="C358" s="220"/>
      <c r="D358" s="178"/>
      <c r="E358" s="221"/>
      <c r="G358" s="223"/>
      <c r="J358" s="178"/>
      <c r="K358" s="178"/>
      <c r="L358" s="178"/>
      <c r="M358" s="178"/>
      <c r="R358" s="221"/>
      <c r="S358" s="178"/>
      <c r="T358" s="178"/>
      <c r="U358" s="178"/>
    </row>
    <row r="359" spans="3:21" ht="24.75" customHeight="1">
      <c r="C359" s="220"/>
      <c r="D359" s="178"/>
      <c r="E359" s="221"/>
      <c r="G359" s="223"/>
      <c r="J359" s="178"/>
      <c r="K359" s="178"/>
      <c r="L359" s="178"/>
      <c r="M359" s="178"/>
      <c r="R359" s="221"/>
      <c r="S359" s="178"/>
      <c r="T359" s="178"/>
      <c r="U359" s="178"/>
    </row>
    <row r="360" spans="3:21" ht="24.75" customHeight="1">
      <c r="C360" s="220"/>
      <c r="D360" s="178"/>
      <c r="E360" s="221"/>
      <c r="G360" s="223"/>
      <c r="J360" s="178"/>
      <c r="K360" s="178"/>
      <c r="L360" s="178"/>
      <c r="M360" s="178"/>
      <c r="R360" s="221"/>
      <c r="S360" s="178"/>
      <c r="T360" s="178"/>
      <c r="U360" s="178"/>
    </row>
    <row r="361" spans="3:21" ht="24.75" customHeight="1">
      <c r="C361" s="220"/>
      <c r="D361" s="178"/>
      <c r="E361" s="221"/>
      <c r="G361" s="223"/>
      <c r="J361" s="178"/>
      <c r="K361" s="178"/>
      <c r="L361" s="178"/>
      <c r="M361" s="178"/>
      <c r="R361" s="221"/>
      <c r="S361" s="178"/>
      <c r="T361" s="178"/>
      <c r="U361" s="178"/>
    </row>
    <row r="362" spans="3:21" ht="24.75" customHeight="1">
      <c r="C362" s="220"/>
      <c r="D362" s="178"/>
      <c r="E362" s="221"/>
      <c r="G362" s="223"/>
      <c r="J362" s="178"/>
      <c r="K362" s="178"/>
      <c r="L362" s="178"/>
      <c r="M362" s="178"/>
      <c r="R362" s="221"/>
      <c r="S362" s="178"/>
      <c r="T362" s="178"/>
      <c r="U362" s="178"/>
    </row>
    <row r="363" spans="3:21" ht="24.75" customHeight="1">
      <c r="C363" s="220"/>
      <c r="D363" s="178"/>
      <c r="E363" s="221"/>
      <c r="G363" s="223"/>
      <c r="J363" s="178"/>
      <c r="K363" s="178"/>
      <c r="L363" s="178"/>
      <c r="M363" s="178"/>
      <c r="R363" s="221"/>
      <c r="S363" s="178"/>
      <c r="T363" s="178"/>
      <c r="U363" s="178"/>
    </row>
    <row r="364" spans="3:21" ht="24.75" customHeight="1">
      <c r="C364" s="220"/>
      <c r="D364" s="178"/>
      <c r="E364" s="221"/>
      <c r="G364" s="223"/>
      <c r="J364" s="178"/>
      <c r="K364" s="178"/>
      <c r="L364" s="178"/>
      <c r="M364" s="178"/>
      <c r="R364" s="221"/>
      <c r="S364" s="178"/>
      <c r="T364" s="178"/>
      <c r="U364" s="178"/>
    </row>
    <row r="365" spans="3:21" ht="24.75" customHeight="1">
      <c r="C365" s="220"/>
      <c r="D365" s="178"/>
      <c r="E365" s="221"/>
      <c r="G365" s="223"/>
      <c r="J365" s="178"/>
      <c r="K365" s="178"/>
      <c r="L365" s="178"/>
      <c r="M365" s="178"/>
      <c r="R365" s="221"/>
      <c r="S365" s="178"/>
      <c r="T365" s="178"/>
      <c r="U365" s="178"/>
    </row>
    <row r="366" spans="3:21" ht="24.75" customHeight="1">
      <c r="C366" s="220"/>
      <c r="D366" s="178"/>
      <c r="E366" s="221"/>
      <c r="G366" s="223"/>
      <c r="J366" s="178"/>
      <c r="K366" s="178"/>
      <c r="L366" s="178"/>
      <c r="M366" s="178"/>
      <c r="R366" s="221"/>
      <c r="S366" s="178"/>
      <c r="T366" s="178"/>
      <c r="U366" s="178"/>
    </row>
    <row r="367" spans="3:21" ht="24.75" customHeight="1">
      <c r="C367" s="220"/>
      <c r="D367" s="178"/>
      <c r="E367" s="221"/>
      <c r="G367" s="223"/>
      <c r="J367" s="178"/>
      <c r="K367" s="178"/>
      <c r="L367" s="178"/>
      <c r="M367" s="178"/>
      <c r="R367" s="221"/>
      <c r="S367" s="178"/>
      <c r="T367" s="178"/>
      <c r="U367" s="178"/>
    </row>
    <row r="368" spans="3:21" ht="24.75" customHeight="1">
      <c r="C368" s="220"/>
      <c r="D368" s="178"/>
      <c r="E368" s="221"/>
      <c r="G368" s="223"/>
      <c r="J368" s="178"/>
      <c r="K368" s="178"/>
      <c r="L368" s="178"/>
      <c r="M368" s="178"/>
      <c r="R368" s="221"/>
      <c r="S368" s="178"/>
      <c r="T368" s="178"/>
      <c r="U368" s="178"/>
    </row>
    <row r="369" spans="3:21" ht="24.75" customHeight="1">
      <c r="C369" s="220"/>
      <c r="D369" s="178"/>
      <c r="E369" s="221"/>
      <c r="G369" s="223"/>
      <c r="J369" s="178"/>
      <c r="K369" s="178"/>
      <c r="L369" s="178"/>
      <c r="M369" s="178"/>
      <c r="R369" s="221"/>
      <c r="S369" s="178"/>
      <c r="T369" s="178"/>
      <c r="U369" s="178"/>
    </row>
    <row r="370" spans="3:21" ht="24.75" customHeight="1">
      <c r="C370" s="220"/>
      <c r="D370" s="178"/>
      <c r="E370" s="221"/>
      <c r="G370" s="223"/>
      <c r="J370" s="178"/>
      <c r="K370" s="178"/>
      <c r="L370" s="178"/>
      <c r="M370" s="178"/>
      <c r="R370" s="221"/>
      <c r="S370" s="178"/>
      <c r="T370" s="178"/>
      <c r="U370" s="178"/>
    </row>
    <row r="371" spans="3:21" ht="24.75" customHeight="1">
      <c r="C371" s="220"/>
      <c r="D371" s="178"/>
      <c r="E371" s="221"/>
      <c r="G371" s="223"/>
      <c r="J371" s="178"/>
      <c r="K371" s="178"/>
      <c r="L371" s="178"/>
      <c r="M371" s="178"/>
      <c r="R371" s="221"/>
      <c r="S371" s="178"/>
      <c r="T371" s="178"/>
      <c r="U371" s="178"/>
    </row>
    <row r="372" spans="3:21" ht="24.75" customHeight="1">
      <c r="C372" s="220"/>
      <c r="D372" s="178"/>
      <c r="E372" s="221"/>
      <c r="G372" s="223"/>
      <c r="J372" s="178"/>
      <c r="K372" s="178"/>
      <c r="L372" s="178"/>
      <c r="M372" s="178"/>
      <c r="R372" s="221"/>
      <c r="S372" s="178"/>
      <c r="T372" s="178"/>
      <c r="U372" s="178"/>
    </row>
    <row r="373" spans="3:21" ht="24.75" customHeight="1">
      <c r="C373" s="220"/>
      <c r="D373" s="178"/>
      <c r="E373" s="221"/>
      <c r="G373" s="223"/>
      <c r="J373" s="178"/>
      <c r="K373" s="178"/>
      <c r="L373" s="178"/>
      <c r="M373" s="178"/>
      <c r="R373" s="221"/>
      <c r="S373" s="178"/>
      <c r="T373" s="178"/>
      <c r="U373" s="178"/>
    </row>
    <row r="374" spans="3:21" ht="24.75" customHeight="1">
      <c r="C374" s="220"/>
      <c r="D374" s="178"/>
      <c r="E374" s="221"/>
      <c r="G374" s="223"/>
      <c r="J374" s="178"/>
      <c r="K374" s="178"/>
      <c r="L374" s="178"/>
      <c r="M374" s="178"/>
      <c r="R374" s="221"/>
      <c r="S374" s="178"/>
      <c r="T374" s="178"/>
      <c r="U374" s="178"/>
    </row>
    <row r="375" spans="3:21" ht="24.75" customHeight="1">
      <c r="C375" s="220"/>
      <c r="D375" s="178"/>
      <c r="E375" s="221"/>
      <c r="G375" s="223"/>
      <c r="J375" s="178"/>
      <c r="K375" s="178"/>
      <c r="L375" s="178"/>
      <c r="M375" s="178"/>
      <c r="R375" s="221"/>
      <c r="S375" s="178"/>
      <c r="T375" s="178"/>
      <c r="U375" s="178"/>
    </row>
    <row r="376" spans="3:21" ht="24.75" customHeight="1">
      <c r="C376" s="220"/>
      <c r="D376" s="178"/>
      <c r="E376" s="221"/>
      <c r="G376" s="223"/>
      <c r="J376" s="178"/>
      <c r="K376" s="178"/>
      <c r="L376" s="178"/>
      <c r="M376" s="178"/>
      <c r="R376" s="221"/>
      <c r="S376" s="178"/>
      <c r="T376" s="178"/>
      <c r="U376" s="178"/>
    </row>
    <row r="377" spans="3:21" ht="24.75" customHeight="1">
      <c r="C377" s="220"/>
      <c r="D377" s="178"/>
      <c r="E377" s="221"/>
      <c r="G377" s="223"/>
      <c r="J377" s="178"/>
      <c r="K377" s="178"/>
      <c r="L377" s="178"/>
      <c r="M377" s="178"/>
      <c r="R377" s="221"/>
      <c r="S377" s="178"/>
      <c r="T377" s="178"/>
      <c r="U377" s="178"/>
    </row>
    <row r="378" spans="3:21" ht="24.75" customHeight="1">
      <c r="C378" s="220"/>
      <c r="D378" s="178"/>
      <c r="E378" s="221"/>
      <c r="G378" s="223"/>
      <c r="J378" s="178"/>
      <c r="K378" s="178"/>
      <c r="L378" s="178"/>
      <c r="M378" s="178"/>
      <c r="R378" s="221"/>
      <c r="S378" s="178"/>
      <c r="T378" s="178"/>
      <c r="U378" s="178"/>
    </row>
    <row r="379" spans="3:21" ht="24.75" customHeight="1">
      <c r="C379" s="220"/>
      <c r="D379" s="178"/>
      <c r="E379" s="221"/>
      <c r="G379" s="223"/>
      <c r="J379" s="178"/>
      <c r="K379" s="178"/>
      <c r="L379" s="178"/>
      <c r="M379" s="178"/>
      <c r="R379" s="221"/>
      <c r="S379" s="178"/>
      <c r="T379" s="178"/>
      <c r="U379" s="178"/>
    </row>
    <row r="380" spans="3:21" ht="24.75" customHeight="1">
      <c r="C380" s="220"/>
      <c r="D380" s="178"/>
      <c r="E380" s="221"/>
      <c r="G380" s="223"/>
      <c r="J380" s="178"/>
      <c r="K380" s="178"/>
      <c r="L380" s="178"/>
      <c r="M380" s="178"/>
      <c r="R380" s="221"/>
      <c r="S380" s="178"/>
      <c r="T380" s="178"/>
      <c r="U380" s="178"/>
    </row>
    <row r="381" spans="3:21" ht="24.75" customHeight="1">
      <c r="C381" s="220"/>
      <c r="D381" s="178"/>
      <c r="E381" s="221"/>
      <c r="G381" s="223"/>
      <c r="J381" s="178"/>
      <c r="K381" s="178"/>
      <c r="L381" s="178"/>
      <c r="M381" s="178"/>
      <c r="R381" s="221"/>
      <c r="S381" s="178"/>
      <c r="T381" s="178"/>
      <c r="U381" s="178"/>
    </row>
    <row r="382" spans="3:21" ht="24.75" customHeight="1">
      <c r="C382" s="220"/>
      <c r="D382" s="178"/>
      <c r="E382" s="221"/>
      <c r="G382" s="223"/>
      <c r="J382" s="178"/>
      <c r="K382" s="178"/>
      <c r="L382" s="178"/>
      <c r="M382" s="178"/>
      <c r="R382" s="221"/>
      <c r="S382" s="178"/>
      <c r="T382" s="178"/>
      <c r="U382" s="178"/>
    </row>
    <row r="383" spans="3:21" ht="24.75" customHeight="1">
      <c r="C383" s="220"/>
      <c r="D383" s="178"/>
      <c r="E383" s="221"/>
      <c r="G383" s="223"/>
      <c r="J383" s="178"/>
      <c r="K383" s="178"/>
      <c r="L383" s="178"/>
      <c r="M383" s="178"/>
      <c r="R383" s="221"/>
      <c r="S383" s="178"/>
      <c r="T383" s="178"/>
      <c r="U383" s="178"/>
    </row>
    <row r="384" spans="3:21" ht="24.75" customHeight="1">
      <c r="C384" s="220"/>
      <c r="D384" s="178"/>
      <c r="E384" s="221"/>
      <c r="G384" s="223"/>
      <c r="J384" s="178"/>
      <c r="K384" s="178"/>
      <c r="L384" s="178"/>
      <c r="M384" s="178"/>
      <c r="R384" s="221"/>
      <c r="S384" s="178"/>
      <c r="T384" s="178"/>
      <c r="U384" s="178"/>
    </row>
    <row r="385" spans="3:21" ht="24.75" customHeight="1">
      <c r="C385" s="220"/>
      <c r="D385" s="178"/>
      <c r="E385" s="221"/>
      <c r="G385" s="223"/>
      <c r="J385" s="178"/>
      <c r="K385" s="178"/>
      <c r="L385" s="178"/>
      <c r="M385" s="178"/>
      <c r="R385" s="221"/>
      <c r="S385" s="178"/>
      <c r="T385" s="178"/>
      <c r="U385" s="178"/>
    </row>
    <row r="386" spans="3:21" ht="24.75" customHeight="1">
      <c r="C386" s="220"/>
      <c r="D386" s="178"/>
      <c r="E386" s="221"/>
      <c r="G386" s="223"/>
      <c r="J386" s="178"/>
      <c r="K386" s="178"/>
      <c r="L386" s="178"/>
      <c r="M386" s="178"/>
      <c r="R386" s="221"/>
      <c r="S386" s="178"/>
      <c r="T386" s="178"/>
      <c r="U386" s="178"/>
    </row>
    <row r="387" spans="3:21" ht="24.75" customHeight="1">
      <c r="C387" s="220"/>
      <c r="D387" s="178"/>
      <c r="E387" s="221"/>
      <c r="G387" s="223"/>
      <c r="J387" s="178"/>
      <c r="K387" s="178"/>
      <c r="L387" s="178"/>
      <c r="M387" s="178"/>
      <c r="R387" s="221"/>
      <c r="S387" s="178"/>
      <c r="T387" s="178"/>
      <c r="U387" s="178"/>
    </row>
    <row r="388" spans="3:21" ht="24.75" customHeight="1">
      <c r="C388" s="220"/>
      <c r="D388" s="178"/>
      <c r="E388" s="221"/>
      <c r="G388" s="223"/>
      <c r="J388" s="178"/>
      <c r="K388" s="178"/>
      <c r="L388" s="178"/>
      <c r="M388" s="178"/>
      <c r="R388" s="221"/>
      <c r="S388" s="178"/>
      <c r="T388" s="178"/>
      <c r="U388" s="178"/>
    </row>
    <row r="389" spans="3:21" ht="24.75" customHeight="1">
      <c r="C389" s="220"/>
      <c r="D389" s="178"/>
      <c r="E389" s="221"/>
      <c r="G389" s="223"/>
      <c r="J389" s="178"/>
      <c r="K389" s="178"/>
      <c r="L389" s="178"/>
      <c r="M389" s="178"/>
      <c r="R389" s="221"/>
      <c r="S389" s="178"/>
      <c r="T389" s="178"/>
      <c r="U389" s="178"/>
    </row>
    <row r="390" spans="3:21" ht="24.75" customHeight="1">
      <c r="C390" s="220"/>
      <c r="D390" s="178"/>
      <c r="E390" s="221"/>
      <c r="G390" s="223"/>
      <c r="J390" s="178"/>
      <c r="K390" s="178"/>
      <c r="L390" s="178"/>
      <c r="M390" s="178"/>
      <c r="R390" s="221"/>
      <c r="S390" s="178"/>
      <c r="T390" s="178"/>
      <c r="U390" s="178"/>
    </row>
    <row r="391" spans="3:21" ht="24.75" customHeight="1">
      <c r="C391" s="220"/>
      <c r="D391" s="178"/>
      <c r="E391" s="221"/>
      <c r="G391" s="223"/>
      <c r="J391" s="178"/>
      <c r="K391" s="178"/>
      <c r="L391" s="178"/>
      <c r="M391" s="178"/>
      <c r="R391" s="221"/>
      <c r="S391" s="178"/>
      <c r="T391" s="178"/>
      <c r="U391" s="178"/>
    </row>
    <row r="392" spans="3:21" ht="24.75" customHeight="1">
      <c r="C392" s="220"/>
      <c r="D392" s="178"/>
      <c r="E392" s="221"/>
      <c r="G392" s="223"/>
      <c r="J392" s="178"/>
      <c r="K392" s="178"/>
      <c r="L392" s="178"/>
      <c r="M392" s="178"/>
      <c r="R392" s="221"/>
      <c r="S392" s="178"/>
      <c r="T392" s="178"/>
      <c r="U392" s="178"/>
    </row>
    <row r="393" spans="3:21" ht="24.75" customHeight="1">
      <c r="C393" s="220"/>
      <c r="D393" s="178"/>
      <c r="E393" s="221"/>
      <c r="G393" s="223"/>
      <c r="J393" s="178"/>
      <c r="K393" s="178"/>
      <c r="L393" s="178"/>
      <c r="M393" s="178"/>
      <c r="R393" s="221"/>
      <c r="S393" s="178"/>
      <c r="T393" s="178"/>
      <c r="U393" s="178"/>
    </row>
    <row r="394" spans="3:21" ht="24.75" customHeight="1">
      <c r="C394" s="220"/>
      <c r="D394" s="178"/>
      <c r="E394" s="221"/>
      <c r="G394" s="223"/>
      <c r="J394" s="178"/>
      <c r="K394" s="178"/>
      <c r="L394" s="178"/>
      <c r="M394" s="178"/>
      <c r="R394" s="221"/>
      <c r="S394" s="178"/>
      <c r="T394" s="178"/>
      <c r="U394" s="178"/>
    </row>
    <row r="395" spans="3:21" ht="24.75" customHeight="1">
      <c r="C395" s="220"/>
      <c r="D395" s="178"/>
      <c r="E395" s="221"/>
      <c r="G395" s="223"/>
      <c r="J395" s="178"/>
      <c r="K395" s="178"/>
      <c r="L395" s="178"/>
      <c r="M395" s="178"/>
      <c r="R395" s="221"/>
      <c r="S395" s="178"/>
      <c r="T395" s="178"/>
      <c r="U395" s="178"/>
    </row>
    <row r="396" spans="3:21" ht="24.75" customHeight="1">
      <c r="C396" s="220"/>
      <c r="D396" s="178"/>
      <c r="E396" s="221"/>
      <c r="G396" s="223"/>
      <c r="J396" s="178"/>
      <c r="K396" s="178"/>
      <c r="L396" s="178"/>
      <c r="M396" s="178"/>
      <c r="R396" s="221"/>
      <c r="S396" s="178"/>
      <c r="T396" s="178"/>
      <c r="U396" s="178"/>
    </row>
    <row r="397" spans="3:21" ht="24.75" customHeight="1">
      <c r="C397" s="220"/>
      <c r="D397" s="178"/>
      <c r="E397" s="221"/>
      <c r="G397" s="223"/>
      <c r="J397" s="178"/>
      <c r="K397" s="178"/>
      <c r="L397" s="178"/>
      <c r="M397" s="178"/>
      <c r="R397" s="221"/>
      <c r="S397" s="178"/>
      <c r="T397" s="178"/>
      <c r="U397" s="178"/>
    </row>
    <row r="398" spans="3:21" ht="24.75" customHeight="1">
      <c r="C398" s="220"/>
      <c r="D398" s="178"/>
      <c r="E398" s="221"/>
      <c r="G398" s="223"/>
      <c r="J398" s="178"/>
      <c r="K398" s="178"/>
      <c r="L398" s="178"/>
      <c r="M398" s="178"/>
      <c r="R398" s="221"/>
      <c r="S398" s="178"/>
      <c r="T398" s="178"/>
      <c r="U398" s="178"/>
    </row>
    <row r="399" spans="3:21" ht="24.75" customHeight="1">
      <c r="C399" s="220"/>
      <c r="D399" s="178"/>
      <c r="E399" s="221"/>
      <c r="G399" s="223"/>
      <c r="J399" s="178"/>
      <c r="K399" s="178"/>
      <c r="L399" s="178"/>
      <c r="M399" s="178"/>
      <c r="R399" s="221"/>
      <c r="S399" s="178"/>
      <c r="T399" s="178"/>
      <c r="U399" s="178"/>
    </row>
    <row r="400" spans="3:21" ht="24.75" customHeight="1">
      <c r="C400" s="220"/>
      <c r="D400" s="178"/>
      <c r="E400" s="221"/>
      <c r="G400" s="223"/>
      <c r="J400" s="178"/>
      <c r="K400" s="178"/>
      <c r="L400" s="178"/>
      <c r="M400" s="178"/>
      <c r="R400" s="221"/>
      <c r="S400" s="178"/>
      <c r="T400" s="178"/>
      <c r="U400" s="178"/>
    </row>
    <row r="401" spans="3:21" ht="24.75" customHeight="1">
      <c r="C401" s="220"/>
      <c r="D401" s="178"/>
      <c r="E401" s="221"/>
      <c r="G401" s="223"/>
      <c r="J401" s="178"/>
      <c r="K401" s="178"/>
      <c r="L401" s="178"/>
      <c r="M401" s="178"/>
      <c r="R401" s="221"/>
      <c r="S401" s="178"/>
      <c r="T401" s="178"/>
      <c r="U401" s="178"/>
    </row>
    <row r="402" spans="3:21" ht="24.75" customHeight="1">
      <c r="C402" s="220"/>
      <c r="D402" s="178"/>
      <c r="E402" s="221"/>
      <c r="G402" s="223"/>
      <c r="J402" s="178"/>
      <c r="K402" s="178"/>
      <c r="L402" s="178"/>
      <c r="M402" s="178"/>
      <c r="R402" s="221"/>
      <c r="S402" s="178"/>
      <c r="T402" s="178"/>
      <c r="U402" s="178"/>
    </row>
    <row r="403" spans="3:21" ht="24.75" customHeight="1">
      <c r="C403" s="220"/>
      <c r="D403" s="178"/>
      <c r="E403" s="221"/>
      <c r="G403" s="223"/>
      <c r="J403" s="178"/>
      <c r="K403" s="178"/>
      <c r="L403" s="178"/>
      <c r="M403" s="178"/>
      <c r="R403" s="221"/>
      <c r="S403" s="178"/>
      <c r="T403" s="178"/>
      <c r="U403" s="178"/>
    </row>
    <row r="404" spans="3:21" ht="24.75" customHeight="1">
      <c r="C404" s="220"/>
      <c r="D404" s="178"/>
      <c r="E404" s="221"/>
      <c r="G404" s="223"/>
      <c r="J404" s="178"/>
      <c r="K404" s="178"/>
      <c r="L404" s="178"/>
      <c r="M404" s="178"/>
      <c r="R404" s="221"/>
      <c r="S404" s="178"/>
      <c r="T404" s="178"/>
      <c r="U404" s="178"/>
    </row>
    <row r="405" spans="3:21" ht="24.75" customHeight="1">
      <c r="C405" s="220"/>
      <c r="D405" s="178"/>
      <c r="E405" s="221"/>
      <c r="G405" s="223"/>
      <c r="J405" s="178"/>
      <c r="K405" s="178"/>
      <c r="L405" s="178"/>
      <c r="M405" s="178"/>
      <c r="R405" s="221"/>
      <c r="S405" s="178"/>
      <c r="T405" s="178"/>
      <c r="U405" s="178"/>
    </row>
    <row r="406" spans="3:21" ht="24.75" customHeight="1">
      <c r="C406" s="220"/>
      <c r="D406" s="178"/>
      <c r="E406" s="221"/>
      <c r="G406" s="223"/>
      <c r="J406" s="178"/>
      <c r="K406" s="178"/>
      <c r="L406" s="178"/>
      <c r="M406" s="178"/>
      <c r="R406" s="221"/>
      <c r="S406" s="178"/>
      <c r="T406" s="178"/>
      <c r="U406" s="178"/>
    </row>
    <row r="407" spans="3:21" ht="24.75" customHeight="1">
      <c r="C407" s="220"/>
      <c r="D407" s="178"/>
      <c r="E407" s="221"/>
      <c r="G407" s="223"/>
      <c r="J407" s="178"/>
      <c r="K407" s="178"/>
      <c r="L407" s="178"/>
      <c r="M407" s="178"/>
      <c r="R407" s="221"/>
      <c r="S407" s="178"/>
      <c r="T407" s="178"/>
      <c r="U407" s="178"/>
    </row>
    <row r="408" spans="3:21" ht="24.75" customHeight="1">
      <c r="C408" s="220"/>
      <c r="D408" s="178"/>
      <c r="E408" s="221"/>
      <c r="G408" s="223"/>
      <c r="J408" s="178"/>
      <c r="K408" s="178"/>
      <c r="L408" s="178"/>
      <c r="M408" s="178"/>
      <c r="R408" s="221"/>
      <c r="S408" s="178"/>
      <c r="T408" s="178"/>
      <c r="U408" s="178"/>
    </row>
    <row r="409" spans="3:21" ht="24.75" customHeight="1">
      <c r="C409" s="220"/>
      <c r="D409" s="178"/>
      <c r="E409" s="221"/>
      <c r="G409" s="223"/>
      <c r="J409" s="178"/>
      <c r="K409" s="178"/>
      <c r="L409" s="178"/>
      <c r="M409" s="178"/>
      <c r="R409" s="221"/>
      <c r="S409" s="178"/>
      <c r="T409" s="178"/>
      <c r="U409" s="178"/>
    </row>
    <row r="410" spans="3:21" ht="24.75" customHeight="1">
      <c r="C410" s="220"/>
      <c r="D410" s="178"/>
      <c r="E410" s="221"/>
      <c r="G410" s="223"/>
      <c r="J410" s="178"/>
      <c r="K410" s="178"/>
      <c r="L410" s="178"/>
      <c r="M410" s="178"/>
      <c r="R410" s="221"/>
      <c r="S410" s="178"/>
      <c r="T410" s="178"/>
      <c r="U410" s="178"/>
    </row>
    <row r="411" spans="3:21" ht="24.75" customHeight="1">
      <c r="C411" s="220"/>
      <c r="D411" s="178"/>
      <c r="E411" s="221"/>
      <c r="G411" s="223"/>
      <c r="J411" s="178"/>
      <c r="K411" s="178"/>
      <c r="L411" s="178"/>
      <c r="M411" s="178"/>
      <c r="R411" s="221"/>
      <c r="S411" s="178"/>
      <c r="T411" s="178"/>
      <c r="U411" s="178"/>
    </row>
    <row r="412" spans="3:21" ht="24.75" customHeight="1">
      <c r="C412" s="220"/>
      <c r="D412" s="178"/>
      <c r="E412" s="221"/>
      <c r="G412" s="223"/>
      <c r="J412" s="178"/>
      <c r="K412" s="178"/>
      <c r="L412" s="178"/>
      <c r="M412" s="178"/>
      <c r="R412" s="221"/>
      <c r="S412" s="178"/>
      <c r="T412" s="178"/>
      <c r="U412" s="178"/>
    </row>
    <row r="413" spans="3:21" ht="24.75" customHeight="1">
      <c r="C413" s="220"/>
      <c r="D413" s="178"/>
      <c r="E413" s="221"/>
      <c r="G413" s="223"/>
      <c r="J413" s="178"/>
      <c r="K413" s="178"/>
      <c r="L413" s="178"/>
      <c r="M413" s="178"/>
      <c r="R413" s="221"/>
      <c r="S413" s="178"/>
      <c r="T413" s="178"/>
      <c r="U413" s="178"/>
    </row>
    <row r="414" spans="3:21" ht="24.75" customHeight="1">
      <c r="C414" s="220"/>
      <c r="D414" s="178"/>
      <c r="E414" s="221"/>
      <c r="G414" s="223"/>
      <c r="J414" s="178"/>
      <c r="K414" s="178"/>
      <c r="L414" s="178"/>
      <c r="M414" s="178"/>
      <c r="R414" s="221"/>
      <c r="S414" s="178"/>
      <c r="T414" s="178"/>
      <c r="U414" s="178"/>
    </row>
    <row r="415" spans="3:21" ht="24.75" customHeight="1">
      <c r="C415" s="220"/>
      <c r="D415" s="178"/>
      <c r="E415" s="221"/>
      <c r="G415" s="223"/>
      <c r="J415" s="178"/>
      <c r="K415" s="178"/>
      <c r="L415" s="178"/>
      <c r="M415" s="178"/>
      <c r="R415" s="221"/>
      <c r="S415" s="178"/>
      <c r="T415" s="178"/>
      <c r="U415" s="178"/>
    </row>
    <row r="416" spans="3:21" ht="24.75" customHeight="1">
      <c r="C416" s="220"/>
      <c r="D416" s="178"/>
      <c r="E416" s="221"/>
      <c r="G416" s="223"/>
      <c r="J416" s="178"/>
      <c r="K416" s="178"/>
      <c r="L416" s="178"/>
      <c r="M416" s="178"/>
      <c r="R416" s="221"/>
      <c r="S416" s="178"/>
      <c r="T416" s="178"/>
      <c r="U416" s="178"/>
    </row>
    <row r="417" spans="3:21" ht="24.75" customHeight="1">
      <c r="C417" s="220"/>
      <c r="D417" s="178"/>
      <c r="E417" s="221"/>
      <c r="G417" s="223"/>
      <c r="J417" s="178"/>
      <c r="K417" s="178"/>
      <c r="L417" s="178"/>
      <c r="M417" s="178"/>
      <c r="R417" s="221"/>
      <c r="S417" s="178"/>
      <c r="T417" s="178"/>
      <c r="U417" s="178"/>
    </row>
    <row r="418" spans="3:21" ht="24.75" customHeight="1">
      <c r="C418" s="220"/>
      <c r="D418" s="178"/>
      <c r="E418" s="221"/>
      <c r="G418" s="223"/>
      <c r="J418" s="178"/>
      <c r="K418" s="178"/>
      <c r="L418" s="178"/>
      <c r="M418" s="178"/>
      <c r="R418" s="221"/>
      <c r="S418" s="178"/>
      <c r="T418" s="178"/>
      <c r="U418" s="178"/>
    </row>
    <row r="419" spans="3:21" ht="24.75" customHeight="1">
      <c r="C419" s="220"/>
      <c r="D419" s="178"/>
      <c r="E419" s="221"/>
      <c r="G419" s="223"/>
      <c r="J419" s="178"/>
      <c r="K419" s="178"/>
      <c r="L419" s="178"/>
      <c r="M419" s="178"/>
      <c r="R419" s="221"/>
      <c r="S419" s="178"/>
      <c r="T419" s="178"/>
      <c r="U419" s="178"/>
    </row>
    <row r="420" spans="3:21" ht="24.75" customHeight="1">
      <c r="C420" s="220"/>
      <c r="D420" s="178"/>
      <c r="E420" s="221"/>
      <c r="G420" s="223"/>
      <c r="J420" s="178"/>
      <c r="K420" s="178"/>
      <c r="L420" s="178"/>
      <c r="M420" s="178"/>
      <c r="R420" s="221"/>
      <c r="S420" s="178"/>
      <c r="T420" s="178"/>
      <c r="U420" s="178"/>
    </row>
    <row r="421" spans="3:21" ht="24.75" customHeight="1">
      <c r="C421" s="220"/>
      <c r="D421" s="178"/>
      <c r="E421" s="221"/>
      <c r="G421" s="223"/>
      <c r="J421" s="178"/>
      <c r="K421" s="178"/>
      <c r="L421" s="178"/>
      <c r="M421" s="178"/>
      <c r="R421" s="221"/>
      <c r="S421" s="178"/>
      <c r="T421" s="178"/>
      <c r="U421" s="178"/>
    </row>
    <row r="422" spans="3:21" ht="24.75" customHeight="1">
      <c r="C422" s="220"/>
      <c r="D422" s="178"/>
      <c r="E422" s="221"/>
      <c r="G422" s="223"/>
      <c r="J422" s="178"/>
      <c r="K422" s="178"/>
      <c r="L422" s="178"/>
      <c r="M422" s="178"/>
      <c r="R422" s="221"/>
      <c r="S422" s="178"/>
      <c r="T422" s="178"/>
      <c r="U422" s="178"/>
    </row>
    <row r="423" spans="3:21" ht="24.75" customHeight="1">
      <c r="C423" s="220"/>
      <c r="D423" s="178"/>
      <c r="E423" s="221"/>
      <c r="G423" s="223"/>
      <c r="J423" s="178"/>
      <c r="K423" s="178"/>
      <c r="L423" s="178"/>
      <c r="M423" s="178"/>
      <c r="R423" s="221"/>
      <c r="S423" s="178"/>
      <c r="T423" s="178"/>
      <c r="U423" s="178"/>
    </row>
    <row r="424" spans="3:21" ht="24.75" customHeight="1">
      <c r="C424" s="220"/>
      <c r="D424" s="178"/>
      <c r="E424" s="221"/>
      <c r="G424" s="223"/>
      <c r="J424" s="178"/>
      <c r="K424" s="178"/>
      <c r="L424" s="178"/>
      <c r="M424" s="178"/>
      <c r="R424" s="221"/>
      <c r="S424" s="178"/>
      <c r="T424" s="178"/>
      <c r="U424" s="178"/>
    </row>
    <row r="425" spans="3:21" ht="24.75" customHeight="1">
      <c r="C425" s="220"/>
      <c r="D425" s="178"/>
      <c r="E425" s="221"/>
      <c r="G425" s="223"/>
      <c r="J425" s="178"/>
      <c r="K425" s="178"/>
      <c r="L425" s="178"/>
      <c r="M425" s="178"/>
      <c r="R425" s="221"/>
      <c r="S425" s="178"/>
      <c r="T425" s="178"/>
      <c r="U425" s="178"/>
    </row>
    <row r="426" spans="3:21" ht="24.75" customHeight="1">
      <c r="C426" s="220"/>
      <c r="D426" s="178"/>
      <c r="E426" s="221"/>
      <c r="G426" s="223"/>
      <c r="J426" s="178"/>
      <c r="K426" s="178"/>
      <c r="L426" s="178"/>
      <c r="M426" s="178"/>
      <c r="R426" s="221"/>
      <c r="S426" s="178"/>
      <c r="T426" s="178"/>
      <c r="U426" s="178"/>
    </row>
    <row r="427" spans="3:21" ht="24.75" customHeight="1">
      <c r="C427" s="220"/>
      <c r="D427" s="178"/>
      <c r="E427" s="221"/>
      <c r="G427" s="223"/>
      <c r="J427" s="178"/>
      <c r="K427" s="178"/>
      <c r="L427" s="178"/>
      <c r="M427" s="178"/>
      <c r="R427" s="221"/>
      <c r="S427" s="178"/>
      <c r="T427" s="178"/>
      <c r="U427" s="178"/>
    </row>
    <row r="428" spans="3:21" ht="24.75" customHeight="1">
      <c r="C428" s="220"/>
      <c r="D428" s="178"/>
      <c r="E428" s="221"/>
      <c r="G428" s="223"/>
      <c r="J428" s="178"/>
      <c r="K428" s="178"/>
      <c r="L428" s="178"/>
      <c r="M428" s="178"/>
      <c r="R428" s="221"/>
      <c r="S428" s="178"/>
      <c r="T428" s="178"/>
      <c r="U428" s="178"/>
    </row>
    <row r="429" spans="3:21" ht="24.75" customHeight="1">
      <c r="C429" s="220"/>
      <c r="D429" s="178"/>
      <c r="E429" s="221"/>
      <c r="G429" s="223"/>
      <c r="J429" s="178"/>
      <c r="K429" s="178"/>
      <c r="L429" s="178"/>
      <c r="M429" s="178"/>
      <c r="R429" s="221"/>
      <c r="S429" s="178"/>
      <c r="T429" s="178"/>
      <c r="U429" s="178"/>
    </row>
    <row r="430" spans="3:21" ht="24.75" customHeight="1">
      <c r="C430" s="220"/>
      <c r="D430" s="178"/>
      <c r="E430" s="221"/>
      <c r="G430" s="223"/>
      <c r="J430" s="178"/>
      <c r="K430" s="178"/>
      <c r="L430" s="178"/>
      <c r="M430" s="178"/>
      <c r="R430" s="221"/>
      <c r="S430" s="178"/>
      <c r="T430" s="178"/>
      <c r="U430" s="178"/>
    </row>
    <row r="431" spans="3:21" ht="24.75" customHeight="1">
      <c r="C431" s="220"/>
      <c r="D431" s="178"/>
      <c r="E431" s="221"/>
      <c r="G431" s="223"/>
      <c r="J431" s="178"/>
      <c r="K431" s="178"/>
      <c r="L431" s="178"/>
      <c r="M431" s="178"/>
      <c r="R431" s="221"/>
      <c r="S431" s="178"/>
      <c r="T431" s="178"/>
      <c r="U431" s="178"/>
    </row>
    <row r="432" spans="3:21" ht="24.75" customHeight="1">
      <c r="C432" s="220"/>
      <c r="D432" s="178"/>
      <c r="E432" s="221"/>
      <c r="G432" s="223"/>
      <c r="J432" s="178"/>
      <c r="K432" s="178"/>
      <c r="L432" s="178"/>
      <c r="M432" s="178"/>
      <c r="R432" s="221"/>
      <c r="S432" s="178"/>
      <c r="T432" s="178"/>
      <c r="U432" s="178"/>
    </row>
    <row r="433" spans="3:21" ht="24.75" customHeight="1">
      <c r="C433" s="220"/>
      <c r="D433" s="178"/>
      <c r="E433" s="221"/>
      <c r="G433" s="223"/>
      <c r="J433" s="178"/>
      <c r="K433" s="178"/>
      <c r="L433" s="178"/>
      <c r="M433" s="178"/>
      <c r="R433" s="221"/>
      <c r="S433" s="178"/>
      <c r="T433" s="178"/>
      <c r="U433" s="178"/>
    </row>
    <row r="434" spans="3:21" ht="24.75" customHeight="1">
      <c r="C434" s="220"/>
      <c r="D434" s="178"/>
      <c r="E434" s="221"/>
      <c r="G434" s="223"/>
      <c r="J434" s="178"/>
      <c r="K434" s="178"/>
      <c r="L434" s="178"/>
      <c r="M434" s="178"/>
      <c r="R434" s="221"/>
      <c r="S434" s="178"/>
      <c r="T434" s="178"/>
      <c r="U434" s="178"/>
    </row>
    <row r="435" spans="3:21" ht="24.75" customHeight="1">
      <c r="C435" s="220"/>
      <c r="D435" s="178"/>
      <c r="E435" s="221"/>
      <c r="G435" s="223"/>
      <c r="J435" s="178"/>
      <c r="K435" s="178"/>
      <c r="L435" s="178"/>
      <c r="M435" s="178"/>
      <c r="R435" s="221"/>
      <c r="S435" s="178"/>
      <c r="T435" s="178"/>
      <c r="U435" s="178"/>
    </row>
    <row r="436" spans="3:21" ht="24.75" customHeight="1">
      <c r="C436" s="220"/>
      <c r="D436" s="178"/>
      <c r="E436" s="221"/>
      <c r="G436" s="223"/>
      <c r="J436" s="178"/>
      <c r="K436" s="178"/>
      <c r="L436" s="178"/>
      <c r="M436" s="178"/>
      <c r="R436" s="221"/>
      <c r="S436" s="178"/>
      <c r="T436" s="178"/>
      <c r="U436" s="178"/>
    </row>
    <row r="437" spans="3:21" ht="24.75" customHeight="1">
      <c r="C437" s="220"/>
      <c r="D437" s="178"/>
      <c r="E437" s="221"/>
      <c r="G437" s="223"/>
      <c r="J437" s="178"/>
      <c r="K437" s="178"/>
      <c r="L437" s="178"/>
      <c r="M437" s="178"/>
      <c r="R437" s="221"/>
      <c r="S437" s="178"/>
      <c r="T437" s="178"/>
      <c r="U437" s="178"/>
    </row>
    <row r="438" spans="3:21" ht="24.75" customHeight="1">
      <c r="C438" s="220"/>
      <c r="D438" s="178"/>
      <c r="E438" s="221"/>
      <c r="G438" s="223"/>
      <c r="J438" s="178"/>
      <c r="K438" s="178"/>
      <c r="L438" s="178"/>
      <c r="M438" s="178"/>
      <c r="R438" s="221"/>
      <c r="S438" s="178"/>
      <c r="T438" s="178"/>
      <c r="U438" s="178"/>
    </row>
    <row r="439" spans="3:21" ht="24.75" customHeight="1">
      <c r="C439" s="220"/>
      <c r="D439" s="178"/>
      <c r="E439" s="221"/>
      <c r="G439" s="223"/>
      <c r="J439" s="178"/>
      <c r="K439" s="178"/>
      <c r="L439" s="178"/>
      <c r="M439" s="178"/>
      <c r="R439" s="221"/>
      <c r="S439" s="178"/>
      <c r="T439" s="178"/>
      <c r="U439" s="178"/>
    </row>
    <row r="440" spans="3:21" ht="24.75" customHeight="1">
      <c r="C440" s="220"/>
      <c r="D440" s="178"/>
      <c r="E440" s="221"/>
      <c r="G440" s="223"/>
      <c r="J440" s="178"/>
      <c r="K440" s="178"/>
      <c r="L440" s="178"/>
      <c r="M440" s="178"/>
      <c r="R440" s="221"/>
      <c r="S440" s="178"/>
      <c r="T440" s="178"/>
      <c r="U440" s="178"/>
    </row>
    <row r="441" spans="3:21" ht="24.75" customHeight="1">
      <c r="C441" s="220"/>
      <c r="D441" s="178"/>
      <c r="E441" s="221"/>
      <c r="G441" s="223"/>
      <c r="J441" s="178"/>
      <c r="K441" s="178"/>
      <c r="L441" s="178"/>
      <c r="M441" s="178"/>
      <c r="R441" s="221"/>
      <c r="S441" s="178"/>
      <c r="T441" s="178"/>
      <c r="U441" s="178"/>
    </row>
    <row r="442" spans="3:21" ht="24.75" customHeight="1">
      <c r="C442" s="220"/>
      <c r="D442" s="178"/>
      <c r="E442" s="221"/>
      <c r="G442" s="223"/>
      <c r="J442" s="178"/>
      <c r="K442" s="178"/>
      <c r="L442" s="178"/>
      <c r="M442" s="178"/>
      <c r="R442" s="221"/>
      <c r="S442" s="178"/>
      <c r="T442" s="178"/>
      <c r="U442" s="178"/>
    </row>
    <row r="443" spans="3:21" ht="24.75" customHeight="1">
      <c r="C443" s="220"/>
      <c r="D443" s="178"/>
      <c r="E443" s="221"/>
      <c r="G443" s="223"/>
      <c r="J443" s="178"/>
      <c r="K443" s="178"/>
      <c r="L443" s="178"/>
      <c r="M443" s="178"/>
      <c r="R443" s="221"/>
      <c r="S443" s="178"/>
      <c r="T443" s="178"/>
      <c r="U443" s="178"/>
    </row>
    <row r="444" spans="3:21" ht="24.75" customHeight="1">
      <c r="C444" s="220"/>
      <c r="D444" s="178"/>
      <c r="E444" s="221"/>
      <c r="G444" s="223"/>
      <c r="J444" s="178"/>
      <c r="K444" s="178"/>
      <c r="L444" s="178"/>
      <c r="M444" s="178"/>
      <c r="R444" s="221"/>
      <c r="S444" s="178"/>
      <c r="T444" s="178"/>
      <c r="U444" s="178"/>
    </row>
    <row r="445" spans="3:21" ht="24.75" customHeight="1">
      <c r="C445" s="220"/>
      <c r="D445" s="178"/>
      <c r="E445" s="221"/>
      <c r="G445" s="223"/>
      <c r="J445" s="178"/>
      <c r="K445" s="178"/>
      <c r="L445" s="178"/>
      <c r="M445" s="178"/>
      <c r="R445" s="221"/>
      <c r="S445" s="178"/>
      <c r="T445" s="178"/>
      <c r="U445" s="178"/>
    </row>
    <row r="446" spans="3:21" ht="24.75" customHeight="1">
      <c r="C446" s="220"/>
      <c r="D446" s="178"/>
      <c r="E446" s="221"/>
      <c r="G446" s="223"/>
      <c r="J446" s="178"/>
      <c r="K446" s="178"/>
      <c r="L446" s="178"/>
      <c r="M446" s="178"/>
      <c r="R446" s="221"/>
      <c r="S446" s="178"/>
      <c r="T446" s="178"/>
      <c r="U446" s="178"/>
    </row>
    <row r="447" spans="3:21" ht="24.75" customHeight="1">
      <c r="C447" s="220"/>
      <c r="D447" s="178"/>
      <c r="E447" s="221"/>
      <c r="G447" s="223"/>
      <c r="J447" s="178"/>
      <c r="K447" s="178"/>
      <c r="L447" s="178"/>
      <c r="M447" s="178"/>
      <c r="R447" s="221"/>
      <c r="S447" s="178"/>
      <c r="T447" s="178"/>
      <c r="U447" s="178"/>
    </row>
    <row r="448" spans="3:21" ht="24.75" customHeight="1">
      <c r="C448" s="220"/>
      <c r="D448" s="178"/>
      <c r="E448" s="221"/>
      <c r="G448" s="223"/>
      <c r="J448" s="178"/>
      <c r="K448" s="178"/>
      <c r="L448" s="178"/>
      <c r="M448" s="178"/>
      <c r="R448" s="221"/>
      <c r="S448" s="178"/>
      <c r="T448" s="178"/>
      <c r="U448" s="178"/>
    </row>
    <row r="449" spans="3:21" ht="24.75" customHeight="1">
      <c r="C449" s="220"/>
      <c r="D449" s="178"/>
      <c r="E449" s="221"/>
      <c r="G449" s="223"/>
      <c r="J449" s="178"/>
      <c r="K449" s="178"/>
      <c r="L449" s="178"/>
      <c r="M449" s="178"/>
      <c r="R449" s="221"/>
      <c r="S449" s="178"/>
      <c r="T449" s="178"/>
      <c r="U449" s="178"/>
    </row>
    <row r="450" spans="3:21" ht="24.75" customHeight="1">
      <c r="C450" s="220"/>
      <c r="D450" s="178"/>
      <c r="E450" s="221"/>
      <c r="G450" s="223"/>
      <c r="J450" s="178"/>
      <c r="K450" s="178"/>
      <c r="L450" s="178"/>
      <c r="M450" s="178"/>
      <c r="R450" s="221"/>
      <c r="S450" s="178"/>
      <c r="T450" s="178"/>
      <c r="U450" s="178"/>
    </row>
    <row r="451" spans="3:21" ht="24.75" customHeight="1">
      <c r="C451" s="220"/>
      <c r="D451" s="178"/>
      <c r="E451" s="221"/>
      <c r="G451" s="223"/>
      <c r="J451" s="178"/>
      <c r="K451" s="178"/>
      <c r="L451" s="178"/>
      <c r="M451" s="178"/>
      <c r="R451" s="221"/>
      <c r="S451" s="178"/>
      <c r="T451" s="178"/>
      <c r="U451" s="178"/>
    </row>
    <row r="452" spans="3:21" ht="24.75" customHeight="1">
      <c r="C452" s="220"/>
      <c r="D452" s="178"/>
      <c r="E452" s="221"/>
      <c r="G452" s="223"/>
      <c r="J452" s="178"/>
      <c r="K452" s="178"/>
      <c r="L452" s="178"/>
      <c r="M452" s="178"/>
      <c r="R452" s="221"/>
      <c r="S452" s="178"/>
      <c r="T452" s="178"/>
      <c r="U452" s="178"/>
    </row>
    <row r="453" spans="3:21" ht="24.75" customHeight="1">
      <c r="C453" s="220"/>
      <c r="D453" s="178"/>
      <c r="E453" s="221"/>
      <c r="G453" s="223"/>
      <c r="J453" s="178"/>
      <c r="K453" s="178"/>
      <c r="L453" s="178"/>
      <c r="M453" s="178"/>
      <c r="R453" s="221"/>
      <c r="S453" s="178"/>
      <c r="T453" s="178"/>
      <c r="U453" s="178"/>
    </row>
    <row r="454" spans="3:21" ht="24.75" customHeight="1">
      <c r="C454" s="220"/>
      <c r="D454" s="178"/>
      <c r="E454" s="221"/>
      <c r="G454" s="223"/>
      <c r="J454" s="178"/>
      <c r="K454" s="178"/>
      <c r="L454" s="178"/>
      <c r="M454" s="178"/>
      <c r="R454" s="221"/>
      <c r="S454" s="178"/>
      <c r="T454" s="178"/>
      <c r="U454" s="178"/>
    </row>
    <row r="455" spans="3:21" ht="24.75" customHeight="1">
      <c r="C455" s="220"/>
      <c r="D455" s="178"/>
      <c r="E455" s="221"/>
      <c r="G455" s="223"/>
      <c r="J455" s="178"/>
      <c r="K455" s="178"/>
      <c r="L455" s="178"/>
      <c r="M455" s="178"/>
      <c r="R455" s="221"/>
      <c r="S455" s="178"/>
      <c r="T455" s="178"/>
      <c r="U455" s="178"/>
    </row>
    <row r="456" spans="3:21" ht="24.75" customHeight="1">
      <c r="C456" s="220"/>
      <c r="D456" s="178"/>
      <c r="E456" s="221"/>
      <c r="G456" s="223"/>
      <c r="J456" s="178"/>
      <c r="K456" s="178"/>
      <c r="L456" s="178"/>
      <c r="M456" s="178"/>
      <c r="R456" s="221"/>
      <c r="S456" s="178"/>
      <c r="T456" s="178"/>
      <c r="U456" s="178"/>
    </row>
    <row r="457" spans="3:21" ht="24.75" customHeight="1">
      <c r="C457" s="220"/>
      <c r="D457" s="178"/>
      <c r="E457" s="221"/>
      <c r="G457" s="223"/>
      <c r="J457" s="178"/>
      <c r="K457" s="178"/>
      <c r="L457" s="178"/>
      <c r="M457" s="178"/>
      <c r="R457" s="221"/>
      <c r="S457" s="178"/>
      <c r="T457" s="178"/>
      <c r="U457" s="178"/>
    </row>
    <row r="458" spans="3:21" ht="24.75" customHeight="1">
      <c r="C458" s="220"/>
      <c r="D458" s="178"/>
      <c r="E458" s="221"/>
      <c r="G458" s="223"/>
      <c r="J458" s="178"/>
      <c r="K458" s="178"/>
      <c r="L458" s="178"/>
      <c r="M458" s="178"/>
      <c r="R458" s="221"/>
      <c r="S458" s="178"/>
      <c r="T458" s="178"/>
      <c r="U458" s="178"/>
    </row>
    <row r="459" spans="3:21" ht="24.75" customHeight="1">
      <c r="C459" s="220"/>
      <c r="D459" s="178"/>
      <c r="E459" s="221"/>
      <c r="G459" s="223"/>
      <c r="J459" s="178"/>
      <c r="K459" s="178"/>
      <c r="L459" s="178"/>
      <c r="M459" s="178"/>
      <c r="R459" s="221"/>
      <c r="S459" s="178"/>
      <c r="T459" s="178"/>
      <c r="U459" s="178"/>
    </row>
    <row r="460" spans="3:21" ht="24.75" customHeight="1">
      <c r="C460" s="220"/>
      <c r="D460" s="178"/>
      <c r="E460" s="221"/>
      <c r="G460" s="223"/>
      <c r="J460" s="178"/>
      <c r="K460" s="178"/>
      <c r="L460" s="178"/>
      <c r="M460" s="178"/>
      <c r="R460" s="221"/>
      <c r="S460" s="178"/>
      <c r="T460" s="178"/>
      <c r="U460" s="178"/>
    </row>
    <row r="461" spans="3:21" ht="24.75" customHeight="1">
      <c r="C461" s="220"/>
      <c r="D461" s="178"/>
      <c r="E461" s="221"/>
      <c r="G461" s="223"/>
      <c r="J461" s="178"/>
      <c r="K461" s="178"/>
      <c r="L461" s="178"/>
      <c r="M461" s="178"/>
      <c r="R461" s="221"/>
      <c r="S461" s="178"/>
      <c r="T461" s="178"/>
      <c r="U461" s="178"/>
    </row>
    <row r="462" spans="3:21" ht="24.75" customHeight="1">
      <c r="C462" s="220"/>
      <c r="D462" s="178"/>
      <c r="E462" s="221"/>
      <c r="G462" s="223"/>
      <c r="J462" s="178"/>
      <c r="K462" s="178"/>
      <c r="L462" s="178"/>
      <c r="M462" s="178"/>
      <c r="R462" s="221"/>
      <c r="S462" s="178"/>
      <c r="T462" s="178"/>
      <c r="U462" s="178"/>
    </row>
    <row r="463" spans="3:21" ht="24.75" customHeight="1">
      <c r="C463" s="220"/>
      <c r="D463" s="178"/>
      <c r="E463" s="221"/>
      <c r="G463" s="223"/>
      <c r="J463" s="178"/>
      <c r="K463" s="178"/>
      <c r="L463" s="178"/>
      <c r="M463" s="178"/>
      <c r="R463" s="221"/>
      <c r="S463" s="178"/>
      <c r="T463" s="178"/>
      <c r="U463" s="178"/>
    </row>
    <row r="464" spans="3:21" ht="24.75" customHeight="1">
      <c r="C464" s="220"/>
      <c r="D464" s="178"/>
      <c r="E464" s="221"/>
      <c r="G464" s="223"/>
      <c r="J464" s="178"/>
      <c r="K464" s="178"/>
      <c r="L464" s="178"/>
      <c r="M464" s="178"/>
      <c r="R464" s="221"/>
      <c r="S464" s="178"/>
      <c r="T464" s="178"/>
      <c r="U464" s="178"/>
    </row>
    <row r="465" spans="3:21" ht="24.75" customHeight="1">
      <c r="C465" s="220"/>
      <c r="D465" s="178"/>
      <c r="E465" s="221"/>
      <c r="G465" s="223"/>
      <c r="J465" s="178"/>
      <c r="K465" s="178"/>
      <c r="L465" s="178"/>
      <c r="M465" s="178"/>
      <c r="R465" s="221"/>
      <c r="S465" s="178"/>
      <c r="T465" s="178"/>
      <c r="U465" s="178"/>
    </row>
    <row r="466" spans="3:21" ht="24.75" customHeight="1">
      <c r="C466" s="220"/>
      <c r="D466" s="178"/>
      <c r="E466" s="221"/>
      <c r="G466" s="223"/>
      <c r="J466" s="178"/>
      <c r="K466" s="178"/>
      <c r="L466" s="178"/>
      <c r="M466" s="178"/>
      <c r="R466" s="221"/>
      <c r="S466" s="178"/>
      <c r="T466" s="178"/>
      <c r="U466" s="178"/>
    </row>
    <row r="467" spans="3:21" ht="24.75" customHeight="1">
      <c r="C467" s="220"/>
      <c r="D467" s="178"/>
      <c r="E467" s="221"/>
      <c r="G467" s="223"/>
      <c r="J467" s="178"/>
      <c r="K467" s="178"/>
      <c r="L467" s="178"/>
      <c r="M467" s="178"/>
      <c r="R467" s="221"/>
      <c r="S467" s="178"/>
      <c r="T467" s="178"/>
      <c r="U467" s="178"/>
    </row>
    <row r="468" spans="3:21" ht="24.75" customHeight="1">
      <c r="C468" s="220"/>
      <c r="D468" s="178"/>
      <c r="E468" s="221"/>
      <c r="G468" s="223"/>
      <c r="J468" s="178"/>
      <c r="K468" s="178"/>
      <c r="L468" s="178"/>
      <c r="M468" s="178"/>
      <c r="R468" s="221"/>
      <c r="S468" s="178"/>
      <c r="T468" s="178"/>
      <c r="U468" s="178"/>
    </row>
    <row r="469" spans="3:21" ht="24.75" customHeight="1">
      <c r="C469" s="220"/>
      <c r="D469" s="178"/>
      <c r="E469" s="221"/>
      <c r="G469" s="223"/>
      <c r="J469" s="178"/>
      <c r="K469" s="178"/>
      <c r="L469" s="178"/>
      <c r="M469" s="178"/>
      <c r="R469" s="221"/>
      <c r="S469" s="178"/>
      <c r="T469" s="178"/>
      <c r="U469" s="178"/>
    </row>
    <row r="470" spans="3:21" ht="24.75" customHeight="1">
      <c r="C470" s="220"/>
      <c r="D470" s="178"/>
      <c r="E470" s="221"/>
      <c r="G470" s="223"/>
      <c r="J470" s="178"/>
      <c r="K470" s="178"/>
      <c r="L470" s="178"/>
      <c r="M470" s="178"/>
      <c r="R470" s="221"/>
      <c r="S470" s="178"/>
      <c r="T470" s="178"/>
      <c r="U470" s="178"/>
    </row>
    <row r="471" spans="3:21" ht="24.75" customHeight="1">
      <c r="C471" s="220"/>
      <c r="D471" s="178"/>
      <c r="E471" s="221"/>
      <c r="G471" s="223"/>
      <c r="J471" s="178"/>
      <c r="K471" s="178"/>
      <c r="L471" s="178"/>
      <c r="M471" s="178"/>
      <c r="R471" s="221"/>
      <c r="S471" s="178"/>
      <c r="T471" s="178"/>
      <c r="U471" s="178"/>
    </row>
    <row r="472" spans="3:21" ht="24.75" customHeight="1">
      <c r="C472" s="220"/>
      <c r="D472" s="178"/>
      <c r="E472" s="221"/>
      <c r="G472" s="223"/>
      <c r="J472" s="178"/>
      <c r="K472" s="178"/>
      <c r="L472" s="178"/>
      <c r="M472" s="178"/>
      <c r="R472" s="221"/>
      <c r="S472" s="178"/>
      <c r="T472" s="178"/>
      <c r="U472" s="178"/>
    </row>
    <row r="473" spans="3:21" ht="24.75" customHeight="1">
      <c r="C473" s="220"/>
      <c r="D473" s="178"/>
      <c r="E473" s="221"/>
      <c r="G473" s="223"/>
      <c r="J473" s="178"/>
      <c r="K473" s="178"/>
      <c r="L473" s="178"/>
      <c r="M473" s="178"/>
      <c r="R473" s="221"/>
      <c r="S473" s="178"/>
      <c r="T473" s="178"/>
      <c r="U473" s="178"/>
    </row>
    <row r="474" spans="3:21" ht="24.75" customHeight="1">
      <c r="C474" s="220"/>
      <c r="D474" s="178"/>
      <c r="E474" s="221"/>
      <c r="G474" s="223"/>
      <c r="J474" s="178"/>
      <c r="K474" s="178"/>
      <c r="L474" s="178"/>
      <c r="M474" s="178"/>
      <c r="R474" s="221"/>
      <c r="S474" s="178"/>
      <c r="T474" s="178"/>
      <c r="U474" s="178"/>
    </row>
    <row r="475" spans="3:21" ht="24.75" customHeight="1">
      <c r="C475" s="220"/>
      <c r="D475" s="178"/>
      <c r="E475" s="221"/>
      <c r="G475" s="223"/>
      <c r="J475" s="178"/>
      <c r="K475" s="178"/>
      <c r="L475" s="178"/>
      <c r="M475" s="178"/>
      <c r="R475" s="221"/>
      <c r="S475" s="178"/>
      <c r="T475" s="178"/>
      <c r="U475" s="178"/>
    </row>
    <row r="476" spans="3:21" ht="24.75" customHeight="1">
      <c r="C476" s="220"/>
      <c r="D476" s="178"/>
      <c r="E476" s="221"/>
      <c r="G476" s="223"/>
      <c r="J476" s="178"/>
      <c r="K476" s="178"/>
      <c r="L476" s="178"/>
      <c r="M476" s="178"/>
      <c r="R476" s="221"/>
      <c r="S476" s="178"/>
      <c r="T476" s="178"/>
      <c r="U476" s="178"/>
    </row>
    <row r="477" spans="3:21" ht="24.75" customHeight="1">
      <c r="C477" s="220"/>
      <c r="D477" s="178"/>
      <c r="E477" s="221"/>
      <c r="G477" s="223"/>
      <c r="J477" s="178"/>
      <c r="K477" s="178"/>
      <c r="L477" s="178"/>
      <c r="M477" s="178"/>
      <c r="R477" s="221"/>
      <c r="S477" s="178"/>
      <c r="T477" s="178"/>
      <c r="U477" s="178"/>
    </row>
    <row r="478" spans="3:21" ht="24.75" customHeight="1">
      <c r="C478" s="220"/>
      <c r="D478" s="178"/>
      <c r="E478" s="221"/>
      <c r="G478" s="223"/>
      <c r="J478" s="178"/>
      <c r="K478" s="178"/>
      <c r="L478" s="178"/>
      <c r="M478" s="178"/>
      <c r="R478" s="221"/>
      <c r="S478" s="178"/>
      <c r="T478" s="178"/>
      <c r="U478" s="178"/>
    </row>
    <row r="479" spans="3:21" ht="24.75" customHeight="1">
      <c r="C479" s="220"/>
      <c r="D479" s="178"/>
      <c r="E479" s="221"/>
      <c r="G479" s="223"/>
      <c r="J479" s="178"/>
      <c r="K479" s="178"/>
      <c r="L479" s="178"/>
      <c r="M479" s="178"/>
      <c r="R479" s="221"/>
      <c r="S479" s="178"/>
      <c r="T479" s="178"/>
      <c r="U479" s="178"/>
    </row>
    <row r="480" spans="3:21" ht="24.75" customHeight="1">
      <c r="C480" s="220"/>
      <c r="D480" s="178"/>
      <c r="E480" s="221"/>
      <c r="G480" s="223"/>
      <c r="J480" s="178"/>
      <c r="K480" s="178"/>
      <c r="L480" s="178"/>
      <c r="M480" s="178"/>
      <c r="R480" s="221"/>
      <c r="S480" s="178"/>
      <c r="T480" s="178"/>
      <c r="U480" s="178"/>
    </row>
    <row r="481" spans="3:21" ht="24.75" customHeight="1">
      <c r="C481" s="220"/>
      <c r="D481" s="178"/>
      <c r="E481" s="221"/>
      <c r="G481" s="223"/>
      <c r="J481" s="178"/>
      <c r="K481" s="178"/>
      <c r="L481" s="178"/>
      <c r="M481" s="178"/>
      <c r="R481" s="221"/>
      <c r="S481" s="178"/>
      <c r="T481" s="178"/>
      <c r="U481" s="178"/>
    </row>
    <row r="482" spans="3:21" ht="24.75" customHeight="1">
      <c r="C482" s="220"/>
      <c r="D482" s="178"/>
      <c r="E482" s="221"/>
      <c r="G482" s="223"/>
      <c r="J482" s="178"/>
      <c r="K482" s="178"/>
      <c r="L482" s="178"/>
      <c r="M482" s="178"/>
      <c r="R482" s="221"/>
      <c r="S482" s="178"/>
      <c r="T482" s="178"/>
      <c r="U482" s="178"/>
    </row>
    <row r="483" spans="3:21" ht="24.75" customHeight="1">
      <c r="C483" s="220"/>
      <c r="D483" s="178"/>
      <c r="E483" s="221"/>
      <c r="G483" s="223"/>
      <c r="J483" s="178"/>
      <c r="K483" s="178"/>
      <c r="L483" s="178"/>
      <c r="M483" s="178"/>
      <c r="R483" s="221"/>
      <c r="S483" s="178"/>
      <c r="T483" s="178"/>
      <c r="U483" s="178"/>
    </row>
    <row r="484" spans="3:21" ht="24.75" customHeight="1">
      <c r="C484" s="220"/>
      <c r="D484" s="178"/>
      <c r="E484" s="221"/>
      <c r="G484" s="223"/>
      <c r="J484" s="178"/>
      <c r="K484" s="178"/>
      <c r="L484" s="178"/>
      <c r="M484" s="178"/>
      <c r="R484" s="221"/>
      <c r="S484" s="178"/>
      <c r="T484" s="178"/>
      <c r="U484" s="178"/>
    </row>
    <row r="485" spans="3:21" ht="24.75" customHeight="1">
      <c r="C485" s="220"/>
      <c r="D485" s="178"/>
      <c r="E485" s="221"/>
      <c r="G485" s="223"/>
      <c r="J485" s="178"/>
      <c r="K485" s="178"/>
      <c r="L485" s="178"/>
      <c r="M485" s="178"/>
      <c r="R485" s="221"/>
      <c r="S485" s="178"/>
      <c r="T485" s="178"/>
      <c r="U485" s="178"/>
    </row>
    <row r="486" spans="3:21" ht="24.75" customHeight="1">
      <c r="C486" s="220"/>
      <c r="D486" s="178"/>
      <c r="E486" s="221"/>
      <c r="G486" s="223"/>
      <c r="J486" s="178"/>
      <c r="K486" s="178"/>
      <c r="L486" s="178"/>
      <c r="M486" s="178"/>
      <c r="R486" s="221"/>
      <c r="S486" s="178"/>
      <c r="T486" s="178"/>
      <c r="U486" s="178"/>
    </row>
    <row r="487" spans="3:21" ht="24.75" customHeight="1">
      <c r="C487" s="220"/>
      <c r="D487" s="178"/>
      <c r="E487" s="221"/>
      <c r="G487" s="223"/>
      <c r="J487" s="178"/>
      <c r="K487" s="178"/>
      <c r="L487" s="178"/>
      <c r="M487" s="178"/>
      <c r="R487" s="221"/>
      <c r="S487" s="178"/>
      <c r="T487" s="178"/>
      <c r="U487" s="178"/>
    </row>
    <row r="488" spans="3:21" ht="24.75" customHeight="1">
      <c r="C488" s="220"/>
      <c r="D488" s="178"/>
      <c r="E488" s="221"/>
      <c r="G488" s="223"/>
      <c r="J488" s="178"/>
      <c r="K488" s="178"/>
      <c r="L488" s="178"/>
      <c r="M488" s="178"/>
      <c r="R488" s="221"/>
      <c r="S488" s="178"/>
      <c r="T488" s="178"/>
      <c r="U488" s="178"/>
    </row>
    <row r="489" spans="3:21" ht="24.75" customHeight="1">
      <c r="C489" s="220"/>
      <c r="D489" s="178"/>
      <c r="E489" s="221"/>
      <c r="G489" s="223"/>
      <c r="J489" s="178"/>
      <c r="K489" s="178"/>
      <c r="L489" s="178"/>
      <c r="M489" s="178"/>
      <c r="R489" s="221"/>
      <c r="S489" s="178"/>
      <c r="T489" s="178"/>
      <c r="U489" s="178"/>
    </row>
    <row r="490" spans="3:21" ht="24.75" customHeight="1">
      <c r="C490" s="220"/>
      <c r="D490" s="178"/>
      <c r="E490" s="221"/>
      <c r="G490" s="223"/>
      <c r="J490" s="178"/>
      <c r="K490" s="178"/>
      <c r="L490" s="178"/>
      <c r="M490" s="178"/>
      <c r="R490" s="221"/>
      <c r="S490" s="178"/>
      <c r="T490" s="178"/>
      <c r="U490" s="178"/>
    </row>
    <row r="491" spans="3:21" ht="24.75" customHeight="1">
      <c r="C491" s="220"/>
      <c r="D491" s="178"/>
      <c r="E491" s="221"/>
      <c r="G491" s="223"/>
      <c r="J491" s="178"/>
      <c r="K491" s="178"/>
      <c r="L491" s="178"/>
      <c r="M491" s="178"/>
      <c r="R491" s="221"/>
      <c r="S491" s="178"/>
      <c r="T491" s="178"/>
      <c r="U491" s="178"/>
    </row>
    <row r="492" spans="3:21" ht="24.75" customHeight="1">
      <c r="C492" s="220"/>
      <c r="D492" s="178"/>
      <c r="E492" s="221"/>
      <c r="G492" s="223"/>
      <c r="J492" s="178"/>
      <c r="K492" s="178"/>
      <c r="L492" s="178"/>
      <c r="M492" s="178"/>
      <c r="R492" s="221"/>
      <c r="S492" s="178"/>
      <c r="T492" s="178"/>
      <c r="U492" s="178"/>
    </row>
    <row r="493" spans="3:21" ht="24.75" customHeight="1">
      <c r="C493" s="220"/>
      <c r="D493" s="178"/>
      <c r="E493" s="221"/>
      <c r="G493" s="223"/>
      <c r="J493" s="178"/>
      <c r="K493" s="178"/>
      <c r="L493" s="178"/>
      <c r="M493" s="178"/>
      <c r="R493" s="221"/>
      <c r="S493" s="178"/>
      <c r="T493" s="178"/>
      <c r="U493" s="178"/>
    </row>
    <row r="494" spans="3:21" ht="24.75" customHeight="1">
      <c r="C494" s="220"/>
      <c r="D494" s="178"/>
      <c r="E494" s="221"/>
      <c r="G494" s="223"/>
      <c r="J494" s="178"/>
      <c r="K494" s="178"/>
      <c r="L494" s="178"/>
      <c r="M494" s="178"/>
      <c r="R494" s="221"/>
      <c r="S494" s="178"/>
      <c r="T494" s="178"/>
      <c r="U494" s="178"/>
    </row>
    <row r="495" spans="3:21" ht="24.75" customHeight="1">
      <c r="C495" s="220"/>
      <c r="D495" s="178"/>
      <c r="E495" s="221"/>
      <c r="G495" s="223"/>
      <c r="J495" s="178"/>
      <c r="K495" s="178"/>
      <c r="L495" s="178"/>
      <c r="M495" s="178"/>
      <c r="R495" s="221"/>
      <c r="S495" s="178"/>
      <c r="T495" s="178"/>
      <c r="U495" s="178"/>
    </row>
    <row r="496" spans="3:21" ht="24.75" customHeight="1">
      <c r="C496" s="220"/>
      <c r="D496" s="178"/>
      <c r="E496" s="221"/>
      <c r="G496" s="223"/>
      <c r="J496" s="178"/>
      <c r="K496" s="178"/>
      <c r="L496" s="178"/>
      <c r="M496" s="178"/>
      <c r="R496" s="221"/>
      <c r="S496" s="178"/>
      <c r="T496" s="178"/>
      <c r="U496" s="178"/>
    </row>
    <row r="497" spans="3:21" ht="24.75" customHeight="1">
      <c r="C497" s="220"/>
      <c r="D497" s="178"/>
      <c r="E497" s="221"/>
      <c r="G497" s="223"/>
      <c r="J497" s="178"/>
      <c r="K497" s="178"/>
      <c r="L497" s="178"/>
      <c r="M497" s="178"/>
      <c r="R497" s="221"/>
      <c r="S497" s="178"/>
      <c r="T497" s="178"/>
      <c r="U497" s="178"/>
    </row>
    <row r="498" spans="3:21" ht="24.75" customHeight="1">
      <c r="C498" s="220"/>
      <c r="D498" s="178"/>
      <c r="E498" s="221"/>
      <c r="G498" s="223"/>
      <c r="J498" s="178"/>
      <c r="K498" s="178"/>
      <c r="L498" s="178"/>
      <c r="M498" s="178"/>
      <c r="R498" s="221"/>
      <c r="S498" s="178"/>
      <c r="T498" s="178"/>
      <c r="U498" s="178"/>
    </row>
    <row r="499" spans="3:21" ht="24.75" customHeight="1">
      <c r="C499" s="220"/>
      <c r="D499" s="178"/>
      <c r="E499" s="221"/>
      <c r="G499" s="223"/>
      <c r="J499" s="178"/>
      <c r="K499" s="178"/>
      <c r="L499" s="178"/>
      <c r="M499" s="178"/>
      <c r="R499" s="221"/>
      <c r="S499" s="178"/>
      <c r="T499" s="178"/>
      <c r="U499" s="178"/>
    </row>
    <row r="500" spans="3:21" ht="24.75" customHeight="1">
      <c r="C500" s="220"/>
      <c r="D500" s="178"/>
      <c r="E500" s="221"/>
      <c r="G500" s="223"/>
      <c r="J500" s="178"/>
      <c r="K500" s="178"/>
      <c r="L500" s="178"/>
      <c r="M500" s="178"/>
      <c r="R500" s="221"/>
      <c r="S500" s="178"/>
      <c r="T500" s="178"/>
      <c r="U500" s="178"/>
    </row>
    <row r="501" spans="3:21" ht="24.75" customHeight="1">
      <c r="C501" s="220"/>
      <c r="D501" s="178"/>
      <c r="E501" s="221"/>
      <c r="G501" s="223"/>
      <c r="J501" s="178"/>
      <c r="K501" s="178"/>
      <c r="L501" s="178"/>
      <c r="M501" s="178"/>
      <c r="R501" s="221"/>
      <c r="S501" s="178"/>
      <c r="T501" s="178"/>
      <c r="U501" s="178"/>
    </row>
    <row r="502" spans="3:21" ht="24.75" customHeight="1">
      <c r="C502" s="220"/>
      <c r="D502" s="178"/>
      <c r="E502" s="221"/>
      <c r="G502" s="223"/>
      <c r="J502" s="178"/>
      <c r="K502" s="178"/>
      <c r="L502" s="178"/>
      <c r="M502" s="178"/>
      <c r="R502" s="221"/>
      <c r="S502" s="178"/>
      <c r="T502" s="178"/>
      <c r="U502" s="178"/>
    </row>
    <row r="503" spans="3:21" ht="24.75" customHeight="1">
      <c r="C503" s="220"/>
      <c r="D503" s="178"/>
      <c r="E503" s="221"/>
      <c r="G503" s="223"/>
      <c r="J503" s="178"/>
      <c r="K503" s="178"/>
      <c r="L503" s="178"/>
      <c r="M503" s="178"/>
      <c r="R503" s="221"/>
      <c r="S503" s="178"/>
      <c r="T503" s="178"/>
      <c r="U503" s="178"/>
    </row>
    <row r="504" spans="3:21" ht="24.75" customHeight="1">
      <c r="C504" s="220"/>
      <c r="D504" s="178"/>
      <c r="E504" s="221"/>
      <c r="G504" s="223"/>
      <c r="J504" s="178"/>
      <c r="K504" s="178"/>
      <c r="L504" s="178"/>
      <c r="M504" s="178"/>
      <c r="R504" s="221"/>
      <c r="S504" s="178"/>
      <c r="T504" s="178"/>
      <c r="U504" s="178"/>
    </row>
    <row r="505" spans="3:21" ht="24.75" customHeight="1">
      <c r="C505" s="220"/>
      <c r="D505" s="178"/>
      <c r="E505" s="221"/>
      <c r="G505" s="223"/>
      <c r="J505" s="178"/>
      <c r="K505" s="178"/>
      <c r="L505" s="178"/>
      <c r="M505" s="178"/>
      <c r="R505" s="221"/>
      <c r="S505" s="178"/>
      <c r="T505" s="178"/>
      <c r="U505" s="178"/>
    </row>
    <row r="506" spans="3:21" ht="24.75" customHeight="1">
      <c r="C506" s="220"/>
      <c r="D506" s="178"/>
      <c r="E506" s="221"/>
      <c r="G506" s="223"/>
      <c r="J506" s="178"/>
      <c r="K506" s="178"/>
      <c r="L506" s="178"/>
      <c r="M506" s="178"/>
      <c r="R506" s="221"/>
      <c r="S506" s="178"/>
      <c r="T506" s="178"/>
      <c r="U506" s="178"/>
    </row>
    <row r="507" spans="3:21" ht="24.75" customHeight="1">
      <c r="C507" s="220"/>
      <c r="D507" s="178"/>
      <c r="E507" s="221"/>
      <c r="G507" s="223"/>
      <c r="J507" s="178"/>
      <c r="K507" s="178"/>
      <c r="L507" s="178"/>
      <c r="M507" s="178"/>
      <c r="R507" s="221"/>
      <c r="S507" s="178"/>
      <c r="T507" s="178"/>
      <c r="U507" s="178"/>
    </row>
    <row r="508" spans="3:21" ht="24.75" customHeight="1">
      <c r="C508" s="220"/>
      <c r="D508" s="178"/>
      <c r="E508" s="221"/>
      <c r="G508" s="223"/>
      <c r="J508" s="178"/>
      <c r="K508" s="178"/>
      <c r="L508" s="178"/>
      <c r="M508" s="178"/>
      <c r="R508" s="221"/>
      <c r="S508" s="178"/>
      <c r="T508" s="178"/>
      <c r="U508" s="178"/>
    </row>
    <row r="509" spans="3:21" ht="24.75" customHeight="1">
      <c r="C509" s="220"/>
      <c r="D509" s="178"/>
      <c r="E509" s="221"/>
      <c r="G509" s="223"/>
      <c r="J509" s="178"/>
      <c r="K509" s="178"/>
      <c r="L509" s="178"/>
      <c r="M509" s="178"/>
      <c r="R509" s="221"/>
      <c r="S509" s="178"/>
      <c r="T509" s="178"/>
      <c r="U509" s="178"/>
    </row>
    <row r="510" spans="3:21" ht="24.75" customHeight="1">
      <c r="C510" s="220"/>
      <c r="D510" s="178"/>
      <c r="E510" s="221"/>
      <c r="G510" s="223"/>
      <c r="J510" s="178"/>
      <c r="K510" s="178"/>
      <c r="L510" s="178"/>
      <c r="M510" s="178"/>
      <c r="R510" s="221"/>
      <c r="S510" s="178"/>
      <c r="T510" s="178"/>
      <c r="U510" s="178"/>
    </row>
    <row r="511" spans="3:21" ht="24.75" customHeight="1">
      <c r="C511" s="220"/>
      <c r="D511" s="178"/>
      <c r="E511" s="221"/>
      <c r="G511" s="223"/>
      <c r="J511" s="178"/>
      <c r="K511" s="178"/>
      <c r="L511" s="178"/>
      <c r="M511" s="178"/>
      <c r="R511" s="221"/>
      <c r="S511" s="178"/>
      <c r="T511" s="178"/>
      <c r="U511" s="178"/>
    </row>
    <row r="512" spans="3:21" ht="24.75" customHeight="1">
      <c r="C512" s="220"/>
      <c r="D512" s="178"/>
      <c r="E512" s="221"/>
      <c r="G512" s="223"/>
      <c r="J512" s="178"/>
      <c r="K512" s="178"/>
      <c r="L512" s="178"/>
      <c r="M512" s="178"/>
      <c r="R512" s="221"/>
      <c r="S512" s="178"/>
      <c r="T512" s="178"/>
      <c r="U512" s="178"/>
    </row>
    <row r="513" spans="3:21" ht="24.75" customHeight="1">
      <c r="C513" s="220"/>
      <c r="D513" s="178"/>
      <c r="E513" s="221"/>
      <c r="G513" s="223"/>
      <c r="J513" s="178"/>
      <c r="K513" s="178"/>
      <c r="L513" s="178"/>
      <c r="M513" s="178"/>
      <c r="R513" s="221"/>
      <c r="S513" s="178"/>
      <c r="T513" s="178"/>
      <c r="U513" s="178"/>
    </row>
    <row r="514" spans="3:21" ht="24.75" customHeight="1">
      <c r="C514" s="220"/>
      <c r="D514" s="178"/>
      <c r="E514" s="221"/>
      <c r="G514" s="223"/>
      <c r="J514" s="178"/>
      <c r="K514" s="178"/>
      <c r="L514" s="178"/>
      <c r="M514" s="178"/>
      <c r="R514" s="221"/>
      <c r="S514" s="178"/>
      <c r="T514" s="178"/>
      <c r="U514" s="178"/>
    </row>
    <row r="515" spans="3:21" ht="24.75" customHeight="1">
      <c r="C515" s="220"/>
      <c r="D515" s="178"/>
      <c r="E515" s="221"/>
      <c r="G515" s="223"/>
      <c r="J515" s="178"/>
      <c r="K515" s="178"/>
      <c r="L515" s="178"/>
      <c r="M515" s="178"/>
      <c r="R515" s="221"/>
      <c r="S515" s="178"/>
      <c r="T515" s="178"/>
      <c r="U515" s="178"/>
    </row>
    <row r="516" spans="3:21" ht="24.75" customHeight="1">
      <c r="C516" s="220"/>
      <c r="D516" s="178"/>
      <c r="E516" s="221"/>
      <c r="G516" s="223"/>
      <c r="J516" s="178"/>
      <c r="K516" s="178"/>
      <c r="L516" s="178"/>
      <c r="M516" s="178"/>
      <c r="R516" s="221"/>
      <c r="S516" s="178"/>
      <c r="T516" s="178"/>
      <c r="U516" s="178"/>
    </row>
    <row r="517" spans="3:21" ht="24.75" customHeight="1">
      <c r="C517" s="220"/>
      <c r="D517" s="178"/>
      <c r="E517" s="221"/>
      <c r="G517" s="223"/>
      <c r="J517" s="178"/>
      <c r="K517" s="178"/>
      <c r="L517" s="178"/>
      <c r="M517" s="178"/>
      <c r="R517" s="221"/>
      <c r="S517" s="178"/>
      <c r="T517" s="178"/>
      <c r="U517" s="178"/>
    </row>
    <row r="518" spans="3:21" ht="24.75" customHeight="1">
      <c r="C518" s="220"/>
      <c r="D518" s="178"/>
      <c r="E518" s="221"/>
      <c r="G518" s="223"/>
      <c r="J518" s="178"/>
      <c r="K518" s="178"/>
      <c r="L518" s="178"/>
      <c r="M518" s="178"/>
      <c r="R518" s="221"/>
      <c r="S518" s="178"/>
      <c r="T518" s="178"/>
      <c r="U518" s="178"/>
    </row>
    <row r="519" spans="3:21" ht="24.75" customHeight="1">
      <c r="C519" s="220"/>
      <c r="D519" s="178"/>
      <c r="E519" s="221"/>
      <c r="G519" s="223"/>
      <c r="J519" s="178"/>
      <c r="K519" s="178"/>
      <c r="L519" s="178"/>
      <c r="M519" s="178"/>
      <c r="R519" s="221"/>
      <c r="S519" s="178"/>
      <c r="T519" s="178"/>
      <c r="U519" s="178"/>
    </row>
    <row r="520" spans="3:21" ht="24.75" customHeight="1">
      <c r="C520" s="220"/>
      <c r="D520" s="178"/>
      <c r="E520" s="221"/>
      <c r="G520" s="223"/>
      <c r="J520" s="178"/>
      <c r="K520" s="178"/>
      <c r="L520" s="178"/>
      <c r="M520" s="178"/>
      <c r="R520" s="221"/>
      <c r="S520" s="178"/>
      <c r="T520" s="178"/>
      <c r="U520" s="178"/>
    </row>
    <row r="521" spans="3:21" ht="24.75" customHeight="1">
      <c r="C521" s="220"/>
      <c r="D521" s="178"/>
      <c r="E521" s="221"/>
      <c r="G521" s="223"/>
      <c r="J521" s="178"/>
      <c r="K521" s="178"/>
      <c r="L521" s="178"/>
      <c r="M521" s="178"/>
      <c r="R521" s="221"/>
      <c r="S521" s="178"/>
      <c r="T521" s="178"/>
      <c r="U521" s="178"/>
    </row>
    <row r="522" spans="3:21" ht="24.75" customHeight="1">
      <c r="C522" s="220"/>
      <c r="D522" s="178"/>
      <c r="E522" s="221"/>
      <c r="G522" s="223"/>
      <c r="J522" s="178"/>
      <c r="K522" s="178"/>
      <c r="L522" s="178"/>
      <c r="M522" s="178"/>
      <c r="R522" s="221"/>
      <c r="S522" s="178"/>
      <c r="T522" s="178"/>
      <c r="U522" s="178"/>
    </row>
    <row r="523" spans="3:21" ht="24.75" customHeight="1">
      <c r="C523" s="220"/>
      <c r="D523" s="178"/>
      <c r="E523" s="221"/>
      <c r="G523" s="223"/>
      <c r="J523" s="178"/>
      <c r="K523" s="178"/>
      <c r="L523" s="178"/>
      <c r="M523" s="178"/>
      <c r="R523" s="221"/>
      <c r="S523" s="178"/>
      <c r="T523" s="178"/>
      <c r="U523" s="178"/>
    </row>
    <row r="524" spans="3:21" ht="24.75" customHeight="1">
      <c r="C524" s="220"/>
      <c r="D524" s="178"/>
      <c r="E524" s="221"/>
      <c r="G524" s="223"/>
      <c r="J524" s="178"/>
      <c r="K524" s="178"/>
      <c r="L524" s="178"/>
      <c r="M524" s="178"/>
      <c r="R524" s="221"/>
      <c r="S524" s="178"/>
      <c r="T524" s="178"/>
      <c r="U524" s="178"/>
    </row>
    <row r="525" spans="3:21" ht="24.75" customHeight="1">
      <c r="C525" s="220"/>
      <c r="D525" s="178"/>
      <c r="E525" s="221"/>
      <c r="G525" s="223"/>
      <c r="J525" s="178"/>
      <c r="K525" s="178"/>
      <c r="L525" s="178"/>
      <c r="M525" s="178"/>
      <c r="R525" s="221"/>
      <c r="S525" s="178"/>
      <c r="T525" s="178"/>
      <c r="U525" s="178"/>
    </row>
    <row r="526" spans="3:21" ht="24.75" customHeight="1">
      <c r="C526" s="220"/>
      <c r="D526" s="178"/>
      <c r="E526" s="221"/>
      <c r="G526" s="223"/>
      <c r="J526" s="178"/>
      <c r="K526" s="178"/>
      <c r="L526" s="178"/>
      <c r="M526" s="178"/>
      <c r="R526" s="221"/>
      <c r="S526" s="178"/>
      <c r="T526" s="178"/>
      <c r="U526" s="178"/>
    </row>
    <row r="527" spans="3:21" ht="24.75" customHeight="1">
      <c r="C527" s="220"/>
      <c r="D527" s="178"/>
      <c r="E527" s="221"/>
      <c r="G527" s="223"/>
      <c r="J527" s="178"/>
      <c r="K527" s="178"/>
      <c r="L527" s="178"/>
      <c r="M527" s="178"/>
      <c r="R527" s="221"/>
      <c r="S527" s="178"/>
      <c r="T527" s="178"/>
      <c r="U527" s="178"/>
    </row>
    <row r="528" spans="3:21" ht="24.75" customHeight="1">
      <c r="C528" s="220"/>
      <c r="D528" s="178"/>
      <c r="E528" s="221"/>
      <c r="G528" s="223"/>
      <c r="J528" s="178"/>
      <c r="K528" s="178"/>
      <c r="L528" s="178"/>
      <c r="M528" s="178"/>
      <c r="R528" s="221"/>
      <c r="S528" s="178"/>
      <c r="T528" s="178"/>
      <c r="U528" s="178"/>
    </row>
    <row r="529" spans="3:21" ht="24.75" customHeight="1">
      <c r="C529" s="220"/>
      <c r="D529" s="178"/>
      <c r="E529" s="221"/>
      <c r="G529" s="223"/>
      <c r="J529" s="178"/>
      <c r="K529" s="178"/>
      <c r="L529" s="178"/>
      <c r="M529" s="178"/>
      <c r="R529" s="221"/>
      <c r="S529" s="178"/>
      <c r="T529" s="178"/>
      <c r="U529" s="178"/>
    </row>
    <row r="530" spans="3:21" ht="24.75" customHeight="1">
      <c r="C530" s="220"/>
      <c r="D530" s="178"/>
      <c r="E530" s="221"/>
      <c r="G530" s="223"/>
      <c r="J530" s="178"/>
      <c r="K530" s="178"/>
      <c r="L530" s="178"/>
      <c r="M530" s="178"/>
      <c r="R530" s="221"/>
      <c r="S530" s="178"/>
      <c r="T530" s="178"/>
      <c r="U530" s="178"/>
    </row>
    <row r="531" spans="3:21" ht="24.75" customHeight="1">
      <c r="C531" s="220"/>
      <c r="D531" s="178"/>
      <c r="E531" s="221"/>
      <c r="G531" s="223"/>
      <c r="J531" s="178"/>
      <c r="K531" s="178"/>
      <c r="L531" s="178"/>
      <c r="M531" s="178"/>
      <c r="R531" s="221"/>
      <c r="S531" s="178"/>
      <c r="T531" s="178"/>
      <c r="U531" s="178"/>
    </row>
    <row r="532" spans="3:21" ht="24.75" customHeight="1">
      <c r="C532" s="220"/>
      <c r="D532" s="178"/>
      <c r="E532" s="221"/>
      <c r="G532" s="223"/>
      <c r="J532" s="178"/>
      <c r="K532" s="178"/>
      <c r="L532" s="178"/>
      <c r="M532" s="178"/>
      <c r="R532" s="221"/>
      <c r="S532" s="178"/>
      <c r="T532" s="178"/>
      <c r="U532" s="178"/>
    </row>
    <row r="533" spans="3:21" ht="24.75" customHeight="1">
      <c r="C533" s="220"/>
      <c r="D533" s="178"/>
      <c r="E533" s="221"/>
      <c r="G533" s="223"/>
      <c r="J533" s="178"/>
      <c r="K533" s="178"/>
      <c r="L533" s="178"/>
      <c r="M533" s="178"/>
      <c r="R533" s="221"/>
      <c r="S533" s="178"/>
      <c r="T533" s="178"/>
      <c r="U533" s="178"/>
    </row>
    <row r="534" spans="3:21" ht="24.75" customHeight="1">
      <c r="C534" s="220"/>
      <c r="D534" s="178"/>
      <c r="E534" s="221"/>
      <c r="G534" s="223"/>
      <c r="J534" s="178"/>
      <c r="K534" s="178"/>
      <c r="L534" s="178"/>
      <c r="M534" s="178"/>
      <c r="R534" s="221"/>
      <c r="S534" s="178"/>
      <c r="T534" s="178"/>
      <c r="U534" s="178"/>
    </row>
    <row r="535" spans="3:21" ht="24.75" customHeight="1">
      <c r="C535" s="220"/>
      <c r="D535" s="178"/>
      <c r="E535" s="221"/>
      <c r="G535" s="223"/>
      <c r="J535" s="178"/>
      <c r="K535" s="178"/>
      <c r="L535" s="178"/>
      <c r="M535" s="178"/>
      <c r="R535" s="221"/>
      <c r="S535" s="178"/>
      <c r="T535" s="178"/>
      <c r="U535" s="178"/>
    </row>
    <row r="536" spans="3:21" ht="24.75" customHeight="1">
      <c r="C536" s="220"/>
      <c r="D536" s="178"/>
      <c r="E536" s="221"/>
      <c r="G536" s="223"/>
      <c r="J536" s="178"/>
      <c r="K536" s="178"/>
      <c r="L536" s="178"/>
      <c r="M536" s="178"/>
      <c r="R536" s="221"/>
      <c r="S536" s="178"/>
      <c r="T536" s="178"/>
      <c r="U536" s="178"/>
    </row>
    <row r="537" spans="3:21" ht="24.75" customHeight="1">
      <c r="C537" s="220"/>
      <c r="D537" s="178"/>
      <c r="E537" s="221"/>
      <c r="G537" s="223"/>
      <c r="J537" s="178"/>
      <c r="K537" s="178"/>
      <c r="L537" s="178"/>
      <c r="M537" s="178"/>
      <c r="R537" s="221"/>
      <c r="S537" s="178"/>
      <c r="T537" s="178"/>
      <c r="U537" s="178"/>
    </row>
    <row r="538" spans="3:21" ht="24.75" customHeight="1">
      <c r="C538" s="220"/>
      <c r="D538" s="178"/>
      <c r="E538" s="221"/>
      <c r="G538" s="223"/>
      <c r="J538" s="178"/>
      <c r="K538" s="178"/>
      <c r="L538" s="178"/>
      <c r="M538" s="178"/>
      <c r="R538" s="221"/>
      <c r="S538" s="178"/>
      <c r="T538" s="178"/>
      <c r="U538" s="178"/>
    </row>
    <row r="539" spans="3:21" ht="24.75" customHeight="1">
      <c r="C539" s="220"/>
      <c r="D539" s="178"/>
      <c r="E539" s="221"/>
      <c r="G539" s="223"/>
      <c r="J539" s="178"/>
      <c r="K539" s="178"/>
      <c r="L539" s="178"/>
      <c r="M539" s="178"/>
      <c r="R539" s="221"/>
      <c r="S539" s="178"/>
      <c r="T539" s="178"/>
      <c r="U539" s="178"/>
    </row>
    <row r="540" spans="3:21" ht="24.75" customHeight="1">
      <c r="C540" s="220"/>
      <c r="D540" s="178"/>
      <c r="E540" s="221"/>
      <c r="G540" s="223"/>
      <c r="J540" s="178"/>
      <c r="K540" s="178"/>
      <c r="L540" s="178"/>
      <c r="M540" s="178"/>
      <c r="R540" s="221"/>
      <c r="S540" s="178"/>
      <c r="T540" s="178"/>
      <c r="U540" s="178"/>
    </row>
    <row r="541" spans="3:21" ht="24.75" customHeight="1">
      <c r="C541" s="220"/>
      <c r="D541" s="178"/>
      <c r="E541" s="221"/>
      <c r="G541" s="223"/>
      <c r="J541" s="178"/>
      <c r="K541" s="178"/>
      <c r="L541" s="178"/>
      <c r="M541" s="178"/>
      <c r="R541" s="221"/>
      <c r="S541" s="178"/>
      <c r="T541" s="178"/>
      <c r="U541" s="178"/>
    </row>
    <row r="542" spans="3:21" ht="24.75" customHeight="1">
      <c r="C542" s="220"/>
      <c r="D542" s="178"/>
      <c r="E542" s="221"/>
      <c r="G542" s="223"/>
      <c r="J542" s="178"/>
      <c r="K542" s="178"/>
      <c r="L542" s="178"/>
      <c r="M542" s="178"/>
      <c r="R542" s="221"/>
      <c r="S542" s="178"/>
      <c r="T542" s="178"/>
      <c r="U542" s="178"/>
    </row>
    <row r="543" spans="3:21" ht="24.75" customHeight="1">
      <c r="C543" s="220"/>
      <c r="D543" s="178"/>
      <c r="E543" s="221"/>
      <c r="G543" s="223"/>
      <c r="J543" s="178"/>
      <c r="K543" s="178"/>
      <c r="L543" s="178"/>
      <c r="M543" s="178"/>
      <c r="R543" s="221"/>
      <c r="S543" s="178"/>
      <c r="T543" s="178"/>
      <c r="U543" s="178"/>
    </row>
    <row r="544" spans="3:21" ht="24.75" customHeight="1">
      <c r="C544" s="220"/>
      <c r="D544" s="178"/>
      <c r="E544" s="221"/>
      <c r="G544" s="223"/>
      <c r="J544" s="178"/>
      <c r="K544" s="178"/>
      <c r="L544" s="178"/>
      <c r="M544" s="178"/>
      <c r="R544" s="221"/>
      <c r="S544" s="178"/>
      <c r="T544" s="178"/>
      <c r="U544" s="178"/>
    </row>
    <row r="545" spans="3:21" ht="24.75" customHeight="1">
      <c r="C545" s="220"/>
      <c r="D545" s="178"/>
      <c r="E545" s="221"/>
      <c r="G545" s="223"/>
      <c r="J545" s="178"/>
      <c r="K545" s="178"/>
      <c r="L545" s="178"/>
      <c r="M545" s="178"/>
      <c r="R545" s="221"/>
      <c r="S545" s="178"/>
      <c r="T545" s="178"/>
      <c r="U545" s="178"/>
    </row>
    <row r="546" spans="3:21" ht="24.75" customHeight="1">
      <c r="C546" s="220"/>
      <c r="D546" s="178"/>
      <c r="E546" s="221"/>
      <c r="G546" s="223"/>
      <c r="J546" s="178"/>
      <c r="K546" s="178"/>
      <c r="L546" s="178"/>
      <c r="M546" s="178"/>
      <c r="R546" s="221"/>
      <c r="S546" s="178"/>
      <c r="T546" s="178"/>
      <c r="U546" s="178"/>
    </row>
    <row r="547" spans="3:21" ht="24.75" customHeight="1">
      <c r="C547" s="220"/>
      <c r="D547" s="178"/>
      <c r="E547" s="221"/>
      <c r="G547" s="223"/>
      <c r="J547" s="178"/>
      <c r="K547" s="178"/>
      <c r="L547" s="178"/>
      <c r="M547" s="178"/>
      <c r="R547" s="221"/>
      <c r="S547" s="178"/>
      <c r="T547" s="178"/>
      <c r="U547" s="178"/>
    </row>
    <row r="548" spans="3:21" ht="24.75" customHeight="1">
      <c r="C548" s="220"/>
      <c r="D548" s="178"/>
      <c r="E548" s="221"/>
      <c r="G548" s="223"/>
      <c r="J548" s="178"/>
      <c r="K548" s="178"/>
      <c r="L548" s="178"/>
      <c r="M548" s="178"/>
      <c r="R548" s="221"/>
      <c r="S548" s="178"/>
      <c r="T548" s="178"/>
      <c r="U548" s="178"/>
    </row>
    <row r="549" spans="3:21" ht="24.75" customHeight="1">
      <c r="C549" s="220"/>
      <c r="D549" s="178"/>
      <c r="E549" s="221"/>
      <c r="G549" s="223"/>
      <c r="J549" s="178"/>
      <c r="K549" s="178"/>
      <c r="L549" s="178"/>
      <c r="M549" s="178"/>
      <c r="R549" s="221"/>
      <c r="S549" s="178"/>
      <c r="T549" s="178"/>
      <c r="U549" s="178"/>
    </row>
    <row r="550" spans="3:21" ht="24.75" customHeight="1">
      <c r="C550" s="220"/>
      <c r="D550" s="178"/>
      <c r="E550" s="221"/>
      <c r="G550" s="223"/>
      <c r="J550" s="178"/>
      <c r="K550" s="178"/>
      <c r="L550" s="178"/>
      <c r="M550" s="178"/>
      <c r="R550" s="221"/>
      <c r="S550" s="178"/>
      <c r="T550" s="178"/>
      <c r="U550" s="178"/>
    </row>
    <row r="551" spans="3:21" ht="24.75" customHeight="1">
      <c r="C551" s="220"/>
      <c r="D551" s="178"/>
      <c r="E551" s="221"/>
      <c r="G551" s="223"/>
      <c r="J551" s="178"/>
      <c r="K551" s="178"/>
      <c r="L551" s="178"/>
      <c r="M551" s="178"/>
      <c r="R551" s="221"/>
      <c r="S551" s="178"/>
      <c r="T551" s="178"/>
      <c r="U551" s="178"/>
    </row>
    <row r="552" spans="3:21" ht="24.75" customHeight="1">
      <c r="C552" s="220"/>
      <c r="D552" s="178"/>
      <c r="E552" s="221"/>
      <c r="G552" s="223"/>
      <c r="J552" s="178"/>
      <c r="K552" s="178"/>
      <c r="L552" s="178"/>
      <c r="M552" s="178"/>
      <c r="R552" s="221"/>
      <c r="S552" s="178"/>
      <c r="T552" s="178"/>
      <c r="U552" s="178"/>
    </row>
    <row r="553" spans="3:21" ht="24.75" customHeight="1">
      <c r="C553" s="220"/>
      <c r="D553" s="178"/>
      <c r="E553" s="221"/>
      <c r="G553" s="223"/>
      <c r="J553" s="178"/>
      <c r="K553" s="178"/>
      <c r="L553" s="178"/>
      <c r="M553" s="178"/>
      <c r="R553" s="221"/>
      <c r="S553" s="178"/>
      <c r="T553" s="178"/>
      <c r="U553" s="178"/>
    </row>
    <row r="554" spans="3:21" ht="24.75" customHeight="1">
      <c r="C554" s="220"/>
      <c r="D554" s="178"/>
      <c r="E554" s="221"/>
      <c r="G554" s="223"/>
      <c r="J554" s="178"/>
      <c r="K554" s="178"/>
      <c r="L554" s="178"/>
      <c r="M554" s="178"/>
      <c r="R554" s="221"/>
      <c r="S554" s="178"/>
      <c r="T554" s="178"/>
      <c r="U554" s="178"/>
    </row>
    <row r="555" spans="3:21" ht="24.75" customHeight="1">
      <c r="C555" s="220"/>
      <c r="D555" s="178"/>
      <c r="E555" s="221"/>
      <c r="G555" s="223"/>
      <c r="J555" s="178"/>
      <c r="K555" s="178"/>
      <c r="L555" s="178"/>
      <c r="M555" s="178"/>
      <c r="R555" s="221"/>
      <c r="S555" s="178"/>
      <c r="T555" s="178"/>
      <c r="U555" s="178"/>
    </row>
    <row r="556" spans="3:21" ht="24.75" customHeight="1">
      <c r="C556" s="220"/>
      <c r="D556" s="178"/>
      <c r="E556" s="221"/>
      <c r="G556" s="223"/>
      <c r="J556" s="178"/>
      <c r="K556" s="178"/>
      <c r="L556" s="178"/>
      <c r="M556" s="178"/>
      <c r="R556" s="221"/>
      <c r="S556" s="178"/>
      <c r="T556" s="178"/>
      <c r="U556" s="178"/>
    </row>
    <row r="557" spans="3:21" ht="24.75" customHeight="1">
      <c r="C557" s="220"/>
      <c r="D557" s="178"/>
      <c r="E557" s="221"/>
      <c r="G557" s="223"/>
      <c r="J557" s="178"/>
      <c r="K557" s="178"/>
      <c r="L557" s="178"/>
      <c r="M557" s="178"/>
      <c r="R557" s="221"/>
      <c r="S557" s="178"/>
      <c r="T557" s="178"/>
      <c r="U557" s="178"/>
    </row>
    <row r="558" spans="3:21" ht="24.75" customHeight="1">
      <c r="C558" s="220"/>
      <c r="D558" s="178"/>
      <c r="E558" s="221"/>
      <c r="G558" s="223"/>
      <c r="J558" s="178"/>
      <c r="K558" s="178"/>
      <c r="L558" s="178"/>
      <c r="M558" s="178"/>
      <c r="R558" s="221"/>
      <c r="S558" s="178"/>
      <c r="T558" s="178"/>
      <c r="U558" s="178"/>
    </row>
    <row r="559" spans="3:21" ht="24.75" customHeight="1">
      <c r="C559" s="220"/>
      <c r="D559" s="178"/>
      <c r="E559" s="221"/>
      <c r="G559" s="223"/>
      <c r="J559" s="178"/>
      <c r="K559" s="178"/>
      <c r="L559" s="178"/>
      <c r="M559" s="178"/>
      <c r="R559" s="221"/>
      <c r="S559" s="178"/>
      <c r="T559" s="178"/>
      <c r="U559" s="178"/>
    </row>
    <row r="560" spans="3:21" ht="24.75" customHeight="1">
      <c r="C560" s="220"/>
      <c r="D560" s="178"/>
      <c r="E560" s="221"/>
      <c r="G560" s="223"/>
      <c r="J560" s="178"/>
      <c r="K560" s="178"/>
      <c r="L560" s="178"/>
      <c r="M560" s="178"/>
      <c r="R560" s="221"/>
      <c r="S560" s="178"/>
      <c r="T560" s="178"/>
      <c r="U560" s="178"/>
    </row>
    <row r="561" spans="3:21" ht="24.75" customHeight="1">
      <c r="C561" s="220"/>
      <c r="D561" s="178"/>
      <c r="E561" s="221"/>
      <c r="G561" s="223"/>
      <c r="J561" s="178"/>
      <c r="K561" s="178"/>
      <c r="L561" s="178"/>
      <c r="M561" s="178"/>
      <c r="R561" s="221"/>
      <c r="S561" s="178"/>
      <c r="T561" s="178"/>
      <c r="U561" s="178"/>
    </row>
    <row r="562" spans="3:21" ht="24.75" customHeight="1">
      <c r="C562" s="220"/>
      <c r="D562" s="178"/>
      <c r="E562" s="221"/>
      <c r="G562" s="223"/>
      <c r="J562" s="178"/>
      <c r="K562" s="178"/>
      <c r="L562" s="178"/>
      <c r="M562" s="178"/>
      <c r="R562" s="221"/>
      <c r="S562" s="178"/>
      <c r="T562" s="178"/>
      <c r="U562" s="178"/>
    </row>
    <row r="563" spans="3:21" ht="24.75" customHeight="1">
      <c r="C563" s="220"/>
      <c r="D563" s="178"/>
      <c r="E563" s="221"/>
      <c r="G563" s="223"/>
      <c r="J563" s="178"/>
      <c r="K563" s="178"/>
      <c r="L563" s="178"/>
      <c r="M563" s="178"/>
      <c r="R563" s="221"/>
      <c r="S563" s="178"/>
      <c r="T563" s="178"/>
      <c r="U563" s="178"/>
    </row>
    <row r="564" spans="3:21" ht="24.75" customHeight="1">
      <c r="C564" s="220"/>
      <c r="D564" s="178"/>
      <c r="E564" s="221"/>
      <c r="G564" s="223"/>
      <c r="J564" s="178"/>
      <c r="K564" s="178"/>
      <c r="L564" s="178"/>
      <c r="M564" s="178"/>
      <c r="R564" s="221"/>
      <c r="S564" s="178"/>
      <c r="T564" s="178"/>
      <c r="U564" s="178"/>
    </row>
    <row r="565" spans="3:21" ht="24.75" customHeight="1">
      <c r="C565" s="220"/>
      <c r="D565" s="178"/>
      <c r="E565" s="221"/>
      <c r="G565" s="223"/>
      <c r="J565" s="178"/>
      <c r="K565" s="178"/>
      <c r="L565" s="178"/>
      <c r="M565" s="178"/>
      <c r="R565" s="221"/>
      <c r="S565" s="178"/>
      <c r="T565" s="178"/>
      <c r="U565" s="178"/>
    </row>
    <row r="566" spans="3:21" ht="24.75" customHeight="1">
      <c r="C566" s="220"/>
      <c r="D566" s="178"/>
      <c r="E566" s="221"/>
      <c r="G566" s="223"/>
      <c r="J566" s="178"/>
      <c r="K566" s="178"/>
      <c r="L566" s="178"/>
      <c r="M566" s="178"/>
      <c r="R566" s="221"/>
      <c r="S566" s="178"/>
      <c r="T566" s="178"/>
      <c r="U566" s="178"/>
    </row>
    <row r="567" spans="3:21" ht="24.75" customHeight="1">
      <c r="C567" s="220"/>
      <c r="D567" s="178"/>
      <c r="E567" s="221"/>
      <c r="G567" s="223"/>
      <c r="J567" s="178"/>
      <c r="K567" s="178"/>
      <c r="L567" s="178"/>
      <c r="M567" s="178"/>
      <c r="R567" s="221"/>
      <c r="S567" s="178"/>
      <c r="T567" s="178"/>
      <c r="U567" s="178"/>
    </row>
    <row r="568" spans="3:21" ht="24.75" customHeight="1">
      <c r="C568" s="220"/>
      <c r="D568" s="178"/>
      <c r="E568" s="221"/>
      <c r="G568" s="223"/>
      <c r="J568" s="178"/>
      <c r="K568" s="178"/>
      <c r="L568" s="178"/>
      <c r="M568" s="178"/>
      <c r="R568" s="221"/>
      <c r="S568" s="178"/>
      <c r="T568" s="178"/>
      <c r="U568" s="178"/>
    </row>
    <row r="569" spans="3:21" ht="24.75" customHeight="1">
      <c r="C569" s="220"/>
      <c r="D569" s="178"/>
      <c r="E569" s="221"/>
      <c r="G569" s="223"/>
      <c r="J569" s="178"/>
      <c r="K569" s="178"/>
      <c r="L569" s="178"/>
      <c r="M569" s="178"/>
      <c r="R569" s="221"/>
      <c r="S569" s="178"/>
      <c r="T569" s="178"/>
      <c r="U569" s="178"/>
    </row>
    <row r="570" spans="3:21" ht="24.75" customHeight="1">
      <c r="C570" s="220"/>
      <c r="D570" s="178"/>
      <c r="E570" s="221"/>
      <c r="G570" s="223"/>
      <c r="J570" s="178"/>
      <c r="K570" s="178"/>
      <c r="L570" s="178"/>
      <c r="M570" s="178"/>
      <c r="R570" s="221"/>
      <c r="S570" s="178"/>
      <c r="T570" s="178"/>
      <c r="U570" s="178"/>
    </row>
    <row r="571" spans="3:21" ht="24.75" customHeight="1">
      <c r="C571" s="220"/>
      <c r="D571" s="178"/>
      <c r="E571" s="221"/>
      <c r="G571" s="223"/>
      <c r="J571" s="178"/>
      <c r="K571" s="178"/>
      <c r="L571" s="178"/>
      <c r="M571" s="178"/>
      <c r="R571" s="221"/>
      <c r="S571" s="178"/>
      <c r="T571" s="178"/>
      <c r="U571" s="178"/>
    </row>
    <row r="572" spans="3:21" ht="24.75" customHeight="1">
      <c r="C572" s="220"/>
      <c r="D572" s="178"/>
      <c r="E572" s="221"/>
      <c r="G572" s="223"/>
      <c r="J572" s="178"/>
      <c r="K572" s="178"/>
      <c r="L572" s="178"/>
      <c r="M572" s="178"/>
      <c r="R572" s="221"/>
      <c r="S572" s="178"/>
      <c r="T572" s="178"/>
      <c r="U572" s="178"/>
    </row>
    <row r="573" spans="3:21" ht="24.75" customHeight="1">
      <c r="C573" s="220"/>
      <c r="D573" s="178"/>
      <c r="E573" s="221"/>
      <c r="G573" s="223"/>
      <c r="J573" s="178"/>
      <c r="K573" s="178"/>
      <c r="L573" s="178"/>
      <c r="M573" s="178"/>
      <c r="R573" s="221"/>
      <c r="S573" s="178"/>
      <c r="T573" s="178"/>
      <c r="U573" s="178"/>
    </row>
    <row r="574" spans="3:21" ht="24.75" customHeight="1">
      <c r="C574" s="220"/>
      <c r="D574" s="178"/>
      <c r="E574" s="221"/>
      <c r="G574" s="223"/>
      <c r="J574" s="178"/>
      <c r="K574" s="178"/>
      <c r="L574" s="178"/>
      <c r="M574" s="178"/>
      <c r="R574" s="221"/>
      <c r="S574" s="178"/>
      <c r="T574" s="178"/>
      <c r="U574" s="178"/>
    </row>
    <row r="575" spans="3:21" ht="24.75" customHeight="1">
      <c r="C575" s="220"/>
      <c r="D575" s="178"/>
      <c r="E575" s="221"/>
      <c r="G575" s="223"/>
      <c r="J575" s="178"/>
      <c r="K575" s="178"/>
      <c r="L575" s="178"/>
      <c r="M575" s="178"/>
      <c r="R575" s="221"/>
      <c r="S575" s="178"/>
      <c r="T575" s="178"/>
      <c r="U575" s="178"/>
    </row>
    <row r="576" spans="3:21" ht="24.75" customHeight="1">
      <c r="C576" s="220"/>
      <c r="D576" s="178"/>
      <c r="E576" s="221"/>
      <c r="G576" s="223"/>
      <c r="J576" s="178"/>
      <c r="K576" s="178"/>
      <c r="L576" s="178"/>
      <c r="M576" s="178"/>
      <c r="R576" s="221"/>
      <c r="S576" s="178"/>
      <c r="T576" s="178"/>
      <c r="U576" s="178"/>
    </row>
    <row r="577" spans="3:21" ht="24.75" customHeight="1">
      <c r="C577" s="220"/>
      <c r="D577" s="178"/>
      <c r="E577" s="221"/>
      <c r="G577" s="223"/>
      <c r="J577" s="178"/>
      <c r="K577" s="178"/>
      <c r="L577" s="178"/>
      <c r="M577" s="178"/>
      <c r="R577" s="221"/>
      <c r="S577" s="178"/>
      <c r="T577" s="178"/>
      <c r="U577" s="178"/>
    </row>
    <row r="578" spans="3:21" ht="24.75" customHeight="1">
      <c r="C578" s="220"/>
      <c r="D578" s="178"/>
      <c r="E578" s="221"/>
      <c r="G578" s="223"/>
      <c r="J578" s="178"/>
      <c r="K578" s="178"/>
      <c r="L578" s="178"/>
      <c r="M578" s="178"/>
      <c r="R578" s="221"/>
      <c r="S578" s="178"/>
      <c r="T578" s="178"/>
      <c r="U578" s="178"/>
    </row>
    <row r="579" spans="3:21" ht="24.75" customHeight="1">
      <c r="C579" s="220"/>
      <c r="D579" s="178"/>
      <c r="E579" s="221"/>
      <c r="G579" s="223"/>
      <c r="J579" s="178"/>
      <c r="K579" s="178"/>
      <c r="L579" s="178"/>
      <c r="M579" s="178"/>
      <c r="R579" s="221"/>
      <c r="S579" s="178"/>
      <c r="T579" s="178"/>
      <c r="U579" s="178"/>
    </row>
    <row r="580" spans="3:21" ht="24.75" customHeight="1">
      <c r="C580" s="220"/>
      <c r="D580" s="178"/>
      <c r="E580" s="221"/>
      <c r="G580" s="223"/>
      <c r="J580" s="178"/>
      <c r="K580" s="178"/>
      <c r="L580" s="178"/>
      <c r="M580" s="178"/>
      <c r="R580" s="221"/>
      <c r="S580" s="178"/>
      <c r="T580" s="178"/>
      <c r="U580" s="178"/>
    </row>
    <row r="581" spans="3:21" ht="24.75" customHeight="1">
      <c r="C581" s="220"/>
      <c r="D581" s="178"/>
      <c r="E581" s="221"/>
      <c r="G581" s="223"/>
      <c r="J581" s="178"/>
      <c r="K581" s="178"/>
      <c r="L581" s="178"/>
      <c r="M581" s="178"/>
      <c r="R581" s="221"/>
      <c r="S581" s="178"/>
      <c r="T581" s="178"/>
      <c r="U581" s="178"/>
    </row>
    <row r="582" spans="3:21" ht="24.75" customHeight="1">
      <c r="C582" s="220"/>
      <c r="D582" s="178"/>
      <c r="E582" s="221"/>
      <c r="G582" s="223"/>
      <c r="J582" s="178"/>
      <c r="K582" s="178"/>
      <c r="L582" s="178"/>
      <c r="M582" s="178"/>
      <c r="R582" s="221"/>
      <c r="S582" s="178"/>
      <c r="T582" s="178"/>
      <c r="U582" s="178"/>
    </row>
    <row r="583" spans="3:21" ht="24.75" customHeight="1">
      <c r="C583" s="220"/>
      <c r="D583" s="178"/>
      <c r="E583" s="221"/>
      <c r="G583" s="223"/>
      <c r="J583" s="178"/>
      <c r="K583" s="178"/>
      <c r="L583" s="178"/>
      <c r="M583" s="178"/>
      <c r="R583" s="221"/>
      <c r="S583" s="178"/>
      <c r="T583" s="178"/>
      <c r="U583" s="178"/>
    </row>
    <row r="584" spans="3:21" ht="24.75" customHeight="1">
      <c r="C584" s="220"/>
      <c r="D584" s="178"/>
      <c r="E584" s="221"/>
      <c r="G584" s="223"/>
      <c r="J584" s="178"/>
      <c r="K584" s="178"/>
      <c r="L584" s="178"/>
      <c r="M584" s="178"/>
      <c r="R584" s="221"/>
      <c r="S584" s="178"/>
      <c r="T584" s="178"/>
      <c r="U584" s="178"/>
    </row>
    <row r="585" spans="3:21" ht="24.75" customHeight="1">
      <c r="C585" s="220"/>
      <c r="D585" s="178"/>
      <c r="E585" s="221"/>
      <c r="G585" s="223"/>
      <c r="J585" s="178"/>
      <c r="K585" s="178"/>
      <c r="L585" s="178"/>
      <c r="M585" s="178"/>
      <c r="R585" s="221"/>
      <c r="S585" s="178"/>
      <c r="T585" s="178"/>
      <c r="U585" s="178"/>
    </row>
    <row r="586" spans="3:21" ht="24.75" customHeight="1">
      <c r="C586" s="220"/>
      <c r="D586" s="178"/>
      <c r="E586" s="221"/>
      <c r="G586" s="223"/>
      <c r="J586" s="178"/>
      <c r="K586" s="178"/>
      <c r="L586" s="178"/>
      <c r="M586" s="178"/>
      <c r="R586" s="221"/>
      <c r="S586" s="178"/>
      <c r="T586" s="178"/>
      <c r="U586" s="178"/>
    </row>
    <row r="587" spans="3:21" ht="24.75" customHeight="1">
      <c r="C587" s="220"/>
      <c r="D587" s="178"/>
      <c r="E587" s="221"/>
      <c r="G587" s="223"/>
      <c r="J587" s="178"/>
      <c r="K587" s="178"/>
      <c r="L587" s="178"/>
      <c r="M587" s="178"/>
      <c r="R587" s="221"/>
      <c r="S587" s="178"/>
      <c r="T587" s="178"/>
      <c r="U587" s="178"/>
    </row>
    <row r="588" spans="3:21" ht="24.75" customHeight="1">
      <c r="C588" s="220"/>
      <c r="D588" s="178"/>
      <c r="E588" s="221"/>
      <c r="G588" s="223"/>
      <c r="J588" s="178"/>
      <c r="K588" s="178"/>
      <c r="L588" s="178"/>
      <c r="M588" s="178"/>
      <c r="R588" s="221"/>
      <c r="S588" s="178"/>
      <c r="T588" s="178"/>
      <c r="U588" s="178"/>
    </row>
    <row r="589" spans="3:21" ht="24.75" customHeight="1">
      <c r="C589" s="220"/>
      <c r="D589" s="178"/>
      <c r="E589" s="221"/>
      <c r="G589" s="223"/>
      <c r="J589" s="178"/>
      <c r="K589" s="178"/>
      <c r="L589" s="178"/>
      <c r="M589" s="178"/>
      <c r="R589" s="221"/>
      <c r="S589" s="178"/>
      <c r="T589" s="178"/>
      <c r="U589" s="178"/>
    </row>
    <row r="590" spans="3:21" ht="24.75" customHeight="1">
      <c r="C590" s="220"/>
      <c r="D590" s="178"/>
      <c r="E590" s="221"/>
      <c r="G590" s="223"/>
      <c r="J590" s="178"/>
      <c r="K590" s="178"/>
      <c r="L590" s="178"/>
      <c r="M590" s="178"/>
      <c r="R590" s="221"/>
      <c r="S590" s="178"/>
      <c r="T590" s="178"/>
      <c r="U590" s="178"/>
    </row>
    <row r="591" spans="3:21" ht="24.75" customHeight="1">
      <c r="C591" s="220"/>
      <c r="D591" s="178"/>
      <c r="E591" s="221"/>
      <c r="G591" s="223"/>
      <c r="J591" s="178"/>
      <c r="K591" s="178"/>
      <c r="L591" s="178"/>
      <c r="M591" s="178"/>
      <c r="R591" s="221"/>
      <c r="S591" s="178"/>
      <c r="T591" s="178"/>
      <c r="U591" s="178"/>
    </row>
    <row r="592" spans="3:21" ht="24.75" customHeight="1">
      <c r="C592" s="220"/>
      <c r="D592" s="178"/>
      <c r="E592" s="221"/>
      <c r="G592" s="223"/>
      <c r="J592" s="178"/>
      <c r="K592" s="178"/>
      <c r="L592" s="178"/>
      <c r="M592" s="178"/>
      <c r="R592" s="221"/>
      <c r="S592" s="178"/>
      <c r="T592" s="178"/>
      <c r="U592" s="178"/>
    </row>
    <row r="593" spans="3:21" ht="24.75" customHeight="1">
      <c r="C593" s="220"/>
      <c r="D593" s="178"/>
      <c r="E593" s="221"/>
      <c r="G593" s="223"/>
      <c r="J593" s="178"/>
      <c r="K593" s="178"/>
      <c r="L593" s="178"/>
      <c r="M593" s="178"/>
      <c r="R593" s="221"/>
      <c r="S593" s="178"/>
      <c r="T593" s="178"/>
      <c r="U593" s="178"/>
    </row>
    <row r="594" spans="3:21" ht="24.75" customHeight="1">
      <c r="C594" s="220"/>
      <c r="D594" s="178"/>
      <c r="E594" s="221"/>
      <c r="G594" s="223"/>
      <c r="J594" s="178"/>
      <c r="K594" s="178"/>
      <c r="L594" s="178"/>
      <c r="M594" s="178"/>
      <c r="R594" s="221"/>
      <c r="S594" s="178"/>
      <c r="T594" s="178"/>
      <c r="U594" s="178"/>
    </row>
    <row r="595" spans="3:21" ht="24.75" customHeight="1">
      <c r="C595" s="220"/>
      <c r="D595" s="178"/>
      <c r="E595" s="221"/>
      <c r="G595" s="223"/>
      <c r="J595" s="178"/>
      <c r="K595" s="178"/>
      <c r="L595" s="178"/>
      <c r="M595" s="178"/>
      <c r="R595" s="221"/>
      <c r="S595" s="178"/>
      <c r="T595" s="178"/>
      <c r="U595" s="178"/>
    </row>
    <row r="596" spans="3:21" ht="24.75" customHeight="1">
      <c r="C596" s="220"/>
      <c r="D596" s="178"/>
      <c r="E596" s="221"/>
      <c r="G596" s="223"/>
      <c r="J596" s="178"/>
      <c r="K596" s="178"/>
      <c r="L596" s="178"/>
      <c r="M596" s="178"/>
      <c r="R596" s="221"/>
      <c r="S596" s="178"/>
      <c r="T596" s="178"/>
      <c r="U596" s="178"/>
    </row>
    <row r="597" spans="3:21" ht="24.75" customHeight="1">
      <c r="C597" s="220"/>
      <c r="D597" s="178"/>
      <c r="E597" s="221"/>
      <c r="G597" s="223"/>
      <c r="J597" s="178"/>
      <c r="K597" s="178"/>
      <c r="L597" s="178"/>
      <c r="M597" s="178"/>
      <c r="R597" s="221"/>
      <c r="S597" s="178"/>
      <c r="T597" s="178"/>
      <c r="U597" s="178"/>
    </row>
    <row r="598" spans="3:21" ht="24.75" customHeight="1">
      <c r="C598" s="220"/>
      <c r="D598" s="178"/>
      <c r="E598" s="221"/>
      <c r="G598" s="223"/>
      <c r="J598" s="178"/>
      <c r="K598" s="178"/>
      <c r="L598" s="178"/>
      <c r="M598" s="178"/>
      <c r="R598" s="221"/>
      <c r="S598" s="178"/>
      <c r="T598" s="178"/>
      <c r="U598" s="178"/>
    </row>
    <row r="599" spans="3:21" ht="24.75" customHeight="1">
      <c r="C599" s="220"/>
      <c r="D599" s="178"/>
      <c r="E599" s="221"/>
      <c r="G599" s="223"/>
      <c r="J599" s="178"/>
      <c r="K599" s="178"/>
      <c r="L599" s="178"/>
      <c r="M599" s="178"/>
      <c r="R599" s="221"/>
      <c r="S599" s="178"/>
      <c r="T599" s="178"/>
      <c r="U599" s="178"/>
    </row>
    <row r="600" spans="3:21" ht="24.75" customHeight="1">
      <c r="C600" s="220"/>
      <c r="D600" s="178"/>
      <c r="E600" s="221"/>
      <c r="G600" s="223"/>
      <c r="J600" s="178"/>
      <c r="K600" s="178"/>
      <c r="L600" s="178"/>
      <c r="M600" s="178"/>
      <c r="R600" s="221"/>
      <c r="S600" s="178"/>
      <c r="T600" s="178"/>
      <c r="U600" s="178"/>
    </row>
    <row r="601" spans="3:21" ht="24.75" customHeight="1">
      <c r="C601" s="220"/>
      <c r="D601" s="178"/>
      <c r="E601" s="221"/>
      <c r="G601" s="223"/>
      <c r="J601" s="178"/>
      <c r="K601" s="178"/>
      <c r="L601" s="178"/>
      <c r="M601" s="178"/>
      <c r="R601" s="221"/>
      <c r="S601" s="178"/>
      <c r="T601" s="178"/>
      <c r="U601" s="178"/>
    </row>
    <row r="602" spans="3:21" ht="24.75" customHeight="1">
      <c r="C602" s="220"/>
      <c r="D602" s="178"/>
      <c r="E602" s="221"/>
      <c r="G602" s="223"/>
      <c r="J602" s="178"/>
      <c r="K602" s="178"/>
      <c r="L602" s="178"/>
      <c r="M602" s="178"/>
      <c r="R602" s="221"/>
      <c r="S602" s="178"/>
      <c r="T602" s="178"/>
      <c r="U602" s="178"/>
    </row>
    <row r="603" spans="3:21" ht="24.75" customHeight="1">
      <c r="C603" s="220"/>
      <c r="D603" s="178"/>
      <c r="E603" s="221"/>
      <c r="G603" s="223"/>
      <c r="J603" s="178"/>
      <c r="K603" s="178"/>
      <c r="L603" s="178"/>
      <c r="M603" s="178"/>
      <c r="R603" s="221"/>
      <c r="S603" s="178"/>
      <c r="T603" s="178"/>
      <c r="U603" s="178"/>
    </row>
    <row r="604" spans="3:21" ht="24.75" customHeight="1">
      <c r="C604" s="220"/>
      <c r="D604" s="178"/>
      <c r="E604" s="221"/>
      <c r="G604" s="223"/>
      <c r="J604" s="178"/>
      <c r="K604" s="178"/>
      <c r="L604" s="178"/>
      <c r="M604" s="178"/>
      <c r="R604" s="221"/>
      <c r="S604" s="178"/>
      <c r="T604" s="178"/>
      <c r="U604" s="178"/>
    </row>
    <row r="605" spans="3:21" ht="24.75" customHeight="1">
      <c r="C605" s="220"/>
      <c r="D605" s="178"/>
      <c r="E605" s="221"/>
      <c r="G605" s="223"/>
      <c r="J605" s="178"/>
      <c r="K605" s="178"/>
      <c r="L605" s="178"/>
      <c r="M605" s="178"/>
      <c r="R605" s="221"/>
      <c r="S605" s="178"/>
      <c r="T605" s="178"/>
      <c r="U605" s="178"/>
    </row>
    <row r="606" spans="3:21" ht="24.75" customHeight="1">
      <c r="C606" s="220"/>
      <c r="D606" s="178"/>
      <c r="E606" s="221"/>
      <c r="G606" s="223"/>
      <c r="J606" s="178"/>
      <c r="K606" s="178"/>
      <c r="L606" s="178"/>
      <c r="M606" s="178"/>
      <c r="R606" s="221"/>
      <c r="S606" s="178"/>
      <c r="T606" s="178"/>
      <c r="U606" s="178"/>
    </row>
    <row r="607" spans="3:21" ht="24.75" customHeight="1">
      <c r="C607" s="220"/>
      <c r="D607" s="178"/>
      <c r="E607" s="221"/>
      <c r="G607" s="223"/>
      <c r="J607" s="178"/>
      <c r="K607" s="178"/>
      <c r="L607" s="178"/>
      <c r="M607" s="178"/>
      <c r="R607" s="221"/>
      <c r="S607" s="178"/>
      <c r="T607" s="178"/>
      <c r="U607" s="178"/>
    </row>
    <row r="608" spans="3:21" ht="24.75" customHeight="1">
      <c r="C608" s="220"/>
      <c r="D608" s="178"/>
      <c r="E608" s="221"/>
      <c r="G608" s="223"/>
      <c r="J608" s="178"/>
      <c r="K608" s="178"/>
      <c r="L608" s="178"/>
      <c r="M608" s="178"/>
      <c r="R608" s="221"/>
      <c r="S608" s="178"/>
      <c r="T608" s="178"/>
      <c r="U608" s="178"/>
    </row>
    <row r="609" spans="3:21" ht="24.75" customHeight="1">
      <c r="C609" s="220"/>
      <c r="D609" s="178"/>
      <c r="E609" s="221"/>
      <c r="G609" s="223"/>
      <c r="J609" s="178"/>
      <c r="K609" s="178"/>
      <c r="L609" s="178"/>
      <c r="M609" s="178"/>
      <c r="R609" s="221"/>
      <c r="S609" s="178"/>
      <c r="T609" s="178"/>
      <c r="U609" s="178"/>
    </row>
    <row r="610" spans="3:21" ht="24.75" customHeight="1">
      <c r="C610" s="220"/>
      <c r="D610" s="178"/>
      <c r="E610" s="221"/>
      <c r="G610" s="223"/>
      <c r="J610" s="178"/>
      <c r="K610" s="178"/>
      <c r="L610" s="178"/>
      <c r="M610" s="178"/>
      <c r="R610" s="221"/>
      <c r="S610" s="178"/>
      <c r="T610" s="178"/>
      <c r="U610" s="178"/>
    </row>
    <row r="611" spans="3:21" ht="24.75" customHeight="1">
      <c r="C611" s="220"/>
      <c r="D611" s="178"/>
      <c r="E611" s="221"/>
      <c r="G611" s="223"/>
      <c r="J611" s="178"/>
      <c r="K611" s="178"/>
      <c r="L611" s="178"/>
      <c r="M611" s="178"/>
      <c r="R611" s="221"/>
      <c r="S611" s="178"/>
      <c r="T611" s="178"/>
      <c r="U611" s="178"/>
    </row>
    <row r="612" spans="3:21" ht="24.75" customHeight="1">
      <c r="C612" s="220"/>
      <c r="D612" s="178"/>
      <c r="E612" s="221"/>
      <c r="G612" s="223"/>
      <c r="J612" s="178"/>
      <c r="K612" s="178"/>
      <c r="L612" s="178"/>
      <c r="M612" s="178"/>
      <c r="R612" s="221"/>
      <c r="S612" s="178"/>
      <c r="T612" s="178"/>
      <c r="U612" s="178"/>
    </row>
    <row r="613" spans="3:21" ht="24.75" customHeight="1">
      <c r="C613" s="220"/>
      <c r="D613" s="178"/>
      <c r="E613" s="221"/>
      <c r="G613" s="223"/>
      <c r="J613" s="178"/>
      <c r="K613" s="178"/>
      <c r="L613" s="178"/>
      <c r="M613" s="178"/>
      <c r="R613" s="221"/>
      <c r="S613" s="178"/>
      <c r="T613" s="178"/>
      <c r="U613" s="178"/>
    </row>
    <row r="614" spans="3:21" ht="24.75" customHeight="1">
      <c r="C614" s="220"/>
      <c r="D614" s="178"/>
      <c r="E614" s="221"/>
      <c r="G614" s="223"/>
      <c r="J614" s="178"/>
      <c r="K614" s="178"/>
      <c r="L614" s="178"/>
      <c r="M614" s="178"/>
      <c r="R614" s="221"/>
      <c r="S614" s="178"/>
      <c r="T614" s="178"/>
      <c r="U614" s="178"/>
    </row>
    <row r="615" spans="3:21" ht="24.75" customHeight="1">
      <c r="C615" s="220"/>
      <c r="D615" s="178"/>
      <c r="E615" s="221"/>
      <c r="G615" s="223"/>
      <c r="J615" s="178"/>
      <c r="K615" s="178"/>
      <c r="L615" s="178"/>
      <c r="M615" s="178"/>
      <c r="R615" s="221"/>
      <c r="S615" s="178"/>
      <c r="T615" s="178"/>
      <c r="U615" s="178"/>
    </row>
    <row r="616" spans="3:21" ht="24.75" customHeight="1">
      <c r="C616" s="220"/>
      <c r="D616" s="178"/>
      <c r="E616" s="221"/>
      <c r="G616" s="223"/>
      <c r="J616" s="178"/>
      <c r="K616" s="178"/>
      <c r="L616" s="178"/>
      <c r="M616" s="178"/>
      <c r="R616" s="221"/>
      <c r="S616" s="178"/>
      <c r="T616" s="178"/>
      <c r="U616" s="178"/>
    </row>
    <row r="617" spans="3:21" ht="24.75" customHeight="1">
      <c r="C617" s="220"/>
      <c r="D617" s="178"/>
      <c r="E617" s="221"/>
      <c r="G617" s="223"/>
      <c r="J617" s="178"/>
      <c r="K617" s="178"/>
      <c r="L617" s="178"/>
      <c r="M617" s="178"/>
      <c r="R617" s="221"/>
      <c r="S617" s="178"/>
      <c r="T617" s="178"/>
      <c r="U617" s="178"/>
    </row>
    <row r="618" spans="3:21" ht="24.75" customHeight="1">
      <c r="C618" s="220"/>
      <c r="D618" s="178"/>
      <c r="E618" s="221"/>
      <c r="G618" s="223"/>
      <c r="J618" s="178"/>
      <c r="K618" s="178"/>
      <c r="L618" s="178"/>
      <c r="M618" s="178"/>
      <c r="R618" s="221"/>
      <c r="S618" s="178"/>
      <c r="T618" s="178"/>
      <c r="U618" s="178"/>
    </row>
    <row r="619" spans="3:21" ht="24.75" customHeight="1">
      <c r="C619" s="220"/>
      <c r="D619" s="178"/>
      <c r="E619" s="221"/>
      <c r="G619" s="223"/>
      <c r="J619" s="178"/>
      <c r="K619" s="178"/>
      <c r="L619" s="178"/>
      <c r="M619" s="178"/>
      <c r="R619" s="221"/>
      <c r="S619" s="178"/>
      <c r="T619" s="178"/>
      <c r="U619" s="178"/>
    </row>
    <row r="620" spans="3:21" ht="24.75" customHeight="1">
      <c r="C620" s="220"/>
      <c r="D620" s="178"/>
      <c r="E620" s="221"/>
      <c r="G620" s="223"/>
      <c r="J620" s="178"/>
      <c r="K620" s="178"/>
      <c r="L620" s="178"/>
      <c r="M620" s="178"/>
      <c r="R620" s="221"/>
      <c r="S620" s="178"/>
      <c r="T620" s="178"/>
      <c r="U620" s="178"/>
    </row>
    <row r="621" spans="3:21" ht="24.75" customHeight="1">
      <c r="C621" s="220"/>
      <c r="D621" s="178"/>
      <c r="E621" s="221"/>
      <c r="G621" s="223"/>
      <c r="J621" s="178"/>
      <c r="K621" s="178"/>
      <c r="L621" s="178"/>
      <c r="M621" s="178"/>
      <c r="R621" s="221"/>
      <c r="S621" s="178"/>
      <c r="T621" s="178"/>
      <c r="U621" s="178"/>
    </row>
    <row r="622" spans="3:21" ht="24.75" customHeight="1">
      <c r="C622" s="220"/>
      <c r="D622" s="178"/>
      <c r="E622" s="221"/>
      <c r="G622" s="223"/>
      <c r="J622" s="178"/>
      <c r="K622" s="178"/>
      <c r="L622" s="178"/>
      <c r="M622" s="178"/>
      <c r="R622" s="221"/>
      <c r="S622" s="178"/>
      <c r="T622" s="178"/>
      <c r="U622" s="178"/>
    </row>
    <row r="623" spans="3:21" ht="24.75" customHeight="1">
      <c r="C623" s="220"/>
      <c r="D623" s="178"/>
      <c r="E623" s="221"/>
      <c r="G623" s="223"/>
      <c r="J623" s="178"/>
      <c r="K623" s="178"/>
      <c r="L623" s="178"/>
      <c r="M623" s="178"/>
      <c r="R623" s="221"/>
      <c r="S623" s="178"/>
      <c r="T623" s="178"/>
      <c r="U623" s="178"/>
    </row>
    <row r="624" spans="3:21" ht="24.75" customHeight="1">
      <c r="C624" s="220"/>
      <c r="D624" s="178"/>
      <c r="E624" s="221"/>
      <c r="G624" s="223"/>
      <c r="J624" s="178"/>
      <c r="K624" s="178"/>
      <c r="L624" s="178"/>
      <c r="M624" s="178"/>
      <c r="R624" s="221"/>
      <c r="S624" s="178"/>
      <c r="T624" s="178"/>
      <c r="U624" s="178"/>
    </row>
    <row r="625" spans="3:21" ht="24.75" customHeight="1">
      <c r="C625" s="220"/>
      <c r="D625" s="178"/>
      <c r="E625" s="221"/>
      <c r="G625" s="223"/>
      <c r="J625" s="178"/>
      <c r="K625" s="178"/>
      <c r="L625" s="178"/>
      <c r="M625" s="178"/>
      <c r="R625" s="221"/>
      <c r="S625" s="178"/>
      <c r="T625" s="178"/>
      <c r="U625" s="178"/>
    </row>
    <row r="626" spans="3:21" ht="24.75" customHeight="1">
      <c r="C626" s="220"/>
      <c r="D626" s="178"/>
      <c r="E626" s="221"/>
      <c r="G626" s="223"/>
      <c r="J626" s="178"/>
      <c r="K626" s="178"/>
      <c r="L626" s="178"/>
      <c r="M626" s="178"/>
      <c r="R626" s="221"/>
      <c r="S626" s="178"/>
      <c r="T626" s="178"/>
      <c r="U626" s="178"/>
    </row>
    <row r="627" spans="3:21" ht="24.75" customHeight="1">
      <c r="C627" s="220"/>
      <c r="D627" s="178"/>
      <c r="E627" s="221"/>
      <c r="G627" s="223"/>
      <c r="J627" s="178"/>
      <c r="K627" s="178"/>
      <c r="L627" s="178"/>
      <c r="M627" s="178"/>
      <c r="R627" s="221"/>
      <c r="S627" s="178"/>
      <c r="T627" s="178"/>
      <c r="U627" s="178"/>
    </row>
    <row r="628" spans="3:21" ht="24.75" customHeight="1">
      <c r="C628" s="220"/>
      <c r="D628" s="178"/>
      <c r="E628" s="221"/>
      <c r="G628" s="223"/>
      <c r="J628" s="178"/>
      <c r="K628" s="178"/>
      <c r="L628" s="178"/>
      <c r="M628" s="178"/>
      <c r="R628" s="221"/>
      <c r="S628" s="178"/>
      <c r="T628" s="178"/>
      <c r="U628" s="178"/>
    </row>
    <row r="629" spans="3:21" ht="24.75" customHeight="1">
      <c r="C629" s="220"/>
      <c r="D629" s="178"/>
      <c r="E629" s="221"/>
      <c r="G629" s="223"/>
      <c r="J629" s="178"/>
      <c r="K629" s="178"/>
      <c r="L629" s="178"/>
      <c r="M629" s="178"/>
      <c r="R629" s="221"/>
      <c r="S629" s="178"/>
      <c r="T629" s="178"/>
      <c r="U629" s="178"/>
    </row>
    <row r="630" spans="3:21" ht="24.75" customHeight="1">
      <c r="C630" s="220"/>
      <c r="D630" s="178"/>
      <c r="E630" s="221"/>
      <c r="G630" s="223"/>
      <c r="J630" s="178"/>
      <c r="K630" s="178"/>
      <c r="L630" s="178"/>
      <c r="M630" s="178"/>
      <c r="R630" s="221"/>
      <c r="S630" s="178"/>
      <c r="T630" s="178"/>
      <c r="U630" s="178"/>
    </row>
    <row r="631" spans="3:21" ht="24.75" customHeight="1">
      <c r="C631" s="220"/>
      <c r="D631" s="178"/>
      <c r="E631" s="221"/>
      <c r="G631" s="223"/>
      <c r="J631" s="178"/>
      <c r="K631" s="178"/>
      <c r="L631" s="178"/>
      <c r="M631" s="178"/>
      <c r="R631" s="221"/>
      <c r="S631" s="178"/>
      <c r="T631" s="178"/>
      <c r="U631" s="178"/>
    </row>
    <row r="632" spans="3:21" ht="24.75" customHeight="1">
      <c r="C632" s="220"/>
      <c r="D632" s="178"/>
      <c r="E632" s="221"/>
      <c r="G632" s="223"/>
      <c r="J632" s="178"/>
      <c r="K632" s="178"/>
      <c r="L632" s="178"/>
      <c r="M632" s="178"/>
      <c r="R632" s="221"/>
      <c r="S632" s="178"/>
      <c r="T632" s="178"/>
      <c r="U632" s="178"/>
    </row>
    <row r="633" spans="3:21" ht="24.75" customHeight="1">
      <c r="C633" s="220"/>
      <c r="D633" s="178"/>
      <c r="E633" s="221"/>
      <c r="G633" s="223"/>
      <c r="J633" s="178"/>
      <c r="K633" s="178"/>
      <c r="L633" s="178"/>
      <c r="M633" s="178"/>
      <c r="R633" s="221"/>
      <c r="S633" s="178"/>
      <c r="T633" s="178"/>
      <c r="U633" s="178"/>
    </row>
    <row r="634" spans="3:21" ht="24.75" customHeight="1">
      <c r="C634" s="220"/>
      <c r="D634" s="178"/>
      <c r="E634" s="221"/>
      <c r="G634" s="223"/>
      <c r="J634" s="178"/>
      <c r="K634" s="178"/>
      <c r="L634" s="178"/>
      <c r="M634" s="178"/>
      <c r="R634" s="221"/>
      <c r="S634" s="178"/>
      <c r="T634" s="178"/>
      <c r="U634" s="178"/>
    </row>
    <row r="635" spans="3:21" ht="24.75" customHeight="1">
      <c r="C635" s="220"/>
      <c r="D635" s="178"/>
      <c r="E635" s="221"/>
      <c r="G635" s="223"/>
      <c r="J635" s="178"/>
      <c r="K635" s="178"/>
      <c r="L635" s="178"/>
      <c r="M635" s="178"/>
      <c r="R635" s="221"/>
      <c r="S635" s="178"/>
      <c r="T635" s="178"/>
      <c r="U635" s="178"/>
    </row>
    <row r="636" spans="3:21" ht="24.75" customHeight="1">
      <c r="C636" s="220"/>
      <c r="D636" s="178"/>
      <c r="E636" s="221"/>
      <c r="G636" s="223"/>
      <c r="J636" s="178"/>
      <c r="K636" s="178"/>
      <c r="L636" s="178"/>
      <c r="M636" s="178"/>
      <c r="R636" s="221"/>
      <c r="S636" s="178"/>
      <c r="T636" s="178"/>
      <c r="U636" s="178"/>
    </row>
    <row r="637" spans="3:21" ht="24.75" customHeight="1">
      <c r="C637" s="220"/>
      <c r="D637" s="178"/>
      <c r="E637" s="221"/>
      <c r="G637" s="223"/>
      <c r="J637" s="178"/>
      <c r="K637" s="178"/>
      <c r="L637" s="178"/>
      <c r="M637" s="178"/>
      <c r="R637" s="221"/>
      <c r="S637" s="178"/>
      <c r="T637" s="178"/>
      <c r="U637" s="178"/>
    </row>
    <row r="638" spans="3:21" ht="24.75" customHeight="1">
      <c r="C638" s="220"/>
      <c r="D638" s="178"/>
      <c r="E638" s="221"/>
      <c r="G638" s="223"/>
      <c r="J638" s="178"/>
      <c r="K638" s="178"/>
      <c r="L638" s="178"/>
      <c r="M638" s="178"/>
      <c r="R638" s="221"/>
      <c r="S638" s="178"/>
      <c r="T638" s="178"/>
      <c r="U638" s="178"/>
    </row>
    <row r="639" spans="3:21" ht="24.75" customHeight="1">
      <c r="C639" s="220"/>
      <c r="D639" s="178"/>
      <c r="E639" s="221"/>
      <c r="G639" s="223"/>
      <c r="J639" s="178"/>
      <c r="K639" s="178"/>
      <c r="L639" s="178"/>
      <c r="M639" s="178"/>
      <c r="R639" s="221"/>
      <c r="S639" s="178"/>
      <c r="T639" s="178"/>
      <c r="U639" s="178"/>
    </row>
    <row r="640" spans="3:21" ht="24.75" customHeight="1">
      <c r="C640" s="220"/>
      <c r="D640" s="178"/>
      <c r="E640" s="221"/>
      <c r="G640" s="223"/>
      <c r="J640" s="178"/>
      <c r="K640" s="178"/>
      <c r="L640" s="178"/>
      <c r="M640" s="178"/>
      <c r="R640" s="221"/>
      <c r="S640" s="178"/>
      <c r="T640" s="178"/>
      <c r="U640" s="178"/>
    </row>
    <row r="641" spans="3:21" ht="24.75" customHeight="1">
      <c r="C641" s="220"/>
      <c r="D641" s="178"/>
      <c r="E641" s="221"/>
      <c r="G641" s="223"/>
      <c r="J641" s="178"/>
      <c r="K641" s="178"/>
      <c r="L641" s="178"/>
      <c r="M641" s="178"/>
      <c r="R641" s="221"/>
      <c r="S641" s="178"/>
      <c r="T641" s="178"/>
      <c r="U641" s="178"/>
    </row>
    <row r="642" spans="3:21" ht="24.75" customHeight="1">
      <c r="C642" s="220"/>
      <c r="D642" s="178"/>
      <c r="E642" s="221"/>
      <c r="G642" s="223"/>
      <c r="J642" s="178"/>
      <c r="K642" s="178"/>
      <c r="L642" s="178"/>
      <c r="M642" s="178"/>
      <c r="R642" s="221"/>
      <c r="S642" s="178"/>
      <c r="T642" s="178"/>
      <c r="U642" s="178"/>
    </row>
    <row r="643" spans="3:21" ht="24.75" customHeight="1">
      <c r="C643" s="220"/>
      <c r="D643" s="178"/>
      <c r="E643" s="221"/>
      <c r="G643" s="223"/>
      <c r="J643" s="178"/>
      <c r="K643" s="178"/>
      <c r="L643" s="178"/>
      <c r="M643" s="178"/>
      <c r="R643" s="221"/>
      <c r="S643" s="178"/>
      <c r="T643" s="178"/>
      <c r="U643" s="178"/>
    </row>
    <row r="644" spans="3:21" ht="24.75" customHeight="1">
      <c r="C644" s="220"/>
      <c r="D644" s="178"/>
      <c r="E644" s="221"/>
      <c r="G644" s="223"/>
      <c r="J644" s="178"/>
      <c r="K644" s="178"/>
      <c r="L644" s="178"/>
      <c r="M644" s="178"/>
      <c r="R644" s="221"/>
      <c r="S644" s="178"/>
      <c r="T644" s="178"/>
      <c r="U644" s="178"/>
    </row>
    <row r="645" spans="3:21" ht="24.75" customHeight="1">
      <c r="C645" s="220"/>
      <c r="D645" s="178"/>
      <c r="E645" s="221"/>
      <c r="G645" s="223"/>
      <c r="J645" s="178"/>
      <c r="K645" s="178"/>
      <c r="L645" s="178"/>
      <c r="M645" s="178"/>
      <c r="R645" s="221"/>
      <c r="S645" s="178"/>
      <c r="T645" s="178"/>
      <c r="U645" s="178"/>
    </row>
    <row r="646" spans="3:21" ht="24.75" customHeight="1">
      <c r="C646" s="220"/>
      <c r="D646" s="178"/>
      <c r="E646" s="221"/>
      <c r="G646" s="223"/>
      <c r="J646" s="178"/>
      <c r="K646" s="178"/>
      <c r="L646" s="178"/>
      <c r="M646" s="178"/>
      <c r="R646" s="221"/>
      <c r="S646" s="178"/>
      <c r="T646" s="178"/>
      <c r="U646" s="178"/>
    </row>
    <row r="647" spans="3:21" ht="24.75" customHeight="1">
      <c r="C647" s="220"/>
      <c r="D647" s="178"/>
      <c r="E647" s="221"/>
      <c r="G647" s="223"/>
      <c r="J647" s="178"/>
      <c r="K647" s="178"/>
      <c r="L647" s="178"/>
      <c r="M647" s="178"/>
      <c r="R647" s="221"/>
      <c r="S647" s="178"/>
      <c r="T647" s="178"/>
      <c r="U647" s="178"/>
    </row>
    <row r="648" spans="3:21" ht="24.75" customHeight="1">
      <c r="C648" s="220"/>
      <c r="D648" s="178"/>
      <c r="E648" s="221"/>
      <c r="G648" s="223"/>
      <c r="J648" s="178"/>
      <c r="K648" s="178"/>
      <c r="L648" s="178"/>
      <c r="M648" s="178"/>
      <c r="R648" s="221"/>
      <c r="S648" s="178"/>
      <c r="T648" s="178"/>
      <c r="U648" s="178"/>
    </row>
    <row r="649" spans="3:21" ht="24.75" customHeight="1">
      <c r="C649" s="220"/>
      <c r="D649" s="178"/>
      <c r="E649" s="221"/>
      <c r="G649" s="223"/>
      <c r="J649" s="178"/>
      <c r="K649" s="178"/>
      <c r="L649" s="178"/>
      <c r="M649" s="178"/>
      <c r="R649" s="221"/>
      <c r="S649" s="178"/>
      <c r="T649" s="178"/>
      <c r="U649" s="178"/>
    </row>
    <row r="650" spans="3:21" ht="24.75" customHeight="1">
      <c r="C650" s="220"/>
      <c r="D650" s="178"/>
      <c r="E650" s="221"/>
      <c r="G650" s="223"/>
      <c r="J650" s="178"/>
      <c r="K650" s="178"/>
      <c r="L650" s="178"/>
      <c r="M650" s="178"/>
      <c r="R650" s="221"/>
      <c r="S650" s="178"/>
      <c r="T650" s="178"/>
      <c r="U650" s="178"/>
    </row>
    <row r="651" spans="3:21" ht="24.75" customHeight="1">
      <c r="C651" s="220"/>
      <c r="D651" s="178"/>
      <c r="E651" s="221"/>
      <c r="G651" s="223"/>
      <c r="J651" s="178"/>
      <c r="K651" s="178"/>
      <c r="L651" s="178"/>
      <c r="M651" s="178"/>
      <c r="R651" s="221"/>
      <c r="S651" s="178"/>
      <c r="T651" s="178"/>
      <c r="U651" s="178"/>
    </row>
    <row r="652" spans="3:21" ht="24.75" customHeight="1">
      <c r="C652" s="220"/>
      <c r="D652" s="178"/>
      <c r="E652" s="221"/>
      <c r="G652" s="223"/>
      <c r="J652" s="178"/>
      <c r="K652" s="178"/>
      <c r="L652" s="178"/>
      <c r="M652" s="178"/>
      <c r="R652" s="221"/>
      <c r="S652" s="178"/>
      <c r="T652" s="178"/>
      <c r="U652" s="178"/>
    </row>
    <row r="653" spans="3:21" ht="24.75" customHeight="1">
      <c r="C653" s="220"/>
      <c r="D653" s="178"/>
      <c r="E653" s="221"/>
      <c r="G653" s="223"/>
      <c r="J653" s="178"/>
      <c r="K653" s="178"/>
      <c r="L653" s="178"/>
      <c r="M653" s="178"/>
      <c r="R653" s="221"/>
      <c r="S653" s="178"/>
      <c r="T653" s="178"/>
      <c r="U653" s="178"/>
    </row>
    <row r="654" spans="3:21" ht="24.75" customHeight="1">
      <c r="C654" s="220"/>
      <c r="D654" s="178"/>
      <c r="E654" s="221"/>
      <c r="G654" s="223"/>
      <c r="J654" s="178"/>
      <c r="K654" s="178"/>
      <c r="L654" s="178"/>
      <c r="M654" s="178"/>
      <c r="R654" s="221"/>
      <c r="S654" s="178"/>
      <c r="T654" s="178"/>
      <c r="U654" s="178"/>
    </row>
    <row r="655" spans="3:21" ht="24.75" customHeight="1">
      <c r="C655" s="220"/>
      <c r="D655" s="178"/>
      <c r="E655" s="221"/>
      <c r="G655" s="223"/>
      <c r="J655" s="178"/>
      <c r="K655" s="178"/>
      <c r="L655" s="178"/>
      <c r="M655" s="178"/>
      <c r="R655" s="221"/>
      <c r="S655" s="178"/>
      <c r="T655" s="178"/>
      <c r="U655" s="178"/>
    </row>
    <row r="656" spans="3:21" ht="24.75" customHeight="1">
      <c r="C656" s="220"/>
      <c r="D656" s="178"/>
      <c r="E656" s="221"/>
      <c r="G656" s="223"/>
      <c r="J656" s="178"/>
      <c r="K656" s="178"/>
      <c r="L656" s="178"/>
      <c r="M656" s="178"/>
      <c r="R656" s="221"/>
      <c r="S656" s="178"/>
      <c r="T656" s="178"/>
      <c r="U656" s="178"/>
    </row>
    <row r="657" spans="3:21" ht="24.75" customHeight="1">
      <c r="C657" s="220"/>
      <c r="D657" s="178"/>
      <c r="E657" s="221"/>
      <c r="G657" s="223"/>
      <c r="J657" s="178"/>
      <c r="K657" s="178"/>
      <c r="L657" s="178"/>
      <c r="M657" s="178"/>
      <c r="R657" s="221"/>
      <c r="S657" s="178"/>
      <c r="T657" s="178"/>
      <c r="U657" s="178"/>
    </row>
    <row r="658" spans="3:21" ht="24.75" customHeight="1">
      <c r="C658" s="220"/>
      <c r="D658" s="178"/>
      <c r="E658" s="221"/>
      <c r="G658" s="223"/>
      <c r="J658" s="178"/>
      <c r="K658" s="178"/>
      <c r="L658" s="178"/>
      <c r="M658" s="178"/>
      <c r="R658" s="221"/>
      <c r="S658" s="178"/>
      <c r="T658" s="178"/>
      <c r="U658" s="178"/>
    </row>
    <row r="659" spans="3:21" ht="24.75" customHeight="1">
      <c r="C659" s="220"/>
      <c r="D659" s="178"/>
      <c r="E659" s="221"/>
      <c r="G659" s="223"/>
      <c r="J659" s="178"/>
      <c r="K659" s="178"/>
      <c r="L659" s="178"/>
      <c r="M659" s="178"/>
      <c r="R659" s="221"/>
      <c r="S659" s="178"/>
      <c r="T659" s="178"/>
      <c r="U659" s="178"/>
    </row>
    <row r="660" spans="3:21" ht="24.75" customHeight="1">
      <c r="C660" s="220"/>
      <c r="D660" s="178"/>
      <c r="E660" s="221"/>
      <c r="G660" s="223"/>
      <c r="J660" s="178"/>
      <c r="K660" s="178"/>
      <c r="L660" s="178"/>
      <c r="M660" s="178"/>
      <c r="R660" s="221"/>
      <c r="S660" s="178"/>
      <c r="T660" s="178"/>
      <c r="U660" s="178"/>
    </row>
    <row r="661" spans="3:21" ht="24.75" customHeight="1">
      <c r="C661" s="220"/>
      <c r="D661" s="178"/>
      <c r="E661" s="221"/>
      <c r="G661" s="223"/>
      <c r="J661" s="178"/>
      <c r="K661" s="178"/>
      <c r="L661" s="178"/>
      <c r="M661" s="178"/>
      <c r="R661" s="221"/>
      <c r="S661" s="178"/>
      <c r="T661" s="178"/>
      <c r="U661" s="178"/>
    </row>
    <row r="662" spans="3:21" ht="24.75" customHeight="1">
      <c r="C662" s="220"/>
      <c r="D662" s="178"/>
      <c r="E662" s="221"/>
      <c r="G662" s="223"/>
      <c r="J662" s="178"/>
      <c r="K662" s="178"/>
      <c r="L662" s="178"/>
      <c r="M662" s="178"/>
      <c r="R662" s="221"/>
      <c r="S662" s="178"/>
      <c r="T662" s="178"/>
      <c r="U662" s="178"/>
    </row>
    <row r="663" spans="3:21" ht="24.75" customHeight="1">
      <c r="C663" s="220"/>
      <c r="D663" s="178"/>
      <c r="E663" s="221"/>
      <c r="G663" s="223"/>
      <c r="J663" s="178"/>
      <c r="K663" s="178"/>
      <c r="L663" s="178"/>
      <c r="M663" s="178"/>
      <c r="R663" s="221"/>
      <c r="S663" s="178"/>
      <c r="T663" s="178"/>
      <c r="U663" s="178"/>
    </row>
    <row r="664" spans="3:21" ht="24.75" customHeight="1">
      <c r="C664" s="220"/>
      <c r="D664" s="178"/>
      <c r="E664" s="221"/>
      <c r="G664" s="223"/>
      <c r="J664" s="178"/>
      <c r="K664" s="178"/>
      <c r="L664" s="178"/>
      <c r="M664" s="178"/>
      <c r="R664" s="221"/>
      <c r="S664" s="178"/>
      <c r="T664" s="178"/>
      <c r="U664" s="178"/>
    </row>
    <row r="665" spans="3:21" ht="24.75" customHeight="1">
      <c r="C665" s="220"/>
      <c r="D665" s="178"/>
      <c r="E665" s="221"/>
      <c r="G665" s="223"/>
      <c r="J665" s="178"/>
      <c r="K665" s="178"/>
      <c r="L665" s="178"/>
      <c r="M665" s="178"/>
      <c r="R665" s="221"/>
      <c r="S665" s="178"/>
      <c r="T665" s="178"/>
      <c r="U665" s="178"/>
    </row>
    <row r="666" spans="3:21" ht="24.75" customHeight="1">
      <c r="C666" s="220"/>
      <c r="D666" s="178"/>
      <c r="E666" s="221"/>
      <c r="G666" s="223"/>
      <c r="J666" s="178"/>
      <c r="K666" s="178"/>
      <c r="L666" s="178"/>
      <c r="M666" s="178"/>
      <c r="R666" s="221"/>
      <c r="S666" s="178"/>
      <c r="T666" s="178"/>
      <c r="U666" s="178"/>
    </row>
    <row r="667" spans="3:21" ht="24.75" customHeight="1">
      <c r="C667" s="220"/>
      <c r="D667" s="178"/>
      <c r="E667" s="221"/>
      <c r="G667" s="223"/>
      <c r="J667" s="178"/>
      <c r="K667" s="178"/>
      <c r="L667" s="178"/>
      <c r="M667" s="178"/>
      <c r="R667" s="221"/>
      <c r="S667" s="178"/>
      <c r="T667" s="178"/>
      <c r="U667" s="178"/>
    </row>
    <row r="668" spans="3:21" ht="24.75" customHeight="1">
      <c r="C668" s="220"/>
      <c r="D668" s="178"/>
      <c r="E668" s="221"/>
      <c r="G668" s="223"/>
      <c r="J668" s="178"/>
      <c r="K668" s="178"/>
      <c r="L668" s="178"/>
      <c r="M668" s="178"/>
      <c r="R668" s="221"/>
      <c r="S668" s="178"/>
      <c r="T668" s="178"/>
      <c r="U668" s="178"/>
    </row>
    <row r="669" spans="3:21" ht="24.75" customHeight="1">
      <c r="C669" s="220"/>
      <c r="D669" s="178"/>
      <c r="E669" s="221"/>
      <c r="G669" s="223"/>
      <c r="J669" s="178"/>
      <c r="K669" s="178"/>
      <c r="L669" s="178"/>
      <c r="M669" s="178"/>
      <c r="R669" s="221"/>
      <c r="S669" s="178"/>
      <c r="T669" s="178"/>
      <c r="U669" s="178"/>
    </row>
    <row r="670" spans="3:21" ht="24.75" customHeight="1">
      <c r="C670" s="220"/>
      <c r="D670" s="178"/>
      <c r="E670" s="221"/>
      <c r="G670" s="223"/>
      <c r="J670" s="178"/>
      <c r="K670" s="178"/>
      <c r="L670" s="178"/>
      <c r="M670" s="178"/>
      <c r="R670" s="221"/>
      <c r="S670" s="178"/>
      <c r="T670" s="178"/>
      <c r="U670" s="178"/>
    </row>
    <row r="671" spans="3:21" ht="24.75" customHeight="1">
      <c r="C671" s="220"/>
      <c r="D671" s="178"/>
      <c r="E671" s="221"/>
      <c r="G671" s="223"/>
      <c r="J671" s="178"/>
      <c r="K671" s="178"/>
      <c r="L671" s="178"/>
      <c r="M671" s="178"/>
      <c r="R671" s="221"/>
      <c r="S671" s="178"/>
      <c r="T671" s="178"/>
      <c r="U671" s="178"/>
    </row>
    <row r="672" spans="3:21" ht="24.75" customHeight="1">
      <c r="C672" s="220"/>
      <c r="D672" s="178"/>
      <c r="E672" s="221"/>
      <c r="G672" s="223"/>
      <c r="J672" s="178"/>
      <c r="K672" s="178"/>
      <c r="L672" s="178"/>
      <c r="M672" s="178"/>
      <c r="R672" s="221"/>
      <c r="S672" s="178"/>
      <c r="T672" s="178"/>
      <c r="U672" s="178"/>
    </row>
    <row r="673" spans="3:21" ht="24.75" customHeight="1">
      <c r="C673" s="220"/>
      <c r="D673" s="178"/>
      <c r="E673" s="221"/>
      <c r="G673" s="223"/>
      <c r="J673" s="178"/>
      <c r="K673" s="178"/>
      <c r="L673" s="178"/>
      <c r="M673" s="178"/>
      <c r="R673" s="221"/>
      <c r="S673" s="178"/>
      <c r="T673" s="178"/>
      <c r="U673" s="178"/>
    </row>
    <row r="674" spans="3:21" ht="24.75" customHeight="1">
      <c r="C674" s="220"/>
      <c r="D674" s="178"/>
      <c r="E674" s="221"/>
      <c r="G674" s="223"/>
      <c r="J674" s="178"/>
      <c r="K674" s="178"/>
      <c r="L674" s="178"/>
      <c r="M674" s="178"/>
      <c r="R674" s="221"/>
      <c r="S674" s="178"/>
      <c r="T674" s="178"/>
      <c r="U674" s="178"/>
    </row>
    <row r="675" spans="3:21" ht="24.75" customHeight="1">
      <c r="C675" s="220"/>
      <c r="D675" s="178"/>
      <c r="E675" s="221"/>
      <c r="G675" s="223"/>
      <c r="J675" s="178"/>
      <c r="K675" s="178"/>
      <c r="L675" s="178"/>
      <c r="M675" s="178"/>
      <c r="R675" s="221"/>
      <c r="S675" s="178"/>
      <c r="T675" s="178"/>
      <c r="U675" s="178"/>
    </row>
    <row r="676" spans="3:21" ht="24.75" customHeight="1">
      <c r="C676" s="220"/>
      <c r="D676" s="178"/>
      <c r="E676" s="221"/>
      <c r="G676" s="223"/>
      <c r="J676" s="178"/>
      <c r="K676" s="178"/>
      <c r="L676" s="178"/>
      <c r="M676" s="178"/>
      <c r="R676" s="221"/>
      <c r="S676" s="178"/>
      <c r="T676" s="178"/>
      <c r="U676" s="178"/>
    </row>
    <row r="677" spans="3:21" ht="24.75" customHeight="1">
      <c r="C677" s="220"/>
      <c r="D677" s="178"/>
      <c r="E677" s="221"/>
      <c r="G677" s="223"/>
      <c r="J677" s="178"/>
      <c r="K677" s="178"/>
      <c r="L677" s="178"/>
      <c r="M677" s="178"/>
      <c r="R677" s="221"/>
      <c r="S677" s="178"/>
      <c r="T677" s="178"/>
      <c r="U677" s="178"/>
    </row>
    <row r="678" spans="3:21" ht="24.75" customHeight="1">
      <c r="C678" s="220"/>
      <c r="D678" s="178"/>
      <c r="E678" s="221"/>
      <c r="G678" s="223"/>
      <c r="J678" s="178"/>
      <c r="K678" s="178"/>
      <c r="L678" s="178"/>
      <c r="M678" s="178"/>
      <c r="R678" s="221"/>
      <c r="S678" s="178"/>
      <c r="T678" s="178"/>
      <c r="U678" s="178"/>
    </row>
    <row r="679" spans="3:21" ht="24.75" customHeight="1">
      <c r="C679" s="220"/>
      <c r="D679" s="178"/>
      <c r="E679" s="221"/>
      <c r="G679" s="223"/>
      <c r="J679" s="178"/>
      <c r="K679" s="178"/>
      <c r="L679" s="178"/>
      <c r="M679" s="178"/>
      <c r="R679" s="221"/>
      <c r="S679" s="178"/>
      <c r="T679" s="178"/>
      <c r="U679" s="178"/>
    </row>
    <row r="680" spans="3:21" ht="24.75" customHeight="1">
      <c r="C680" s="220"/>
      <c r="D680" s="178"/>
      <c r="E680" s="221"/>
      <c r="G680" s="223"/>
      <c r="J680" s="178"/>
      <c r="K680" s="178"/>
      <c r="L680" s="178"/>
      <c r="M680" s="178"/>
      <c r="R680" s="221"/>
      <c r="S680" s="178"/>
      <c r="T680" s="178"/>
      <c r="U680" s="178"/>
    </row>
    <row r="681" spans="3:21" ht="24.75" customHeight="1">
      <c r="C681" s="220"/>
      <c r="D681" s="178"/>
      <c r="E681" s="221"/>
      <c r="G681" s="223"/>
      <c r="J681" s="178"/>
      <c r="K681" s="178"/>
      <c r="L681" s="178"/>
      <c r="M681" s="178"/>
      <c r="R681" s="221"/>
      <c r="S681" s="178"/>
      <c r="T681" s="178"/>
      <c r="U681" s="178"/>
    </row>
    <row r="682" spans="3:21" ht="24.75" customHeight="1">
      <c r="C682" s="220"/>
      <c r="D682" s="178"/>
      <c r="E682" s="221"/>
      <c r="G682" s="223"/>
      <c r="J682" s="178"/>
      <c r="K682" s="178"/>
      <c r="L682" s="178"/>
      <c r="M682" s="178"/>
      <c r="R682" s="221"/>
      <c r="S682" s="178"/>
      <c r="T682" s="178"/>
      <c r="U682" s="178"/>
    </row>
    <row r="683" spans="3:21" ht="24.75" customHeight="1">
      <c r="C683" s="220"/>
      <c r="D683" s="178"/>
      <c r="E683" s="221"/>
      <c r="G683" s="223"/>
      <c r="J683" s="178"/>
      <c r="K683" s="178"/>
      <c r="L683" s="178"/>
      <c r="M683" s="178"/>
      <c r="R683" s="221"/>
      <c r="S683" s="178"/>
      <c r="T683" s="178"/>
      <c r="U683" s="178"/>
    </row>
    <row r="684" spans="3:21" ht="24.75" customHeight="1">
      <c r="C684" s="220"/>
      <c r="D684" s="178"/>
      <c r="E684" s="221"/>
      <c r="G684" s="223"/>
      <c r="J684" s="178"/>
      <c r="K684" s="178"/>
      <c r="L684" s="178"/>
      <c r="M684" s="178"/>
      <c r="R684" s="221"/>
      <c r="S684" s="178"/>
      <c r="T684" s="178"/>
      <c r="U684" s="178"/>
    </row>
    <row r="685" spans="3:21" ht="24.75" customHeight="1">
      <c r="C685" s="220"/>
      <c r="D685" s="178"/>
      <c r="E685" s="221"/>
      <c r="G685" s="223"/>
      <c r="J685" s="178"/>
      <c r="K685" s="178"/>
      <c r="L685" s="178"/>
      <c r="M685" s="178"/>
      <c r="R685" s="221"/>
      <c r="S685" s="178"/>
      <c r="T685" s="178"/>
      <c r="U685" s="178"/>
    </row>
    <row r="686" spans="3:21" ht="24.75" customHeight="1">
      <c r="C686" s="220"/>
      <c r="D686" s="178"/>
      <c r="E686" s="221"/>
      <c r="G686" s="223"/>
      <c r="J686" s="178"/>
      <c r="K686" s="178"/>
      <c r="L686" s="178"/>
      <c r="M686" s="178"/>
      <c r="R686" s="221"/>
      <c r="S686" s="178"/>
      <c r="T686" s="178"/>
      <c r="U686" s="178"/>
    </row>
    <row r="687" spans="3:21" ht="24.75" customHeight="1">
      <c r="C687" s="220"/>
      <c r="D687" s="178"/>
      <c r="E687" s="221"/>
      <c r="G687" s="223"/>
      <c r="J687" s="178"/>
      <c r="K687" s="178"/>
      <c r="L687" s="178"/>
      <c r="M687" s="178"/>
      <c r="R687" s="221"/>
      <c r="S687" s="178"/>
      <c r="T687" s="178"/>
      <c r="U687" s="178"/>
    </row>
    <row r="688" spans="3:21" ht="24.75" customHeight="1">
      <c r="C688" s="220"/>
      <c r="D688" s="178"/>
      <c r="E688" s="221"/>
      <c r="G688" s="223"/>
      <c r="J688" s="178"/>
      <c r="K688" s="178"/>
      <c r="L688" s="178"/>
      <c r="M688" s="178"/>
      <c r="R688" s="221"/>
      <c r="S688" s="178"/>
      <c r="T688" s="178"/>
      <c r="U688" s="178"/>
    </row>
    <row r="689" spans="3:21" ht="24.75" customHeight="1">
      <c r="C689" s="220"/>
      <c r="D689" s="178"/>
      <c r="E689" s="221"/>
      <c r="G689" s="223"/>
      <c r="J689" s="178"/>
      <c r="K689" s="178"/>
      <c r="L689" s="178"/>
      <c r="M689" s="178"/>
      <c r="R689" s="221"/>
      <c r="S689" s="178"/>
      <c r="T689" s="178"/>
      <c r="U689" s="178"/>
    </row>
    <row r="690" spans="3:21" ht="24.75" customHeight="1">
      <c r="C690" s="220"/>
      <c r="D690" s="178"/>
      <c r="E690" s="221"/>
      <c r="G690" s="223"/>
      <c r="J690" s="178"/>
      <c r="K690" s="178"/>
      <c r="L690" s="178"/>
      <c r="M690" s="178"/>
      <c r="R690" s="221"/>
      <c r="S690" s="178"/>
      <c r="T690" s="178"/>
      <c r="U690" s="178"/>
    </row>
    <row r="691" spans="3:21" ht="24.75" customHeight="1">
      <c r="C691" s="220"/>
      <c r="D691" s="178"/>
      <c r="E691" s="221"/>
      <c r="G691" s="223"/>
      <c r="J691" s="178"/>
      <c r="K691" s="178"/>
      <c r="L691" s="178"/>
      <c r="M691" s="178"/>
      <c r="R691" s="221"/>
      <c r="S691" s="178"/>
      <c r="T691" s="178"/>
      <c r="U691" s="178"/>
    </row>
    <row r="692" spans="3:21" ht="24.75" customHeight="1">
      <c r="C692" s="220"/>
      <c r="D692" s="178"/>
      <c r="E692" s="221"/>
      <c r="G692" s="223"/>
      <c r="J692" s="178"/>
      <c r="K692" s="178"/>
      <c r="L692" s="178"/>
      <c r="M692" s="178"/>
      <c r="R692" s="221"/>
      <c r="S692" s="178"/>
      <c r="T692" s="178"/>
      <c r="U692" s="178"/>
    </row>
    <row r="693" spans="3:21" ht="24.75" customHeight="1">
      <c r="C693" s="220"/>
      <c r="D693" s="178"/>
      <c r="E693" s="221"/>
      <c r="G693" s="223"/>
      <c r="J693" s="178"/>
      <c r="K693" s="178"/>
      <c r="L693" s="178"/>
      <c r="M693" s="178"/>
      <c r="R693" s="221"/>
      <c r="S693" s="178"/>
      <c r="T693" s="178"/>
      <c r="U693" s="178"/>
    </row>
    <row r="694" spans="3:21" ht="24.75" customHeight="1">
      <c r="C694" s="220"/>
      <c r="D694" s="178"/>
      <c r="E694" s="221"/>
      <c r="G694" s="223"/>
      <c r="J694" s="178"/>
      <c r="K694" s="178"/>
      <c r="L694" s="178"/>
      <c r="M694" s="178"/>
      <c r="R694" s="221"/>
      <c r="S694" s="178"/>
      <c r="T694" s="178"/>
      <c r="U694" s="178"/>
    </row>
    <row r="695" spans="3:21" ht="24.75" customHeight="1">
      <c r="C695" s="220"/>
      <c r="D695" s="178"/>
      <c r="E695" s="221"/>
      <c r="G695" s="223"/>
      <c r="J695" s="178"/>
      <c r="K695" s="178"/>
      <c r="L695" s="178"/>
      <c r="M695" s="178"/>
      <c r="R695" s="221"/>
      <c r="S695" s="178"/>
      <c r="T695" s="178"/>
      <c r="U695" s="178"/>
    </row>
    <row r="696" spans="3:21" ht="24.75" customHeight="1">
      <c r="C696" s="220"/>
      <c r="D696" s="178"/>
      <c r="E696" s="221"/>
      <c r="G696" s="223"/>
      <c r="J696" s="178"/>
      <c r="K696" s="178"/>
      <c r="L696" s="178"/>
      <c r="M696" s="178"/>
      <c r="R696" s="221"/>
      <c r="S696" s="178"/>
      <c r="T696" s="178"/>
      <c r="U696" s="178"/>
    </row>
    <row r="697" spans="3:21" ht="24.75" customHeight="1">
      <c r="C697" s="220"/>
      <c r="D697" s="178"/>
      <c r="E697" s="221"/>
      <c r="G697" s="223"/>
      <c r="J697" s="178"/>
      <c r="K697" s="178"/>
      <c r="L697" s="178"/>
      <c r="M697" s="178"/>
      <c r="R697" s="221"/>
      <c r="S697" s="178"/>
      <c r="T697" s="178"/>
      <c r="U697" s="178"/>
    </row>
    <row r="698" spans="3:21" ht="24.75" customHeight="1">
      <c r="C698" s="220"/>
      <c r="D698" s="178"/>
      <c r="E698" s="221"/>
      <c r="G698" s="223"/>
      <c r="J698" s="178"/>
      <c r="K698" s="178"/>
      <c r="L698" s="178"/>
      <c r="M698" s="178"/>
      <c r="R698" s="221"/>
      <c r="S698" s="178"/>
      <c r="T698" s="178"/>
      <c r="U698" s="178"/>
    </row>
    <row r="699" spans="3:21" ht="24.75" customHeight="1">
      <c r="C699" s="220"/>
      <c r="D699" s="178"/>
      <c r="E699" s="221"/>
      <c r="G699" s="223"/>
      <c r="J699" s="178"/>
      <c r="K699" s="178"/>
      <c r="L699" s="178"/>
      <c r="M699" s="178"/>
      <c r="R699" s="221"/>
      <c r="S699" s="178"/>
      <c r="T699" s="178"/>
      <c r="U699" s="178"/>
    </row>
    <row r="700" spans="3:21" ht="24.75" customHeight="1">
      <c r="C700" s="220"/>
      <c r="D700" s="178"/>
      <c r="E700" s="221"/>
      <c r="G700" s="223"/>
      <c r="J700" s="178"/>
      <c r="K700" s="178"/>
      <c r="L700" s="178"/>
      <c r="M700" s="178"/>
      <c r="R700" s="221"/>
      <c r="S700" s="178"/>
      <c r="T700" s="178"/>
      <c r="U700" s="178"/>
    </row>
    <row r="701" spans="3:21" ht="24.75" customHeight="1">
      <c r="C701" s="220"/>
      <c r="D701" s="178"/>
      <c r="E701" s="221"/>
      <c r="G701" s="223"/>
      <c r="J701" s="178"/>
      <c r="K701" s="178"/>
      <c r="L701" s="178"/>
      <c r="M701" s="178"/>
      <c r="R701" s="221"/>
      <c r="S701" s="178"/>
      <c r="T701" s="178"/>
      <c r="U701" s="178"/>
    </row>
    <row r="702" spans="3:21" ht="24.75" customHeight="1">
      <c r="C702" s="220"/>
      <c r="D702" s="178"/>
      <c r="E702" s="221"/>
      <c r="G702" s="223"/>
      <c r="J702" s="178"/>
      <c r="K702" s="178"/>
      <c r="L702" s="178"/>
      <c r="M702" s="178"/>
      <c r="R702" s="221"/>
      <c r="S702" s="178"/>
      <c r="T702" s="178"/>
      <c r="U702" s="178"/>
    </row>
    <row r="703" spans="3:21" ht="24.75" customHeight="1">
      <c r="C703" s="220"/>
      <c r="D703" s="178"/>
      <c r="E703" s="221"/>
      <c r="G703" s="223"/>
      <c r="J703" s="178"/>
      <c r="K703" s="178"/>
      <c r="L703" s="178"/>
      <c r="M703" s="178"/>
      <c r="R703" s="221"/>
      <c r="S703" s="178"/>
      <c r="T703" s="178"/>
      <c r="U703" s="178"/>
    </row>
    <row r="704" spans="3:21" ht="24.75" customHeight="1">
      <c r="C704" s="220"/>
      <c r="D704" s="178"/>
      <c r="E704" s="221"/>
      <c r="G704" s="223"/>
      <c r="J704" s="178"/>
      <c r="K704" s="178"/>
      <c r="L704" s="178"/>
      <c r="M704" s="178"/>
      <c r="R704" s="221"/>
      <c r="S704" s="178"/>
      <c r="T704" s="178"/>
      <c r="U704" s="178"/>
    </row>
    <row r="705" spans="3:21" ht="24.75" customHeight="1">
      <c r="C705" s="220"/>
      <c r="D705" s="178"/>
      <c r="E705" s="221"/>
      <c r="G705" s="223"/>
      <c r="J705" s="178"/>
      <c r="K705" s="178"/>
      <c r="L705" s="178"/>
      <c r="M705" s="178"/>
      <c r="R705" s="221"/>
      <c r="S705" s="178"/>
      <c r="T705" s="178"/>
      <c r="U705" s="178"/>
    </row>
    <row r="706" spans="3:21" ht="24.75" customHeight="1">
      <c r="C706" s="220"/>
      <c r="D706" s="178"/>
      <c r="E706" s="221"/>
      <c r="G706" s="223"/>
      <c r="J706" s="178"/>
      <c r="K706" s="178"/>
      <c r="L706" s="178"/>
      <c r="M706" s="178"/>
      <c r="R706" s="221"/>
      <c r="S706" s="178"/>
      <c r="T706" s="178"/>
      <c r="U706" s="178"/>
    </row>
    <row r="707" spans="3:21" ht="24.75" customHeight="1">
      <c r="C707" s="220"/>
      <c r="D707" s="178"/>
      <c r="E707" s="221"/>
      <c r="G707" s="223"/>
      <c r="J707" s="178"/>
      <c r="K707" s="178"/>
      <c r="L707" s="178"/>
      <c r="M707" s="178"/>
      <c r="R707" s="221"/>
      <c r="S707" s="178"/>
      <c r="T707" s="178"/>
      <c r="U707" s="178"/>
    </row>
    <row r="708" spans="3:21" ht="24.75" customHeight="1">
      <c r="C708" s="220"/>
      <c r="D708" s="178"/>
      <c r="E708" s="221"/>
      <c r="G708" s="223"/>
      <c r="J708" s="178"/>
      <c r="K708" s="178"/>
      <c r="L708" s="178"/>
      <c r="M708" s="178"/>
      <c r="R708" s="221"/>
      <c r="S708" s="178"/>
      <c r="T708" s="178"/>
      <c r="U708" s="178"/>
    </row>
    <row r="709" spans="3:21" ht="24.75" customHeight="1">
      <c r="C709" s="220"/>
      <c r="D709" s="178"/>
      <c r="E709" s="221"/>
      <c r="G709" s="223"/>
      <c r="J709" s="178"/>
      <c r="K709" s="178"/>
      <c r="L709" s="178"/>
      <c r="M709" s="178"/>
      <c r="R709" s="221"/>
      <c r="S709" s="178"/>
      <c r="T709" s="178"/>
      <c r="U709" s="178"/>
    </row>
    <row r="710" spans="3:21" ht="24.75" customHeight="1">
      <c r="C710" s="220"/>
      <c r="D710" s="178"/>
      <c r="E710" s="221"/>
      <c r="G710" s="223"/>
      <c r="J710" s="178"/>
      <c r="K710" s="178"/>
      <c r="L710" s="178"/>
      <c r="M710" s="178"/>
      <c r="R710" s="221"/>
      <c r="S710" s="178"/>
      <c r="T710" s="178"/>
      <c r="U710" s="178"/>
    </row>
    <row r="711" spans="3:21" ht="24.75" customHeight="1">
      <c r="C711" s="220"/>
      <c r="D711" s="178"/>
      <c r="E711" s="221"/>
      <c r="G711" s="223"/>
      <c r="J711" s="178"/>
      <c r="K711" s="178"/>
      <c r="L711" s="178"/>
      <c r="M711" s="178"/>
      <c r="R711" s="221"/>
      <c r="S711" s="178"/>
      <c r="T711" s="178"/>
      <c r="U711" s="178"/>
    </row>
    <row r="712" spans="3:21" ht="24.75" customHeight="1">
      <c r="C712" s="220"/>
      <c r="D712" s="178"/>
      <c r="E712" s="221"/>
      <c r="G712" s="223"/>
      <c r="J712" s="178"/>
      <c r="K712" s="178"/>
      <c r="L712" s="178"/>
      <c r="M712" s="178"/>
      <c r="R712" s="221"/>
      <c r="S712" s="178"/>
      <c r="T712" s="178"/>
      <c r="U712" s="178"/>
    </row>
    <row r="713" spans="3:21" ht="24.75" customHeight="1">
      <c r="C713" s="220"/>
      <c r="D713" s="178"/>
      <c r="E713" s="221"/>
      <c r="G713" s="223"/>
      <c r="J713" s="178"/>
      <c r="K713" s="178"/>
      <c r="L713" s="178"/>
      <c r="M713" s="178"/>
      <c r="R713" s="221"/>
      <c r="S713" s="178"/>
      <c r="T713" s="178"/>
      <c r="U713" s="178"/>
    </row>
    <row r="714" spans="3:21" ht="24.75" customHeight="1">
      <c r="C714" s="220"/>
      <c r="D714" s="178"/>
      <c r="E714" s="221"/>
      <c r="G714" s="223"/>
      <c r="J714" s="178"/>
      <c r="K714" s="178"/>
      <c r="L714" s="178"/>
      <c r="M714" s="178"/>
      <c r="R714" s="221"/>
      <c r="S714" s="178"/>
      <c r="T714" s="178"/>
      <c r="U714" s="178"/>
    </row>
    <row r="715" spans="3:21" ht="24.75" customHeight="1">
      <c r="C715" s="220"/>
      <c r="D715" s="178"/>
      <c r="E715" s="221"/>
      <c r="G715" s="223"/>
      <c r="J715" s="178"/>
      <c r="K715" s="178"/>
      <c r="L715" s="178"/>
      <c r="M715" s="178"/>
      <c r="R715" s="221"/>
      <c r="S715" s="178"/>
      <c r="T715" s="178"/>
      <c r="U715" s="178"/>
    </row>
    <row r="716" spans="3:21" ht="24.75" customHeight="1">
      <c r="C716" s="220"/>
      <c r="D716" s="178"/>
      <c r="E716" s="221"/>
      <c r="G716" s="223"/>
      <c r="J716" s="178"/>
      <c r="K716" s="178"/>
      <c r="L716" s="178"/>
      <c r="M716" s="178"/>
      <c r="R716" s="221"/>
      <c r="S716" s="178"/>
      <c r="T716" s="178"/>
      <c r="U716" s="178"/>
    </row>
    <row r="717" spans="3:21" ht="24.75" customHeight="1">
      <c r="C717" s="220"/>
      <c r="D717" s="178"/>
      <c r="E717" s="221"/>
      <c r="G717" s="223"/>
      <c r="J717" s="178"/>
      <c r="K717" s="178"/>
      <c r="L717" s="178"/>
      <c r="M717" s="178"/>
      <c r="R717" s="221"/>
      <c r="S717" s="178"/>
      <c r="T717" s="178"/>
      <c r="U717" s="178"/>
    </row>
    <row r="718" spans="3:21" ht="24.75" customHeight="1">
      <c r="C718" s="220"/>
      <c r="D718" s="178"/>
      <c r="E718" s="221"/>
      <c r="G718" s="223"/>
      <c r="J718" s="178"/>
      <c r="K718" s="178"/>
      <c r="L718" s="178"/>
      <c r="M718" s="178"/>
      <c r="R718" s="221"/>
      <c r="S718" s="178"/>
      <c r="T718" s="178"/>
      <c r="U718" s="178"/>
    </row>
    <row r="719" spans="3:21" ht="24.75" customHeight="1">
      <c r="C719" s="220"/>
      <c r="D719" s="178"/>
      <c r="E719" s="221"/>
      <c r="G719" s="223"/>
      <c r="J719" s="178"/>
      <c r="K719" s="178"/>
      <c r="L719" s="178"/>
      <c r="M719" s="178"/>
      <c r="R719" s="221"/>
      <c r="S719" s="178"/>
      <c r="T719" s="178"/>
      <c r="U719" s="178"/>
    </row>
    <row r="720" spans="3:21" ht="24.75" customHeight="1">
      <c r="C720" s="220"/>
      <c r="D720" s="178"/>
      <c r="E720" s="221"/>
      <c r="G720" s="223"/>
      <c r="J720" s="178"/>
      <c r="K720" s="178"/>
      <c r="L720" s="178"/>
      <c r="M720" s="178"/>
      <c r="R720" s="221"/>
      <c r="S720" s="178"/>
      <c r="T720" s="178"/>
      <c r="U720" s="178"/>
    </row>
    <row r="721" spans="3:21" ht="24.75" customHeight="1">
      <c r="C721" s="220"/>
      <c r="D721" s="178"/>
      <c r="E721" s="221"/>
      <c r="G721" s="223"/>
      <c r="J721" s="178"/>
      <c r="K721" s="178"/>
      <c r="L721" s="178"/>
      <c r="M721" s="178"/>
      <c r="R721" s="221"/>
      <c r="S721" s="178"/>
      <c r="T721" s="178"/>
      <c r="U721" s="178"/>
    </row>
    <row r="722" spans="3:21" ht="24.75" customHeight="1">
      <c r="C722" s="220"/>
      <c r="D722" s="178"/>
      <c r="E722" s="221"/>
      <c r="G722" s="223"/>
      <c r="J722" s="178"/>
      <c r="K722" s="178"/>
      <c r="L722" s="178"/>
      <c r="M722" s="178"/>
      <c r="R722" s="221"/>
      <c r="S722" s="178"/>
      <c r="T722" s="178"/>
      <c r="U722" s="178"/>
    </row>
    <row r="723" spans="3:21" ht="24.75" customHeight="1">
      <c r="C723" s="220"/>
      <c r="D723" s="178"/>
      <c r="E723" s="221"/>
      <c r="G723" s="223"/>
      <c r="J723" s="178"/>
      <c r="K723" s="178"/>
      <c r="L723" s="178"/>
      <c r="M723" s="178"/>
      <c r="R723" s="221"/>
      <c r="S723" s="178"/>
      <c r="T723" s="178"/>
      <c r="U723" s="178"/>
    </row>
    <row r="724" spans="3:21" ht="24.75" customHeight="1">
      <c r="C724" s="220"/>
      <c r="D724" s="178"/>
      <c r="E724" s="221"/>
      <c r="G724" s="223"/>
      <c r="J724" s="178"/>
      <c r="K724" s="178"/>
      <c r="L724" s="178"/>
      <c r="M724" s="178"/>
      <c r="R724" s="221"/>
      <c r="S724" s="178"/>
      <c r="T724" s="178"/>
      <c r="U724" s="178"/>
    </row>
    <row r="725" spans="3:21" ht="24.75" customHeight="1">
      <c r="C725" s="220"/>
      <c r="D725" s="178"/>
      <c r="E725" s="221"/>
      <c r="G725" s="223"/>
      <c r="J725" s="178"/>
      <c r="K725" s="178"/>
      <c r="L725" s="178"/>
      <c r="M725" s="178"/>
      <c r="R725" s="221"/>
      <c r="S725" s="178"/>
      <c r="T725" s="178"/>
      <c r="U725" s="178"/>
    </row>
    <row r="726" spans="3:21" ht="24.75" customHeight="1">
      <c r="C726" s="220"/>
      <c r="D726" s="178"/>
      <c r="E726" s="221"/>
      <c r="G726" s="223"/>
      <c r="J726" s="178"/>
      <c r="K726" s="178"/>
      <c r="L726" s="178"/>
      <c r="M726" s="178"/>
      <c r="R726" s="221"/>
      <c r="S726" s="178"/>
      <c r="T726" s="178"/>
      <c r="U726" s="178"/>
    </row>
    <row r="727" spans="3:21" ht="24.75" customHeight="1">
      <c r="C727" s="220"/>
      <c r="D727" s="178"/>
      <c r="E727" s="221"/>
      <c r="G727" s="223"/>
      <c r="J727" s="178"/>
      <c r="K727" s="178"/>
      <c r="L727" s="178"/>
      <c r="M727" s="178"/>
      <c r="R727" s="221"/>
      <c r="S727" s="178"/>
      <c r="T727" s="178"/>
      <c r="U727" s="178"/>
    </row>
    <row r="728" spans="3:21" ht="24.75" customHeight="1">
      <c r="C728" s="220"/>
      <c r="D728" s="178"/>
      <c r="E728" s="221"/>
      <c r="G728" s="223"/>
      <c r="J728" s="178"/>
      <c r="K728" s="178"/>
      <c r="L728" s="178"/>
      <c r="M728" s="178"/>
      <c r="R728" s="221"/>
      <c r="S728" s="178"/>
      <c r="T728" s="178"/>
      <c r="U728" s="178"/>
    </row>
    <row r="729" spans="3:21" ht="24.75" customHeight="1">
      <c r="C729" s="220"/>
      <c r="D729" s="178"/>
      <c r="E729" s="221"/>
      <c r="G729" s="223"/>
      <c r="J729" s="178"/>
      <c r="K729" s="178"/>
      <c r="L729" s="178"/>
      <c r="M729" s="178"/>
      <c r="R729" s="221"/>
      <c r="S729" s="178"/>
      <c r="T729" s="178"/>
      <c r="U729" s="178"/>
    </row>
    <row r="730" spans="3:21" ht="24.75" customHeight="1">
      <c r="C730" s="220"/>
      <c r="D730" s="178"/>
      <c r="E730" s="221"/>
      <c r="G730" s="223"/>
      <c r="J730" s="178"/>
      <c r="K730" s="178"/>
      <c r="L730" s="178"/>
      <c r="M730" s="178"/>
      <c r="R730" s="221"/>
      <c r="S730" s="178"/>
      <c r="T730" s="178"/>
      <c r="U730" s="178"/>
    </row>
    <row r="731" spans="3:21" ht="24.75" customHeight="1">
      <c r="C731" s="220"/>
      <c r="D731" s="178"/>
      <c r="E731" s="221"/>
      <c r="G731" s="223"/>
      <c r="J731" s="178"/>
      <c r="K731" s="178"/>
      <c r="L731" s="178"/>
      <c r="M731" s="178"/>
      <c r="R731" s="221"/>
      <c r="S731" s="178"/>
      <c r="T731" s="178"/>
      <c r="U731" s="178"/>
    </row>
    <row r="732" spans="3:21" ht="24.75" customHeight="1">
      <c r="C732" s="220"/>
      <c r="D732" s="178"/>
      <c r="E732" s="221"/>
      <c r="G732" s="223"/>
      <c r="J732" s="178"/>
      <c r="K732" s="178"/>
      <c r="L732" s="178"/>
      <c r="M732" s="178"/>
      <c r="R732" s="221"/>
      <c r="S732" s="178"/>
      <c r="T732" s="178"/>
      <c r="U732" s="178"/>
    </row>
    <row r="733" spans="3:21" ht="24.75" customHeight="1">
      <c r="C733" s="220"/>
      <c r="D733" s="178"/>
      <c r="E733" s="221"/>
      <c r="G733" s="223"/>
      <c r="J733" s="178"/>
      <c r="K733" s="178"/>
      <c r="L733" s="178"/>
      <c r="M733" s="178"/>
      <c r="R733" s="221"/>
      <c r="S733" s="178"/>
      <c r="T733" s="178"/>
      <c r="U733" s="178"/>
    </row>
    <row r="734" spans="3:21" ht="24.75" customHeight="1">
      <c r="C734" s="220"/>
      <c r="D734" s="178"/>
      <c r="E734" s="221"/>
      <c r="G734" s="223"/>
      <c r="J734" s="178"/>
      <c r="K734" s="178"/>
      <c r="L734" s="178"/>
      <c r="M734" s="178"/>
      <c r="R734" s="221"/>
      <c r="S734" s="178"/>
      <c r="T734" s="178"/>
      <c r="U734" s="178"/>
    </row>
    <row r="735" spans="3:21" ht="24.75" customHeight="1">
      <c r="C735" s="220"/>
      <c r="D735" s="178"/>
      <c r="E735" s="221"/>
      <c r="G735" s="223"/>
      <c r="J735" s="178"/>
      <c r="K735" s="178"/>
      <c r="L735" s="178"/>
      <c r="M735" s="178"/>
      <c r="R735" s="221"/>
      <c r="S735" s="178"/>
      <c r="T735" s="178"/>
      <c r="U735" s="178"/>
    </row>
    <row r="736" spans="3:21" ht="24.75" customHeight="1">
      <c r="C736" s="220"/>
      <c r="D736" s="178"/>
      <c r="E736" s="221"/>
      <c r="G736" s="223"/>
      <c r="J736" s="178"/>
      <c r="K736" s="178"/>
      <c r="L736" s="178"/>
      <c r="M736" s="178"/>
      <c r="R736" s="221"/>
      <c r="S736" s="178"/>
      <c r="T736" s="178"/>
      <c r="U736" s="178"/>
    </row>
    <row r="737" spans="3:21" ht="24.75" customHeight="1">
      <c r="C737" s="220"/>
      <c r="D737" s="178"/>
      <c r="E737" s="221"/>
      <c r="G737" s="223"/>
      <c r="J737" s="178"/>
      <c r="K737" s="178"/>
      <c r="L737" s="178"/>
      <c r="M737" s="178"/>
      <c r="R737" s="221"/>
      <c r="S737" s="178"/>
      <c r="T737" s="178"/>
      <c r="U737" s="178"/>
    </row>
    <row r="738" spans="3:21" ht="24.75" customHeight="1">
      <c r="C738" s="220"/>
      <c r="D738" s="178"/>
      <c r="E738" s="221"/>
      <c r="G738" s="223"/>
      <c r="J738" s="178"/>
      <c r="K738" s="178"/>
      <c r="L738" s="178"/>
      <c r="M738" s="178"/>
      <c r="R738" s="221"/>
      <c r="S738" s="178"/>
      <c r="T738" s="178"/>
      <c r="U738" s="178"/>
    </row>
    <row r="739" spans="3:21" ht="24.75" customHeight="1">
      <c r="C739" s="220"/>
      <c r="D739" s="178"/>
      <c r="E739" s="221"/>
      <c r="G739" s="223"/>
      <c r="J739" s="178"/>
      <c r="K739" s="178"/>
      <c r="L739" s="178"/>
      <c r="M739" s="178"/>
      <c r="R739" s="221"/>
      <c r="S739" s="178"/>
      <c r="T739" s="178"/>
      <c r="U739" s="178"/>
    </row>
    <row r="740" spans="3:21" ht="24.75" customHeight="1">
      <c r="C740" s="220"/>
      <c r="D740" s="178"/>
      <c r="E740" s="221"/>
      <c r="G740" s="223"/>
      <c r="J740" s="178"/>
      <c r="K740" s="178"/>
      <c r="L740" s="178"/>
      <c r="M740" s="178"/>
      <c r="R740" s="221"/>
      <c r="S740" s="178"/>
      <c r="T740" s="178"/>
      <c r="U740" s="178"/>
    </row>
    <row r="741" spans="3:21" ht="24.75" customHeight="1">
      <c r="C741" s="220"/>
      <c r="D741" s="178"/>
      <c r="E741" s="221"/>
      <c r="G741" s="223"/>
      <c r="J741" s="178"/>
      <c r="K741" s="178"/>
      <c r="L741" s="178"/>
      <c r="M741" s="178"/>
      <c r="R741" s="221"/>
      <c r="S741" s="178"/>
      <c r="T741" s="178"/>
      <c r="U741" s="178"/>
    </row>
  </sheetData>
  <sheetProtection algorithmName="SHA-512" hashValue="XDalMKA532zO0TW9YnpvJ9A18HGHD3SuOtXkZlNqllt9OfmfnBXjhpjae1vXmErRHBovSMecs7SQRm4aypRfAA==" saltValue="nXsaV3S7H+jHL+8jyXM5Qg==" spinCount="100000" sheet="1"/>
  <mergeCells count="6">
    <mergeCell ref="B2:E2"/>
    <mergeCell ref="F2:G2"/>
    <mergeCell ref="I2:M2"/>
    <mergeCell ref="V2:V3"/>
    <mergeCell ref="S2:U2"/>
    <mergeCell ref="N2:Q2"/>
  </mergeCells>
  <dataValidations count="2">
    <dataValidation type="whole" operator="greaterThanOrEqual" allowBlank="1" showInputMessage="1" showErrorMessage="1" sqref="B4:B6" xr:uid="{B20F7F5E-F033-4E36-A403-BAA5D265D59D}">
      <formula1>0</formula1>
    </dataValidation>
    <dataValidation type="whole" operator="greaterThan" allowBlank="1" showInputMessage="1" showErrorMessage="1" sqref="A4:A6" xr:uid="{3A42309C-4E96-403B-B9A3-9F468A89C757}">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78C0D931-6437-407d-A8EE-F0AAD7539E65}">
      <x14:conditionalFormattings>
        <x14:conditionalFormatting xmlns:xm="http://schemas.microsoft.com/office/excel/2006/main">
          <x14:cfRule type="expression" priority="2" id="{AB353E27-8D17-4182-843C-0DC6B56D3F69}">
            <xm:f>OR(AND(OR(Information!$C$4="School", Information!$C$4="Youth"), AND(OR($B4&lt;2, $B4&gt;14)), $B4&gt;0), AND(OR(Information!$C$4="FE - VET", Information!$C$4="AE"), AND(OR($B4&lt;2, $B4&gt;7)), $B4&gt;0), AND(Information!$C$4="HE", $B4&gt;7))</xm:f>
            <x14:dxf>
              <fill>
                <patternFill>
                  <bgColor rgb="FFFF0000"/>
                </patternFill>
              </fill>
            </x14:dxf>
          </x14:cfRule>
          <xm:sqref>B4:B6</xm:sqref>
        </x14:conditionalFormatting>
        <x14:conditionalFormatting xmlns:xm="http://schemas.microsoft.com/office/excel/2006/main">
          <x14:cfRule type="expression" priority="1" id="{A5266298-829C-4223-B96E-A9EF9B76E569}">
            <xm:f>AND(A4&gt;2, Information!$C$4="HE")</xm:f>
            <x14:dxf>
              <fill>
                <patternFill>
                  <bgColor rgb="FFFF0000"/>
                </patternFill>
              </fill>
            </x14:dxf>
          </x14:cfRule>
          <xm:sqref>A4:A6</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B4A2AB13-9AD4-47A2-8796-5442B5DE6CC1}">
          <x14:formula1>
            <xm:f>countrygrouping!$A$2:$A$139</xm:f>
          </x14:formula1>
          <xm:sqref>F4:F6</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5F687-792A-4F58-899D-F21814A0D94C}">
  <sheetPr>
    <tabColor theme="0" tint="-0.14999847407452621"/>
  </sheetPr>
  <dimension ref="A1:BW159"/>
  <sheetViews>
    <sheetView showGridLines="0" workbookViewId="0">
      <selection activeCell="V4" sqref="V4"/>
    </sheetView>
  </sheetViews>
  <sheetFormatPr defaultColWidth="8.7109375" defaultRowHeight="24.75" customHeight="1"/>
  <cols>
    <col min="1" max="1" width="15.28515625" style="219" customWidth="1"/>
    <col min="2" max="2" width="21" style="219" customWidth="1"/>
    <col min="3" max="3" width="15.7109375" style="224" hidden="1" customWidth="1"/>
    <col min="4" max="4" width="15.7109375" style="164" hidden="1" customWidth="1"/>
    <col min="5" max="5" width="15.7109375" style="225" hidden="1" customWidth="1"/>
    <col min="6" max="6" width="26.28515625" style="222" customWidth="1"/>
    <col min="7" max="7" width="13.42578125" style="226" customWidth="1"/>
    <col min="8" max="8" width="7.5703125" style="178" hidden="1" customWidth="1"/>
    <col min="9" max="9" width="9.42578125" style="178" customWidth="1"/>
    <col min="10" max="10" width="10.28515625" style="164" hidden="1" customWidth="1"/>
    <col min="11" max="11" width="13.28515625" style="164" customWidth="1"/>
    <col min="12" max="12" width="9.5703125" style="164" hidden="1" customWidth="1"/>
    <col min="13" max="13" width="12.28515625" style="164" customWidth="1"/>
    <col min="14" max="14" width="14.7109375" style="221" hidden="1" customWidth="1"/>
    <col min="15" max="15" width="12" style="221" hidden="1" customWidth="1"/>
    <col min="16" max="16" width="15.5703125" style="221" hidden="1" customWidth="1"/>
    <col min="17" max="17" width="15" style="221" customWidth="1"/>
    <col min="18" max="18" width="17.7109375" style="225" customWidth="1"/>
    <col min="19" max="19" width="17.42578125" style="164" customWidth="1"/>
    <col min="20" max="20" width="14.7109375" style="164" customWidth="1"/>
    <col min="21" max="24" width="17.28515625" style="164" customWidth="1"/>
    <col min="25" max="25" width="15.28515625" style="164" customWidth="1"/>
    <col min="26" max="26" width="75.5703125" style="178" customWidth="1"/>
    <col min="27" max="16384" width="8.7109375" style="178"/>
  </cols>
  <sheetData>
    <row r="1" spans="1:26" s="147" customFormat="1" ht="17.100000000000001" customHeight="1" thickBot="1">
      <c r="A1" s="125" t="str">
        <f>IF(Information!$C$4="RE","Research placements and secondments","Mobility not applicable to sector")</f>
        <v>Mobility not applicable to sector</v>
      </c>
      <c r="E1" s="148"/>
      <c r="G1" s="149"/>
      <c r="H1" s="150"/>
      <c r="I1" s="150"/>
      <c r="P1" s="149"/>
      <c r="Q1" s="149"/>
      <c r="R1" s="149"/>
      <c r="S1" s="149"/>
      <c r="T1" s="149"/>
      <c r="U1" s="149"/>
      <c r="V1" s="151"/>
      <c r="W1" s="151"/>
      <c r="X1" s="152"/>
      <c r="Y1" s="152"/>
      <c r="Z1" s="149"/>
    </row>
    <row r="2" spans="1:26" ht="24.75" customHeight="1">
      <c r="A2" s="174"/>
      <c r="B2" s="701" t="s">
        <v>72</v>
      </c>
      <c r="C2" s="702"/>
      <c r="D2" s="702"/>
      <c r="E2" s="703"/>
      <c r="F2" s="704" t="s">
        <v>73</v>
      </c>
      <c r="G2" s="710"/>
      <c r="H2" s="175"/>
      <c r="I2" s="174"/>
      <c r="J2" s="176"/>
      <c r="K2" s="176"/>
      <c r="L2" s="177"/>
      <c r="M2" s="177"/>
      <c r="N2" s="713" t="s">
        <v>147</v>
      </c>
      <c r="O2" s="714"/>
      <c r="P2" s="714"/>
      <c r="Q2" s="714"/>
      <c r="R2" s="715"/>
      <c r="S2" s="716" t="s">
        <v>75</v>
      </c>
      <c r="T2" s="717"/>
      <c r="U2" s="718"/>
      <c r="V2" s="719" t="s">
        <v>135</v>
      </c>
      <c r="W2" s="720"/>
      <c r="X2" s="720"/>
      <c r="Y2" s="721"/>
      <c r="Z2" s="711" t="s">
        <v>76</v>
      </c>
    </row>
    <row r="3" spans="1:26" ht="109.9" thickBot="1">
      <c r="A3" s="170" t="s">
        <v>148</v>
      </c>
      <c r="B3" s="154" t="s">
        <v>295</v>
      </c>
      <c r="C3" s="155" t="s">
        <v>82</v>
      </c>
      <c r="D3" s="154" t="s">
        <v>83</v>
      </c>
      <c r="E3" s="233" t="s">
        <v>84</v>
      </c>
      <c r="F3" s="154" t="s">
        <v>85</v>
      </c>
      <c r="G3" s="156" t="s">
        <v>86</v>
      </c>
      <c r="H3" s="260" t="s">
        <v>87</v>
      </c>
      <c r="I3" s="153" t="s">
        <v>88</v>
      </c>
      <c r="J3" s="233" t="s">
        <v>89</v>
      </c>
      <c r="K3" s="154" t="s">
        <v>90</v>
      </c>
      <c r="L3" s="234" t="s">
        <v>91</v>
      </c>
      <c r="M3" s="157" t="s">
        <v>92</v>
      </c>
      <c r="N3" s="267" t="s">
        <v>106</v>
      </c>
      <c r="O3" s="173" t="s">
        <v>107</v>
      </c>
      <c r="P3" s="173" t="s">
        <v>108</v>
      </c>
      <c r="Q3" s="158" t="s">
        <v>149</v>
      </c>
      <c r="R3" s="159" t="s">
        <v>150</v>
      </c>
      <c r="S3" s="153" t="s">
        <v>114</v>
      </c>
      <c r="T3" s="154" t="s">
        <v>115</v>
      </c>
      <c r="U3" s="157" t="s">
        <v>151</v>
      </c>
      <c r="V3" s="153" t="s">
        <v>143</v>
      </c>
      <c r="W3" s="154" t="s">
        <v>144</v>
      </c>
      <c r="X3" s="154" t="s">
        <v>145</v>
      </c>
      <c r="Y3" s="157" t="s">
        <v>146</v>
      </c>
      <c r="Z3" s="712"/>
    </row>
    <row r="4" spans="1:26" s="189" customFormat="1" ht="24.75" customHeight="1">
      <c r="A4" s="166"/>
      <c r="B4" s="190"/>
      <c r="C4" s="179">
        <f t="shared" ref="C4:C54" si="0">FLOOR(B4/7,1)</f>
        <v>0</v>
      </c>
      <c r="D4" s="180">
        <f t="shared" ref="D4:D54" si="1">FLOOR(B4/28,1)</f>
        <v>0</v>
      </c>
      <c r="E4" s="181">
        <f t="shared" ref="E4:E54" si="2">B4/28</f>
        <v>0</v>
      </c>
      <c r="F4" s="244"/>
      <c r="G4" s="163" t="str">
        <f>IFERROR(VLOOKUP(F4,countrygrouping!A:B,2,0)," ")</f>
        <v xml:space="preserve"> </v>
      </c>
      <c r="H4" s="182" t="str">
        <f>G4</f>
        <v xml:space="preserve"> </v>
      </c>
      <c r="I4" s="183">
        <f>IF(B4&gt;0,B4-J4,0)</f>
        <v>0</v>
      </c>
      <c r="J4" s="182">
        <f>IF(B4&lt;14,0,(B4-14))</f>
        <v>0</v>
      </c>
      <c r="K4" s="182">
        <f>IF(B4&gt;56,56-I4,J4)</f>
        <v>0</v>
      </c>
      <c r="L4" s="182">
        <f>I4+K4</f>
        <v>0</v>
      </c>
      <c r="M4" s="182">
        <f>B4-K4-I4</f>
        <v>0</v>
      </c>
      <c r="N4" s="259">
        <f>IFERROR(VLOOKUP(H4,staffrate!A:D,2,0)*I4,0)</f>
        <v>0</v>
      </c>
      <c r="O4" s="185">
        <f>IFERROR(VLOOKUP(H4,staffrate!A:D,3,0)*K4,0)</f>
        <v>0</v>
      </c>
      <c r="P4" s="185">
        <f>IFERROR(VLOOKUP(H4,staffrate!A:D,4,0)*M4,0)</f>
        <v>0</v>
      </c>
      <c r="Q4" s="185">
        <f>IFERROR(N4+O4+P4,0)</f>
        <v>0</v>
      </c>
      <c r="R4" s="186">
        <f t="shared" ref="R4:R54" si="3">IFERROR(Q4*A4,0)</f>
        <v>0</v>
      </c>
      <c r="S4" s="187" t="str">
        <f>IFERROR(VLOOKUP(F4,countrygrouping!A:C,3,0)," ")</f>
        <v xml:space="preserve"> </v>
      </c>
      <c r="T4" s="185" t="str">
        <f>IFERROR(VLOOKUP(S4,distancebands!A:C,3,0)," ")</f>
        <v xml:space="preserve"> </v>
      </c>
      <c r="U4" s="188">
        <f t="shared" ref="U4:U54" si="4">IFERROR(A4*T4,0)</f>
        <v>0</v>
      </c>
      <c r="V4" s="262"/>
      <c r="W4" s="236"/>
      <c r="X4" s="237">
        <f>IFERROR(W4*V4,0)</f>
        <v>0</v>
      </c>
      <c r="Y4" s="237">
        <f>IF(Information!$C$4="RE",IF(AND((W4*V4)&lt;=400,V4&lt;=40),W4*V4,IF((V4*W4)&lt;=400,W4*40,400)),0)</f>
        <v>0</v>
      </c>
      <c r="Z4" s="265"/>
    </row>
    <row r="5" spans="1:26" s="189" customFormat="1" ht="24.75" customHeight="1">
      <c r="A5" s="166"/>
      <c r="B5" s="190"/>
      <c r="C5" s="191">
        <f t="shared" si="0"/>
        <v>0</v>
      </c>
      <c r="D5" s="192">
        <f t="shared" si="1"/>
        <v>0</v>
      </c>
      <c r="E5" s="193">
        <f t="shared" si="2"/>
        <v>0</v>
      </c>
      <c r="F5" s="244"/>
      <c r="G5" s="163" t="str">
        <f>IFERROR(VLOOKUP(F5,countrygrouping!A:B,2,0)," ")</f>
        <v xml:space="preserve"> </v>
      </c>
      <c r="H5" s="182" t="str">
        <f t="shared" ref="H5:H54" si="5">G5</f>
        <v xml:space="preserve"> </v>
      </c>
      <c r="I5" s="183">
        <f t="shared" ref="I5:I54" si="6">IF(B5&gt;0,B5-J5,0)</f>
        <v>0</v>
      </c>
      <c r="J5" s="182">
        <f t="shared" ref="J5:J54" si="7">IF(B5&lt;14,0,(B5-14))</f>
        <v>0</v>
      </c>
      <c r="K5" s="182">
        <f t="shared" ref="K5:K54" si="8">IF(B5&gt;56,56-I5,J5)</f>
        <v>0</v>
      </c>
      <c r="L5" s="182">
        <f t="shared" ref="L5:L54" si="9">I5+K5</f>
        <v>0</v>
      </c>
      <c r="M5" s="182">
        <f t="shared" ref="M5:M54" si="10">B5-K5-I5</f>
        <v>0</v>
      </c>
      <c r="N5" s="259">
        <f>IFERROR(VLOOKUP(H5,staffrate!A:D,2,0)*I5,0)</f>
        <v>0</v>
      </c>
      <c r="O5" s="185">
        <f>IFERROR(VLOOKUP(H5,staffrate!A:D,3,0)*K5,0)</f>
        <v>0</v>
      </c>
      <c r="P5" s="185">
        <f>IFERROR(VLOOKUP(H5,staffrate!A:D,4,0)*M5,0)</f>
        <v>0</v>
      </c>
      <c r="Q5" s="185">
        <f t="shared" ref="Q5:Q54" si="11">IFERROR(N5+O5+P5,0)</f>
        <v>0</v>
      </c>
      <c r="R5" s="196">
        <f t="shared" si="3"/>
        <v>0</v>
      </c>
      <c r="S5" s="187" t="str">
        <f>IFERROR(VLOOKUP(F5,countrygrouping!A:C,3,0)," ")</f>
        <v xml:space="preserve"> </v>
      </c>
      <c r="T5" s="185" t="str">
        <f>IFERROR(VLOOKUP(S5,distancebands!A:C,3,0)," ")</f>
        <v xml:space="preserve"> </v>
      </c>
      <c r="U5" s="198">
        <f t="shared" si="4"/>
        <v>0</v>
      </c>
      <c r="V5" s="262"/>
      <c r="W5" s="236"/>
      <c r="X5" s="237">
        <f t="shared" ref="X5:X54" si="12">IFERROR(W5*V5,0)</f>
        <v>0</v>
      </c>
      <c r="Y5" s="237">
        <f>IF(Information!$C$4="RE",IF(AND((W5*V5)&lt;=400,V5&lt;=40),W5*V5,IF((V5*W5)&lt;=400,W5*40,400)),0)</f>
        <v>0</v>
      </c>
      <c r="Z5" s="265"/>
    </row>
    <row r="6" spans="1:26" s="189" customFormat="1" ht="24.75" customHeight="1">
      <c r="A6" s="166"/>
      <c r="B6" s="190"/>
      <c r="C6" s="191">
        <f t="shared" si="0"/>
        <v>0</v>
      </c>
      <c r="D6" s="192">
        <f t="shared" si="1"/>
        <v>0</v>
      </c>
      <c r="E6" s="193">
        <f t="shared" si="2"/>
        <v>0</v>
      </c>
      <c r="F6" s="244"/>
      <c r="G6" s="163" t="str">
        <f>IFERROR(VLOOKUP(F6,countrygrouping!A:B,2,0)," ")</f>
        <v xml:space="preserve"> </v>
      </c>
      <c r="H6" s="182" t="str">
        <f t="shared" si="5"/>
        <v xml:space="preserve"> </v>
      </c>
      <c r="I6" s="183">
        <f t="shared" si="6"/>
        <v>0</v>
      </c>
      <c r="J6" s="182">
        <f t="shared" si="7"/>
        <v>0</v>
      </c>
      <c r="K6" s="182">
        <f t="shared" si="8"/>
        <v>0</v>
      </c>
      <c r="L6" s="182">
        <f t="shared" si="9"/>
        <v>0</v>
      </c>
      <c r="M6" s="182">
        <f t="shared" si="10"/>
        <v>0</v>
      </c>
      <c r="N6" s="259">
        <f>IFERROR(VLOOKUP(H6,staffrate!A:D,2,0)*I6,0)</f>
        <v>0</v>
      </c>
      <c r="O6" s="185">
        <f>IFERROR(VLOOKUP(H6,staffrate!A:D,3,0)*K6,0)</f>
        <v>0</v>
      </c>
      <c r="P6" s="185">
        <f>IFERROR(VLOOKUP(H6,staffrate!A:D,4,0)*M6,0)</f>
        <v>0</v>
      </c>
      <c r="Q6" s="185">
        <f t="shared" si="11"/>
        <v>0</v>
      </c>
      <c r="R6" s="196">
        <f t="shared" si="3"/>
        <v>0</v>
      </c>
      <c r="S6" s="187" t="str">
        <f>IFERROR(VLOOKUP(F6,countrygrouping!A:C,3,0)," ")</f>
        <v xml:space="preserve"> </v>
      </c>
      <c r="T6" s="185" t="str">
        <f>IFERROR(VLOOKUP(S6,distancebands!A:C,3,0)," ")</f>
        <v xml:space="preserve"> </v>
      </c>
      <c r="U6" s="198">
        <f t="shared" si="4"/>
        <v>0</v>
      </c>
      <c r="V6" s="262"/>
      <c r="W6" s="236"/>
      <c r="X6" s="237">
        <f t="shared" si="12"/>
        <v>0</v>
      </c>
      <c r="Y6" s="237">
        <f>IF(Information!$C$4="RE",IF(AND((W6*V6)&lt;=400,V6&lt;=40),W6*V6,IF((V6*W6)&lt;=400,W6*40,400)),0)</f>
        <v>0</v>
      </c>
      <c r="Z6" s="265"/>
    </row>
    <row r="7" spans="1:26" s="189" customFormat="1" ht="24.75" customHeight="1">
      <c r="A7" s="166"/>
      <c r="B7" s="190"/>
      <c r="C7" s="191">
        <f t="shared" si="0"/>
        <v>0</v>
      </c>
      <c r="D7" s="192">
        <f t="shared" si="1"/>
        <v>0</v>
      </c>
      <c r="E7" s="193">
        <f t="shared" si="2"/>
        <v>0</v>
      </c>
      <c r="F7" s="244"/>
      <c r="G7" s="163" t="str">
        <f>IFERROR(VLOOKUP(F7,countrygrouping!A:B,2,0)," ")</f>
        <v xml:space="preserve"> </v>
      </c>
      <c r="H7" s="182" t="str">
        <f t="shared" si="5"/>
        <v xml:space="preserve"> </v>
      </c>
      <c r="I7" s="183">
        <f t="shared" si="6"/>
        <v>0</v>
      </c>
      <c r="J7" s="182">
        <f t="shared" si="7"/>
        <v>0</v>
      </c>
      <c r="K7" s="182">
        <f t="shared" si="8"/>
        <v>0</v>
      </c>
      <c r="L7" s="182">
        <f t="shared" si="9"/>
        <v>0</v>
      </c>
      <c r="M7" s="182">
        <f t="shared" si="10"/>
        <v>0</v>
      </c>
      <c r="N7" s="259">
        <f>IFERROR(VLOOKUP(H7,staffrate!A:D,2,0)*I7,0)</f>
        <v>0</v>
      </c>
      <c r="O7" s="185">
        <f>IFERROR(VLOOKUP(H7,staffrate!A:D,3,0)*K7,0)</f>
        <v>0</v>
      </c>
      <c r="P7" s="185">
        <f>IFERROR(VLOOKUP(H7,staffrate!A:D,4,0)*M7,0)</f>
        <v>0</v>
      </c>
      <c r="Q7" s="185">
        <f t="shared" si="11"/>
        <v>0</v>
      </c>
      <c r="R7" s="196">
        <f t="shared" si="3"/>
        <v>0</v>
      </c>
      <c r="S7" s="187" t="str">
        <f>IFERROR(VLOOKUP(F7,countrygrouping!A:C,3,0)," ")</f>
        <v xml:space="preserve"> </v>
      </c>
      <c r="T7" s="185" t="str">
        <f>IFERROR(VLOOKUP(S7,distancebands!A:C,3,0)," ")</f>
        <v xml:space="preserve"> </v>
      </c>
      <c r="U7" s="198">
        <f t="shared" si="4"/>
        <v>0</v>
      </c>
      <c r="V7" s="262"/>
      <c r="W7" s="236"/>
      <c r="X7" s="237">
        <f t="shared" si="12"/>
        <v>0</v>
      </c>
      <c r="Y7" s="237">
        <f>IF(Information!$C$4="RE",IF(AND((W7*V7)&lt;=400,V7&lt;=40),W7*V7,IF((V7*W7)&lt;=400,W7*40,400)),0)</f>
        <v>0</v>
      </c>
      <c r="Z7" s="265"/>
    </row>
    <row r="8" spans="1:26" s="189" customFormat="1" ht="24.75" customHeight="1">
      <c r="A8" s="166"/>
      <c r="B8" s="190"/>
      <c r="C8" s="191">
        <f t="shared" si="0"/>
        <v>0</v>
      </c>
      <c r="D8" s="192">
        <f t="shared" si="1"/>
        <v>0</v>
      </c>
      <c r="E8" s="193">
        <f t="shared" si="2"/>
        <v>0</v>
      </c>
      <c r="F8" s="244"/>
      <c r="G8" s="163" t="str">
        <f>IFERROR(VLOOKUP(F8,countrygrouping!A:B,2,0)," ")</f>
        <v xml:space="preserve"> </v>
      </c>
      <c r="H8" s="182" t="str">
        <f t="shared" si="5"/>
        <v xml:space="preserve"> </v>
      </c>
      <c r="I8" s="183">
        <f t="shared" si="6"/>
        <v>0</v>
      </c>
      <c r="J8" s="182">
        <f t="shared" si="7"/>
        <v>0</v>
      </c>
      <c r="K8" s="182">
        <f t="shared" si="8"/>
        <v>0</v>
      </c>
      <c r="L8" s="182">
        <f t="shared" si="9"/>
        <v>0</v>
      </c>
      <c r="M8" s="182">
        <f t="shared" si="10"/>
        <v>0</v>
      </c>
      <c r="N8" s="259">
        <f>IFERROR(VLOOKUP(H8,staffrate!A:D,2,0)*I8,0)</f>
        <v>0</v>
      </c>
      <c r="O8" s="185">
        <f>IFERROR(VLOOKUP(H8,staffrate!A:D,3,0)*K8,0)</f>
        <v>0</v>
      </c>
      <c r="P8" s="185">
        <f>IFERROR(VLOOKUP(H8,staffrate!A:D,4,0)*M8,0)</f>
        <v>0</v>
      </c>
      <c r="Q8" s="185">
        <f t="shared" si="11"/>
        <v>0</v>
      </c>
      <c r="R8" s="196">
        <f t="shared" si="3"/>
        <v>0</v>
      </c>
      <c r="S8" s="187" t="str">
        <f>IFERROR(VLOOKUP(F8,countrygrouping!A:C,3,0)," ")</f>
        <v xml:space="preserve"> </v>
      </c>
      <c r="T8" s="185" t="str">
        <f>IFERROR(VLOOKUP(S8,distancebands!A:C,3,0)," ")</f>
        <v xml:space="preserve"> </v>
      </c>
      <c r="U8" s="198">
        <f t="shared" si="4"/>
        <v>0</v>
      </c>
      <c r="V8" s="262"/>
      <c r="W8" s="236"/>
      <c r="X8" s="237">
        <f t="shared" si="12"/>
        <v>0</v>
      </c>
      <c r="Y8" s="237">
        <f>IF(Information!$C$4="RE",IF(AND((W8*V8)&lt;=400,V8&lt;=40),W8*V8,IF((V8*W8)&lt;=400,W8*40,400)),0)</f>
        <v>0</v>
      </c>
      <c r="Z8" s="265"/>
    </row>
    <row r="9" spans="1:26" s="189" customFormat="1" ht="24.75" customHeight="1">
      <c r="A9" s="166"/>
      <c r="B9" s="190"/>
      <c r="C9" s="191">
        <f t="shared" si="0"/>
        <v>0</v>
      </c>
      <c r="D9" s="192">
        <f t="shared" si="1"/>
        <v>0</v>
      </c>
      <c r="E9" s="193">
        <f t="shared" si="2"/>
        <v>0</v>
      </c>
      <c r="F9" s="244"/>
      <c r="G9" s="163" t="str">
        <f>IFERROR(VLOOKUP(F9,countrygrouping!A:B,2,0)," ")</f>
        <v xml:space="preserve"> </v>
      </c>
      <c r="H9" s="182" t="str">
        <f t="shared" si="5"/>
        <v xml:space="preserve"> </v>
      </c>
      <c r="I9" s="183">
        <f t="shared" si="6"/>
        <v>0</v>
      </c>
      <c r="J9" s="182">
        <f t="shared" si="7"/>
        <v>0</v>
      </c>
      <c r="K9" s="182">
        <f t="shared" si="8"/>
        <v>0</v>
      </c>
      <c r="L9" s="182">
        <f t="shared" si="9"/>
        <v>0</v>
      </c>
      <c r="M9" s="182">
        <f t="shared" si="10"/>
        <v>0</v>
      </c>
      <c r="N9" s="259">
        <f>IFERROR(VLOOKUP(H9,staffrate!A:D,2,0)*I9,0)</f>
        <v>0</v>
      </c>
      <c r="O9" s="185">
        <f>IFERROR(VLOOKUP(H9,staffrate!A:D,3,0)*K9,0)</f>
        <v>0</v>
      </c>
      <c r="P9" s="185">
        <f>IFERROR(VLOOKUP(H9,staffrate!A:D,4,0)*M9,0)</f>
        <v>0</v>
      </c>
      <c r="Q9" s="185">
        <f t="shared" si="11"/>
        <v>0</v>
      </c>
      <c r="R9" s="196">
        <f t="shared" si="3"/>
        <v>0</v>
      </c>
      <c r="S9" s="187" t="str">
        <f>IFERROR(VLOOKUP(F9,countrygrouping!A:C,3,0)," ")</f>
        <v xml:space="preserve"> </v>
      </c>
      <c r="T9" s="185" t="str">
        <f>IFERROR(VLOOKUP(S9,distancebands!A:C,3,0)," ")</f>
        <v xml:space="preserve"> </v>
      </c>
      <c r="U9" s="198">
        <f t="shared" si="4"/>
        <v>0</v>
      </c>
      <c r="V9" s="262"/>
      <c r="W9" s="236"/>
      <c r="X9" s="237">
        <f t="shared" si="12"/>
        <v>0</v>
      </c>
      <c r="Y9" s="237">
        <f>IF(Information!$C$4="RE",IF(AND((W9*V9)&lt;=400,V9&lt;=40),W9*V9,IF((V9*W9)&lt;=400,W9*40,400)),0)</f>
        <v>0</v>
      </c>
      <c r="Z9" s="265"/>
    </row>
    <row r="10" spans="1:26" s="189" customFormat="1" ht="24.75" customHeight="1">
      <c r="A10" s="166"/>
      <c r="B10" s="190"/>
      <c r="C10" s="191">
        <f t="shared" si="0"/>
        <v>0</v>
      </c>
      <c r="D10" s="192">
        <f t="shared" si="1"/>
        <v>0</v>
      </c>
      <c r="E10" s="193">
        <f t="shared" si="2"/>
        <v>0</v>
      </c>
      <c r="F10" s="244"/>
      <c r="G10" s="163" t="str">
        <f>IFERROR(VLOOKUP(F10,countrygrouping!A:B,2,0)," ")</f>
        <v xml:space="preserve"> </v>
      </c>
      <c r="H10" s="182" t="str">
        <f t="shared" si="5"/>
        <v xml:space="preserve"> </v>
      </c>
      <c r="I10" s="183">
        <f t="shared" si="6"/>
        <v>0</v>
      </c>
      <c r="J10" s="182">
        <f t="shared" si="7"/>
        <v>0</v>
      </c>
      <c r="K10" s="182">
        <f t="shared" si="8"/>
        <v>0</v>
      </c>
      <c r="L10" s="182">
        <f t="shared" si="9"/>
        <v>0</v>
      </c>
      <c r="M10" s="182">
        <f t="shared" si="10"/>
        <v>0</v>
      </c>
      <c r="N10" s="259">
        <f>IFERROR(VLOOKUP(H10,staffrate!A:D,2,0)*I10,0)</f>
        <v>0</v>
      </c>
      <c r="O10" s="185">
        <f>IFERROR(VLOOKUP(H10,staffrate!A:D,3,0)*K10,0)</f>
        <v>0</v>
      </c>
      <c r="P10" s="185">
        <f>IFERROR(VLOOKUP(H10,staffrate!A:D,4,0)*M10,0)</f>
        <v>0</v>
      </c>
      <c r="Q10" s="185">
        <f t="shared" si="11"/>
        <v>0</v>
      </c>
      <c r="R10" s="196">
        <f t="shared" si="3"/>
        <v>0</v>
      </c>
      <c r="S10" s="187" t="str">
        <f>IFERROR(VLOOKUP(F10,countrygrouping!A:C,3,0)," ")</f>
        <v xml:space="preserve"> </v>
      </c>
      <c r="T10" s="185" t="str">
        <f>IFERROR(VLOOKUP(S10,distancebands!A:C,3,0)," ")</f>
        <v xml:space="preserve"> </v>
      </c>
      <c r="U10" s="198">
        <f t="shared" si="4"/>
        <v>0</v>
      </c>
      <c r="V10" s="262"/>
      <c r="W10" s="236"/>
      <c r="X10" s="237">
        <f t="shared" si="12"/>
        <v>0</v>
      </c>
      <c r="Y10" s="237">
        <f>IF(Information!$C$4="RE",IF(AND((W10*V10)&lt;=400,V10&lt;=40),W10*V10,IF((V10*W10)&lt;=400,W10*40,400)),0)</f>
        <v>0</v>
      </c>
      <c r="Z10" s="265"/>
    </row>
    <row r="11" spans="1:26" s="189" customFormat="1" ht="24.75" customHeight="1">
      <c r="A11" s="166"/>
      <c r="B11" s="190"/>
      <c r="C11" s="191">
        <f t="shared" si="0"/>
        <v>0</v>
      </c>
      <c r="D11" s="192">
        <f t="shared" si="1"/>
        <v>0</v>
      </c>
      <c r="E11" s="193">
        <f t="shared" si="2"/>
        <v>0</v>
      </c>
      <c r="F11" s="244"/>
      <c r="G11" s="163" t="str">
        <f>IFERROR(VLOOKUP(F11,countrygrouping!A:B,2,0)," ")</f>
        <v xml:space="preserve"> </v>
      </c>
      <c r="H11" s="182" t="str">
        <f t="shared" si="5"/>
        <v xml:space="preserve"> </v>
      </c>
      <c r="I11" s="183">
        <f t="shared" si="6"/>
        <v>0</v>
      </c>
      <c r="J11" s="182">
        <f t="shared" si="7"/>
        <v>0</v>
      </c>
      <c r="K11" s="182">
        <f t="shared" si="8"/>
        <v>0</v>
      </c>
      <c r="L11" s="182">
        <f t="shared" si="9"/>
        <v>0</v>
      </c>
      <c r="M11" s="182">
        <f t="shared" si="10"/>
        <v>0</v>
      </c>
      <c r="N11" s="259">
        <f>IFERROR(VLOOKUP(H11,staffrate!A:D,2,0)*I11,0)</f>
        <v>0</v>
      </c>
      <c r="O11" s="185">
        <f>IFERROR(VLOOKUP(H11,staffrate!A:D,3,0)*K11,0)</f>
        <v>0</v>
      </c>
      <c r="P11" s="185">
        <f>IFERROR(VLOOKUP(H11,staffrate!A:D,4,0)*M11,0)</f>
        <v>0</v>
      </c>
      <c r="Q11" s="185">
        <f t="shared" si="11"/>
        <v>0</v>
      </c>
      <c r="R11" s="196">
        <f t="shared" si="3"/>
        <v>0</v>
      </c>
      <c r="S11" s="187" t="str">
        <f>IFERROR(VLOOKUP(F11,countrygrouping!A:C,3,0)," ")</f>
        <v xml:space="preserve"> </v>
      </c>
      <c r="T11" s="185" t="str">
        <f>IFERROR(VLOOKUP(S11,distancebands!A:C,3,0)," ")</f>
        <v xml:space="preserve"> </v>
      </c>
      <c r="U11" s="198">
        <f t="shared" si="4"/>
        <v>0</v>
      </c>
      <c r="V11" s="262"/>
      <c r="W11" s="236"/>
      <c r="X11" s="237">
        <f t="shared" si="12"/>
        <v>0</v>
      </c>
      <c r="Y11" s="237">
        <f>IF(Information!$C$4="RE",IF(AND((W11*V11)&lt;=400,V11&lt;=40),W11*V11,IF((V11*W11)&lt;=400,W11*40,400)),0)</f>
        <v>0</v>
      </c>
      <c r="Z11" s="265"/>
    </row>
    <row r="12" spans="1:26" s="189" customFormat="1" ht="24.75" customHeight="1">
      <c r="A12" s="166"/>
      <c r="B12" s="190"/>
      <c r="C12" s="191">
        <f t="shared" si="0"/>
        <v>0</v>
      </c>
      <c r="D12" s="192">
        <f t="shared" si="1"/>
        <v>0</v>
      </c>
      <c r="E12" s="193">
        <f t="shared" si="2"/>
        <v>0</v>
      </c>
      <c r="F12" s="244"/>
      <c r="G12" s="163" t="str">
        <f>IFERROR(VLOOKUP(F12,countrygrouping!A:B,2,0)," ")</f>
        <v xml:space="preserve"> </v>
      </c>
      <c r="H12" s="182" t="str">
        <f t="shared" si="5"/>
        <v xml:space="preserve"> </v>
      </c>
      <c r="I12" s="183">
        <f t="shared" si="6"/>
        <v>0</v>
      </c>
      <c r="J12" s="182">
        <f t="shared" si="7"/>
        <v>0</v>
      </c>
      <c r="K12" s="182">
        <f t="shared" si="8"/>
        <v>0</v>
      </c>
      <c r="L12" s="182">
        <f t="shared" si="9"/>
        <v>0</v>
      </c>
      <c r="M12" s="182">
        <f t="shared" si="10"/>
        <v>0</v>
      </c>
      <c r="N12" s="259">
        <f>IFERROR(VLOOKUP(H12,staffrate!A:D,2,0)*I12,0)</f>
        <v>0</v>
      </c>
      <c r="O12" s="185">
        <f>IFERROR(VLOOKUP(H12,staffrate!A:D,3,0)*K12,0)</f>
        <v>0</v>
      </c>
      <c r="P12" s="185">
        <f>IFERROR(VLOOKUP(H12,staffrate!A:D,4,0)*M12,0)</f>
        <v>0</v>
      </c>
      <c r="Q12" s="185">
        <f t="shared" si="11"/>
        <v>0</v>
      </c>
      <c r="R12" s="196">
        <f t="shared" si="3"/>
        <v>0</v>
      </c>
      <c r="S12" s="187" t="str">
        <f>IFERROR(VLOOKUP(F12,countrygrouping!A:C,3,0)," ")</f>
        <v xml:space="preserve"> </v>
      </c>
      <c r="T12" s="185" t="str">
        <f>IFERROR(VLOOKUP(S12,distancebands!A:C,3,0)," ")</f>
        <v xml:space="preserve"> </v>
      </c>
      <c r="U12" s="198">
        <f t="shared" si="4"/>
        <v>0</v>
      </c>
      <c r="V12" s="262"/>
      <c r="W12" s="236"/>
      <c r="X12" s="237">
        <f t="shared" si="12"/>
        <v>0</v>
      </c>
      <c r="Y12" s="237">
        <f>IF(Information!$C$4="RE",IF(AND((W12*V12)&lt;=400,V12&lt;=40),W12*V12,IF((V12*W12)&lt;=400,W12*40,400)),0)</f>
        <v>0</v>
      </c>
      <c r="Z12" s="265"/>
    </row>
    <row r="13" spans="1:26" s="189" customFormat="1" ht="24.75" customHeight="1">
      <c r="A13" s="166"/>
      <c r="B13" s="190"/>
      <c r="C13" s="191">
        <f t="shared" si="0"/>
        <v>0</v>
      </c>
      <c r="D13" s="192">
        <f t="shared" si="1"/>
        <v>0</v>
      </c>
      <c r="E13" s="193">
        <f t="shared" si="2"/>
        <v>0</v>
      </c>
      <c r="F13" s="244"/>
      <c r="G13" s="163" t="str">
        <f>IFERROR(VLOOKUP(F13,countrygrouping!A:B,2,0)," ")</f>
        <v xml:space="preserve"> </v>
      </c>
      <c r="H13" s="182" t="str">
        <f t="shared" si="5"/>
        <v xml:space="preserve"> </v>
      </c>
      <c r="I13" s="183">
        <f t="shared" si="6"/>
        <v>0</v>
      </c>
      <c r="J13" s="182">
        <f t="shared" si="7"/>
        <v>0</v>
      </c>
      <c r="K13" s="182">
        <f t="shared" si="8"/>
        <v>0</v>
      </c>
      <c r="L13" s="182">
        <f t="shared" si="9"/>
        <v>0</v>
      </c>
      <c r="M13" s="182">
        <f t="shared" si="10"/>
        <v>0</v>
      </c>
      <c r="N13" s="259">
        <f>IFERROR(VLOOKUP(H13,staffrate!A:D,2,0)*I13,0)</f>
        <v>0</v>
      </c>
      <c r="O13" s="185">
        <f>IFERROR(VLOOKUP(H13,staffrate!A:D,3,0)*K13,0)</f>
        <v>0</v>
      </c>
      <c r="P13" s="185">
        <f>IFERROR(VLOOKUP(H13,staffrate!A:D,4,0)*M13,0)</f>
        <v>0</v>
      </c>
      <c r="Q13" s="185">
        <f t="shared" si="11"/>
        <v>0</v>
      </c>
      <c r="R13" s="196">
        <f t="shared" si="3"/>
        <v>0</v>
      </c>
      <c r="S13" s="187" t="str">
        <f>IFERROR(VLOOKUP(F13,countrygrouping!A:C,3,0)," ")</f>
        <v xml:space="preserve"> </v>
      </c>
      <c r="T13" s="185" t="str">
        <f>IFERROR(VLOOKUP(S13,distancebands!A:C,3,0)," ")</f>
        <v xml:space="preserve"> </v>
      </c>
      <c r="U13" s="198">
        <f t="shared" si="4"/>
        <v>0</v>
      </c>
      <c r="V13" s="262"/>
      <c r="W13" s="236"/>
      <c r="X13" s="237">
        <f t="shared" si="12"/>
        <v>0</v>
      </c>
      <c r="Y13" s="237">
        <f>IF(Information!$C$4="RE",IF(AND((W13*V13)&lt;=400,V13&lt;=40),W13*V13,IF((V13*W13)&lt;=400,W13*40,400)),0)</f>
        <v>0</v>
      </c>
      <c r="Z13" s="265"/>
    </row>
    <row r="14" spans="1:26" s="189" customFormat="1" ht="24.75" customHeight="1">
      <c r="A14" s="166"/>
      <c r="B14" s="190"/>
      <c r="C14" s="191">
        <f t="shared" si="0"/>
        <v>0</v>
      </c>
      <c r="D14" s="192">
        <f t="shared" si="1"/>
        <v>0</v>
      </c>
      <c r="E14" s="193">
        <f t="shared" si="2"/>
        <v>0</v>
      </c>
      <c r="F14" s="244"/>
      <c r="G14" s="163" t="str">
        <f>IFERROR(VLOOKUP(F14,countrygrouping!A:B,2,0)," ")</f>
        <v xml:space="preserve"> </v>
      </c>
      <c r="H14" s="182" t="str">
        <f t="shared" si="5"/>
        <v xml:space="preserve"> </v>
      </c>
      <c r="I14" s="183">
        <f t="shared" si="6"/>
        <v>0</v>
      </c>
      <c r="J14" s="182">
        <f t="shared" si="7"/>
        <v>0</v>
      </c>
      <c r="K14" s="182">
        <f t="shared" si="8"/>
        <v>0</v>
      </c>
      <c r="L14" s="182">
        <f t="shared" si="9"/>
        <v>0</v>
      </c>
      <c r="M14" s="182">
        <f t="shared" si="10"/>
        <v>0</v>
      </c>
      <c r="N14" s="259">
        <f>IFERROR(VLOOKUP(H14,staffrate!A:D,2,0)*I14,0)</f>
        <v>0</v>
      </c>
      <c r="O14" s="185">
        <f>IFERROR(VLOOKUP(H14,staffrate!A:D,3,0)*K14,0)</f>
        <v>0</v>
      </c>
      <c r="P14" s="185">
        <f>IFERROR(VLOOKUP(H14,staffrate!A:D,4,0)*M14,0)</f>
        <v>0</v>
      </c>
      <c r="Q14" s="185">
        <f t="shared" si="11"/>
        <v>0</v>
      </c>
      <c r="R14" s="196">
        <f t="shared" si="3"/>
        <v>0</v>
      </c>
      <c r="S14" s="187" t="str">
        <f>IFERROR(VLOOKUP(F14,countrygrouping!A:C,3,0)," ")</f>
        <v xml:space="preserve"> </v>
      </c>
      <c r="T14" s="185" t="str">
        <f>IFERROR(VLOOKUP(S14,distancebands!A:C,3,0)," ")</f>
        <v xml:space="preserve"> </v>
      </c>
      <c r="U14" s="198">
        <f t="shared" si="4"/>
        <v>0</v>
      </c>
      <c r="V14" s="262"/>
      <c r="W14" s="236"/>
      <c r="X14" s="237">
        <f t="shared" si="12"/>
        <v>0</v>
      </c>
      <c r="Y14" s="237">
        <f>IF(Information!$C$4="RE",IF(AND((W14*V14)&lt;=400,V14&lt;=40),W14*V14,IF((V14*W14)&lt;=400,W14*40,400)),0)</f>
        <v>0</v>
      </c>
      <c r="Z14" s="265"/>
    </row>
    <row r="15" spans="1:26" s="189" customFormat="1" ht="24.75" customHeight="1">
      <c r="A15" s="166"/>
      <c r="B15" s="190"/>
      <c r="C15" s="191">
        <f t="shared" si="0"/>
        <v>0</v>
      </c>
      <c r="D15" s="192">
        <f t="shared" si="1"/>
        <v>0</v>
      </c>
      <c r="E15" s="193">
        <f t="shared" si="2"/>
        <v>0</v>
      </c>
      <c r="F15" s="244"/>
      <c r="G15" s="163" t="str">
        <f>IFERROR(VLOOKUP(F15,countrygrouping!A:B,2,0)," ")</f>
        <v xml:space="preserve"> </v>
      </c>
      <c r="H15" s="182" t="str">
        <f t="shared" si="5"/>
        <v xml:space="preserve"> </v>
      </c>
      <c r="I15" s="183">
        <f t="shared" si="6"/>
        <v>0</v>
      </c>
      <c r="J15" s="182">
        <f t="shared" si="7"/>
        <v>0</v>
      </c>
      <c r="K15" s="182">
        <f t="shared" si="8"/>
        <v>0</v>
      </c>
      <c r="L15" s="182">
        <f t="shared" si="9"/>
        <v>0</v>
      </c>
      <c r="M15" s="182">
        <f t="shared" si="10"/>
        <v>0</v>
      </c>
      <c r="N15" s="259">
        <f>IFERROR(VLOOKUP(H15,staffrate!A:D,2,0)*I15,0)</f>
        <v>0</v>
      </c>
      <c r="O15" s="185">
        <f>IFERROR(VLOOKUP(H15,staffrate!A:D,3,0)*K15,0)</f>
        <v>0</v>
      </c>
      <c r="P15" s="185">
        <f>IFERROR(VLOOKUP(H15,staffrate!A:D,4,0)*M15,0)</f>
        <v>0</v>
      </c>
      <c r="Q15" s="185">
        <f t="shared" si="11"/>
        <v>0</v>
      </c>
      <c r="R15" s="196">
        <f t="shared" si="3"/>
        <v>0</v>
      </c>
      <c r="S15" s="187" t="str">
        <f>IFERROR(VLOOKUP(F15,countrygrouping!A:C,3,0)," ")</f>
        <v xml:space="preserve"> </v>
      </c>
      <c r="T15" s="185" t="str">
        <f>IFERROR(VLOOKUP(S15,distancebands!A:C,3,0)," ")</f>
        <v xml:space="preserve"> </v>
      </c>
      <c r="U15" s="198">
        <f t="shared" si="4"/>
        <v>0</v>
      </c>
      <c r="V15" s="262"/>
      <c r="W15" s="236"/>
      <c r="X15" s="237">
        <f t="shared" si="12"/>
        <v>0</v>
      </c>
      <c r="Y15" s="237">
        <f>IF(Information!$C$4="RE",IF(AND((W15*V15)&lt;=400,V15&lt;=40),W15*V15,IF((V15*W15)&lt;=400,W15*40,400)),0)</f>
        <v>0</v>
      </c>
      <c r="Z15" s="265"/>
    </row>
    <row r="16" spans="1:26" s="189" customFormat="1" ht="24.75" customHeight="1">
      <c r="A16" s="166"/>
      <c r="B16" s="190"/>
      <c r="C16" s="191">
        <f t="shared" si="0"/>
        <v>0</v>
      </c>
      <c r="D16" s="192">
        <f t="shared" si="1"/>
        <v>0</v>
      </c>
      <c r="E16" s="193">
        <f t="shared" si="2"/>
        <v>0</v>
      </c>
      <c r="F16" s="244"/>
      <c r="G16" s="163" t="str">
        <f>IFERROR(VLOOKUP(F16,countrygrouping!A:B,2,0)," ")</f>
        <v xml:space="preserve"> </v>
      </c>
      <c r="H16" s="182" t="str">
        <f t="shared" si="5"/>
        <v xml:space="preserve"> </v>
      </c>
      <c r="I16" s="183">
        <f t="shared" si="6"/>
        <v>0</v>
      </c>
      <c r="J16" s="182">
        <f t="shared" si="7"/>
        <v>0</v>
      </c>
      <c r="K16" s="182">
        <f t="shared" si="8"/>
        <v>0</v>
      </c>
      <c r="L16" s="182">
        <f t="shared" si="9"/>
        <v>0</v>
      </c>
      <c r="M16" s="182">
        <f t="shared" si="10"/>
        <v>0</v>
      </c>
      <c r="N16" s="259">
        <f>IFERROR(VLOOKUP(H16,staffrate!A:D,2,0)*I16,0)</f>
        <v>0</v>
      </c>
      <c r="O16" s="185">
        <f>IFERROR(VLOOKUP(H16,staffrate!A:D,3,0)*K16,0)</f>
        <v>0</v>
      </c>
      <c r="P16" s="185">
        <f>IFERROR(VLOOKUP(H16,staffrate!A:D,4,0)*M16,0)</f>
        <v>0</v>
      </c>
      <c r="Q16" s="185">
        <f t="shared" si="11"/>
        <v>0</v>
      </c>
      <c r="R16" s="196">
        <f t="shared" si="3"/>
        <v>0</v>
      </c>
      <c r="S16" s="187" t="str">
        <f>IFERROR(VLOOKUP(F16,countrygrouping!A:C,3,0)," ")</f>
        <v xml:space="preserve"> </v>
      </c>
      <c r="T16" s="185" t="str">
        <f>IFERROR(VLOOKUP(S16,distancebands!A:C,3,0)," ")</f>
        <v xml:space="preserve"> </v>
      </c>
      <c r="U16" s="198">
        <f t="shared" si="4"/>
        <v>0</v>
      </c>
      <c r="V16" s="262"/>
      <c r="W16" s="236"/>
      <c r="X16" s="237">
        <f t="shared" si="12"/>
        <v>0</v>
      </c>
      <c r="Y16" s="237">
        <f>IF(Information!$C$4="RE",IF(AND((W16*V16)&lt;=400,V16&lt;=40),W16*V16,IF((V16*W16)&lt;=400,W16*40,400)),0)</f>
        <v>0</v>
      </c>
      <c r="Z16" s="265"/>
    </row>
    <row r="17" spans="1:26" s="189" customFormat="1" ht="24.75" customHeight="1">
      <c r="A17" s="166"/>
      <c r="B17" s="190"/>
      <c r="C17" s="191">
        <f t="shared" si="0"/>
        <v>0</v>
      </c>
      <c r="D17" s="192">
        <f t="shared" si="1"/>
        <v>0</v>
      </c>
      <c r="E17" s="193">
        <f t="shared" si="2"/>
        <v>0</v>
      </c>
      <c r="F17" s="244"/>
      <c r="G17" s="163" t="str">
        <f>IFERROR(VLOOKUP(F17,countrygrouping!A:B,2,0)," ")</f>
        <v xml:space="preserve"> </v>
      </c>
      <c r="H17" s="182" t="str">
        <f t="shared" si="5"/>
        <v xml:space="preserve"> </v>
      </c>
      <c r="I17" s="183">
        <f t="shared" si="6"/>
        <v>0</v>
      </c>
      <c r="J17" s="182">
        <f t="shared" si="7"/>
        <v>0</v>
      </c>
      <c r="K17" s="182">
        <f t="shared" si="8"/>
        <v>0</v>
      </c>
      <c r="L17" s="182">
        <f t="shared" si="9"/>
        <v>0</v>
      </c>
      <c r="M17" s="182">
        <f t="shared" si="10"/>
        <v>0</v>
      </c>
      <c r="N17" s="259">
        <f>IFERROR(VLOOKUP(H17,staffrate!A:D,2,0)*I17,0)</f>
        <v>0</v>
      </c>
      <c r="O17" s="185">
        <f>IFERROR(VLOOKUP(H17,staffrate!A:D,3,0)*K17,0)</f>
        <v>0</v>
      </c>
      <c r="P17" s="185">
        <f>IFERROR(VLOOKUP(H17,staffrate!A:D,4,0)*M17,0)</f>
        <v>0</v>
      </c>
      <c r="Q17" s="185">
        <f t="shared" si="11"/>
        <v>0</v>
      </c>
      <c r="R17" s="196">
        <f t="shared" si="3"/>
        <v>0</v>
      </c>
      <c r="S17" s="187" t="str">
        <f>IFERROR(VLOOKUP(F17,countrygrouping!A:C,3,0)," ")</f>
        <v xml:space="preserve"> </v>
      </c>
      <c r="T17" s="185" t="str">
        <f>IFERROR(VLOOKUP(S17,distancebands!A:C,3,0)," ")</f>
        <v xml:space="preserve"> </v>
      </c>
      <c r="U17" s="198">
        <f t="shared" si="4"/>
        <v>0</v>
      </c>
      <c r="V17" s="262"/>
      <c r="W17" s="236"/>
      <c r="X17" s="237">
        <f t="shared" si="12"/>
        <v>0</v>
      </c>
      <c r="Y17" s="237">
        <f>IF(Information!$C$4="RE",IF(AND((W17*V17)&lt;=400,V17&lt;=40),W17*V17,IF((V17*W17)&lt;=400,W17*40,400)),0)</f>
        <v>0</v>
      </c>
      <c r="Z17" s="265"/>
    </row>
    <row r="18" spans="1:26" s="189" customFormat="1" ht="24.75" customHeight="1">
      <c r="A18" s="166"/>
      <c r="B18" s="190"/>
      <c r="C18" s="191">
        <f t="shared" si="0"/>
        <v>0</v>
      </c>
      <c r="D18" s="192">
        <f t="shared" si="1"/>
        <v>0</v>
      </c>
      <c r="E18" s="193">
        <f t="shared" si="2"/>
        <v>0</v>
      </c>
      <c r="F18" s="244"/>
      <c r="G18" s="163" t="str">
        <f>IFERROR(VLOOKUP(F18,countrygrouping!A:B,2,0)," ")</f>
        <v xml:space="preserve"> </v>
      </c>
      <c r="H18" s="182" t="str">
        <f t="shared" si="5"/>
        <v xml:space="preserve"> </v>
      </c>
      <c r="I18" s="183">
        <f t="shared" si="6"/>
        <v>0</v>
      </c>
      <c r="J18" s="182">
        <f t="shared" si="7"/>
        <v>0</v>
      </c>
      <c r="K18" s="182">
        <f t="shared" si="8"/>
        <v>0</v>
      </c>
      <c r="L18" s="182">
        <f t="shared" si="9"/>
        <v>0</v>
      </c>
      <c r="M18" s="182">
        <f t="shared" si="10"/>
        <v>0</v>
      </c>
      <c r="N18" s="259">
        <f>IFERROR(VLOOKUP(H18,staffrate!A:D,2,0)*I18,0)</f>
        <v>0</v>
      </c>
      <c r="O18" s="185">
        <f>IFERROR(VLOOKUP(H18,staffrate!A:D,3,0)*K18,0)</f>
        <v>0</v>
      </c>
      <c r="P18" s="185">
        <f>IFERROR(VLOOKUP(H18,staffrate!A:D,4,0)*M18,0)</f>
        <v>0</v>
      </c>
      <c r="Q18" s="185">
        <f t="shared" si="11"/>
        <v>0</v>
      </c>
      <c r="R18" s="196">
        <f t="shared" si="3"/>
        <v>0</v>
      </c>
      <c r="S18" s="187" t="str">
        <f>IFERROR(VLOOKUP(F18,countrygrouping!A:C,3,0)," ")</f>
        <v xml:space="preserve"> </v>
      </c>
      <c r="T18" s="185" t="str">
        <f>IFERROR(VLOOKUP(S18,distancebands!A:C,3,0)," ")</f>
        <v xml:space="preserve"> </v>
      </c>
      <c r="U18" s="198">
        <f t="shared" si="4"/>
        <v>0</v>
      </c>
      <c r="V18" s="262"/>
      <c r="W18" s="236"/>
      <c r="X18" s="237">
        <f t="shared" si="12"/>
        <v>0</v>
      </c>
      <c r="Y18" s="237">
        <f>IF(Information!$C$4="RE",IF(AND((W18*V18)&lt;=400,V18&lt;=40),W18*V18,IF((V18*W18)&lt;=400,W18*40,400)),0)</f>
        <v>0</v>
      </c>
      <c r="Z18" s="265"/>
    </row>
    <row r="19" spans="1:26" s="189" customFormat="1" ht="24.75" customHeight="1">
      <c r="A19" s="166"/>
      <c r="B19" s="190"/>
      <c r="C19" s="191">
        <f t="shared" si="0"/>
        <v>0</v>
      </c>
      <c r="D19" s="192">
        <f t="shared" si="1"/>
        <v>0</v>
      </c>
      <c r="E19" s="193">
        <f t="shared" si="2"/>
        <v>0</v>
      </c>
      <c r="F19" s="244"/>
      <c r="G19" s="163" t="str">
        <f>IFERROR(VLOOKUP(F19,countrygrouping!A:B,2,0)," ")</f>
        <v xml:space="preserve"> </v>
      </c>
      <c r="H19" s="182" t="str">
        <f t="shared" si="5"/>
        <v xml:space="preserve"> </v>
      </c>
      <c r="I19" s="183">
        <f t="shared" si="6"/>
        <v>0</v>
      </c>
      <c r="J19" s="182">
        <f t="shared" si="7"/>
        <v>0</v>
      </c>
      <c r="K19" s="182">
        <f t="shared" si="8"/>
        <v>0</v>
      </c>
      <c r="L19" s="182">
        <f t="shared" si="9"/>
        <v>0</v>
      </c>
      <c r="M19" s="182">
        <f t="shared" si="10"/>
        <v>0</v>
      </c>
      <c r="N19" s="259">
        <f>IFERROR(VLOOKUP(H19,staffrate!A:D,2,0)*I19,0)</f>
        <v>0</v>
      </c>
      <c r="O19" s="185">
        <f>IFERROR(VLOOKUP(H19,staffrate!A:D,3,0)*K19,0)</f>
        <v>0</v>
      </c>
      <c r="P19" s="185">
        <f>IFERROR(VLOOKUP(H19,staffrate!A:D,4,0)*M19,0)</f>
        <v>0</v>
      </c>
      <c r="Q19" s="185">
        <f t="shared" si="11"/>
        <v>0</v>
      </c>
      <c r="R19" s="196">
        <f t="shared" si="3"/>
        <v>0</v>
      </c>
      <c r="S19" s="187" t="str">
        <f>IFERROR(VLOOKUP(F19,countrygrouping!A:C,3,0)," ")</f>
        <v xml:space="preserve"> </v>
      </c>
      <c r="T19" s="185" t="str">
        <f>IFERROR(VLOOKUP(S19,distancebands!A:C,3,0)," ")</f>
        <v xml:space="preserve"> </v>
      </c>
      <c r="U19" s="198">
        <f t="shared" si="4"/>
        <v>0</v>
      </c>
      <c r="V19" s="262"/>
      <c r="W19" s="236"/>
      <c r="X19" s="237">
        <f t="shared" si="12"/>
        <v>0</v>
      </c>
      <c r="Y19" s="237">
        <f>IF(Information!$C$4="RE",IF(AND((W19*V19)&lt;=400,V19&lt;=40),W19*V19,IF((V19*W19)&lt;=400,W19*40,400)),0)</f>
        <v>0</v>
      </c>
      <c r="Z19" s="265"/>
    </row>
    <row r="20" spans="1:26" s="189" customFormat="1" ht="24.75" customHeight="1">
      <c r="A20" s="166"/>
      <c r="B20" s="190"/>
      <c r="C20" s="191">
        <f t="shared" si="0"/>
        <v>0</v>
      </c>
      <c r="D20" s="192">
        <f t="shared" si="1"/>
        <v>0</v>
      </c>
      <c r="E20" s="193">
        <f t="shared" si="2"/>
        <v>0</v>
      </c>
      <c r="F20" s="244"/>
      <c r="G20" s="163" t="str">
        <f>IFERROR(VLOOKUP(F20,countrygrouping!A:B,2,0)," ")</f>
        <v xml:space="preserve"> </v>
      </c>
      <c r="H20" s="182" t="str">
        <f t="shared" si="5"/>
        <v xml:space="preserve"> </v>
      </c>
      <c r="I20" s="183">
        <f t="shared" si="6"/>
        <v>0</v>
      </c>
      <c r="J20" s="182">
        <f t="shared" si="7"/>
        <v>0</v>
      </c>
      <c r="K20" s="182">
        <f t="shared" si="8"/>
        <v>0</v>
      </c>
      <c r="L20" s="182">
        <f t="shared" si="9"/>
        <v>0</v>
      </c>
      <c r="M20" s="182">
        <f t="shared" si="10"/>
        <v>0</v>
      </c>
      <c r="N20" s="259">
        <f>IFERROR(VLOOKUP(H20,staffrate!A:D,2,0)*I20,0)</f>
        <v>0</v>
      </c>
      <c r="O20" s="185">
        <f>IFERROR(VLOOKUP(H20,staffrate!A:D,3,0)*K20,0)</f>
        <v>0</v>
      </c>
      <c r="P20" s="185">
        <f>IFERROR(VLOOKUP(H20,staffrate!A:D,4,0)*M20,0)</f>
        <v>0</v>
      </c>
      <c r="Q20" s="185">
        <f t="shared" si="11"/>
        <v>0</v>
      </c>
      <c r="R20" s="196">
        <f t="shared" si="3"/>
        <v>0</v>
      </c>
      <c r="S20" s="187" t="str">
        <f>IFERROR(VLOOKUP(F20,countrygrouping!A:C,3,0)," ")</f>
        <v xml:space="preserve"> </v>
      </c>
      <c r="T20" s="185" t="str">
        <f>IFERROR(VLOOKUP(S20,distancebands!A:C,3,0)," ")</f>
        <v xml:space="preserve"> </v>
      </c>
      <c r="U20" s="198">
        <f t="shared" si="4"/>
        <v>0</v>
      </c>
      <c r="V20" s="262"/>
      <c r="W20" s="236"/>
      <c r="X20" s="237">
        <f t="shared" si="12"/>
        <v>0</v>
      </c>
      <c r="Y20" s="237">
        <f>IF(Information!$C$4="RE",IF(AND((W20*V20)&lt;=400,V20&lt;=40),W20*V20,IF((V20*W20)&lt;=400,W20*40,400)),0)</f>
        <v>0</v>
      </c>
      <c r="Z20" s="265"/>
    </row>
    <row r="21" spans="1:26" s="189" customFormat="1" ht="24.75" customHeight="1">
      <c r="A21" s="166"/>
      <c r="B21" s="190"/>
      <c r="C21" s="191">
        <f t="shared" si="0"/>
        <v>0</v>
      </c>
      <c r="D21" s="192">
        <f t="shared" si="1"/>
        <v>0</v>
      </c>
      <c r="E21" s="193">
        <f t="shared" si="2"/>
        <v>0</v>
      </c>
      <c r="F21" s="244"/>
      <c r="G21" s="163" t="str">
        <f>IFERROR(VLOOKUP(F21,countrygrouping!A:B,2,0)," ")</f>
        <v xml:space="preserve"> </v>
      </c>
      <c r="H21" s="182" t="str">
        <f t="shared" si="5"/>
        <v xml:space="preserve"> </v>
      </c>
      <c r="I21" s="183">
        <f t="shared" si="6"/>
        <v>0</v>
      </c>
      <c r="J21" s="182">
        <f t="shared" si="7"/>
        <v>0</v>
      </c>
      <c r="K21" s="182">
        <f t="shared" si="8"/>
        <v>0</v>
      </c>
      <c r="L21" s="182">
        <f t="shared" si="9"/>
        <v>0</v>
      </c>
      <c r="M21" s="182">
        <f t="shared" si="10"/>
        <v>0</v>
      </c>
      <c r="N21" s="259">
        <f>IFERROR(VLOOKUP(H21,staffrate!A:D,2,0)*I21,0)</f>
        <v>0</v>
      </c>
      <c r="O21" s="185">
        <f>IFERROR(VLOOKUP(H21,staffrate!A:D,3,0)*K21,0)</f>
        <v>0</v>
      </c>
      <c r="P21" s="185">
        <f>IFERROR(VLOOKUP(H21,staffrate!A:D,4,0)*M21,0)</f>
        <v>0</v>
      </c>
      <c r="Q21" s="185">
        <f t="shared" si="11"/>
        <v>0</v>
      </c>
      <c r="R21" s="196">
        <f t="shared" si="3"/>
        <v>0</v>
      </c>
      <c r="S21" s="187" t="str">
        <f>IFERROR(VLOOKUP(F21,countrygrouping!A:C,3,0)," ")</f>
        <v xml:space="preserve"> </v>
      </c>
      <c r="T21" s="185" t="str">
        <f>IFERROR(VLOOKUP(S21,distancebands!A:C,3,0)," ")</f>
        <v xml:space="preserve"> </v>
      </c>
      <c r="U21" s="198">
        <f t="shared" si="4"/>
        <v>0</v>
      </c>
      <c r="V21" s="262"/>
      <c r="W21" s="236"/>
      <c r="X21" s="237">
        <f t="shared" si="12"/>
        <v>0</v>
      </c>
      <c r="Y21" s="237">
        <f>IF(Information!$C$4="RE",IF(AND((W21*V21)&lt;=400,V21&lt;=40),W21*V21,IF((V21*W21)&lt;=400,W21*40,400)),0)</f>
        <v>0</v>
      </c>
      <c r="Z21" s="265"/>
    </row>
    <row r="22" spans="1:26" s="189" customFormat="1" ht="24.75" customHeight="1">
      <c r="A22" s="166"/>
      <c r="B22" s="190"/>
      <c r="C22" s="191">
        <f t="shared" si="0"/>
        <v>0</v>
      </c>
      <c r="D22" s="192">
        <f t="shared" si="1"/>
        <v>0</v>
      </c>
      <c r="E22" s="193">
        <f t="shared" si="2"/>
        <v>0</v>
      </c>
      <c r="F22" s="244"/>
      <c r="G22" s="163" t="str">
        <f>IFERROR(VLOOKUP(F22,countrygrouping!A:B,2,0)," ")</f>
        <v xml:space="preserve"> </v>
      </c>
      <c r="H22" s="182" t="str">
        <f t="shared" si="5"/>
        <v xml:space="preserve"> </v>
      </c>
      <c r="I22" s="183">
        <f t="shared" si="6"/>
        <v>0</v>
      </c>
      <c r="J22" s="182">
        <f t="shared" si="7"/>
        <v>0</v>
      </c>
      <c r="K22" s="182">
        <f t="shared" si="8"/>
        <v>0</v>
      </c>
      <c r="L22" s="182">
        <f t="shared" si="9"/>
        <v>0</v>
      </c>
      <c r="M22" s="182">
        <f t="shared" si="10"/>
        <v>0</v>
      </c>
      <c r="N22" s="259">
        <f>IFERROR(VLOOKUP(H22,staffrate!A:D,2,0)*I22,0)</f>
        <v>0</v>
      </c>
      <c r="O22" s="185">
        <f>IFERROR(VLOOKUP(H22,staffrate!A:D,3,0)*K22,0)</f>
        <v>0</v>
      </c>
      <c r="P22" s="185">
        <f>IFERROR(VLOOKUP(H22,staffrate!A:D,4,0)*M22,0)</f>
        <v>0</v>
      </c>
      <c r="Q22" s="185">
        <f t="shared" si="11"/>
        <v>0</v>
      </c>
      <c r="R22" s="196">
        <f t="shared" si="3"/>
        <v>0</v>
      </c>
      <c r="S22" s="187" t="str">
        <f>IFERROR(VLOOKUP(F22,countrygrouping!A:C,3,0)," ")</f>
        <v xml:space="preserve"> </v>
      </c>
      <c r="T22" s="185" t="str">
        <f>IFERROR(VLOOKUP(S22,distancebands!A:C,3,0)," ")</f>
        <v xml:space="preserve"> </v>
      </c>
      <c r="U22" s="198">
        <f t="shared" si="4"/>
        <v>0</v>
      </c>
      <c r="V22" s="262"/>
      <c r="W22" s="236"/>
      <c r="X22" s="237">
        <f t="shared" si="12"/>
        <v>0</v>
      </c>
      <c r="Y22" s="237">
        <f>IF(Information!$C$4="RE",IF(AND((W22*V22)&lt;=400,V22&lt;=40),W22*V22,IF((V22*W22)&lt;=400,W22*40,400)),0)</f>
        <v>0</v>
      </c>
      <c r="Z22" s="265"/>
    </row>
    <row r="23" spans="1:26" s="189" customFormat="1" ht="24.75" customHeight="1">
      <c r="A23" s="166"/>
      <c r="B23" s="190"/>
      <c r="C23" s="191">
        <f t="shared" si="0"/>
        <v>0</v>
      </c>
      <c r="D23" s="192">
        <f t="shared" si="1"/>
        <v>0</v>
      </c>
      <c r="E23" s="193">
        <f t="shared" si="2"/>
        <v>0</v>
      </c>
      <c r="F23" s="244"/>
      <c r="G23" s="163" t="str">
        <f>IFERROR(VLOOKUP(F23,countrygrouping!A:B,2,0)," ")</f>
        <v xml:space="preserve"> </v>
      </c>
      <c r="H23" s="182" t="str">
        <f t="shared" si="5"/>
        <v xml:space="preserve"> </v>
      </c>
      <c r="I23" s="183">
        <f t="shared" si="6"/>
        <v>0</v>
      </c>
      <c r="J23" s="182">
        <f t="shared" si="7"/>
        <v>0</v>
      </c>
      <c r="K23" s="182">
        <f t="shared" si="8"/>
        <v>0</v>
      </c>
      <c r="L23" s="182">
        <f t="shared" si="9"/>
        <v>0</v>
      </c>
      <c r="M23" s="182">
        <f t="shared" si="10"/>
        <v>0</v>
      </c>
      <c r="N23" s="259">
        <f>IFERROR(VLOOKUP(H23,staffrate!A:D,2,0)*I23,0)</f>
        <v>0</v>
      </c>
      <c r="O23" s="185">
        <f>IFERROR(VLOOKUP(H23,staffrate!A:D,3,0)*K23,0)</f>
        <v>0</v>
      </c>
      <c r="P23" s="185">
        <f>IFERROR(VLOOKUP(H23,staffrate!A:D,4,0)*M23,0)</f>
        <v>0</v>
      </c>
      <c r="Q23" s="185">
        <f t="shared" si="11"/>
        <v>0</v>
      </c>
      <c r="R23" s="196">
        <f t="shared" si="3"/>
        <v>0</v>
      </c>
      <c r="S23" s="187" t="str">
        <f>IFERROR(VLOOKUP(F23,countrygrouping!A:C,3,0)," ")</f>
        <v xml:space="preserve"> </v>
      </c>
      <c r="T23" s="185" t="str">
        <f>IFERROR(VLOOKUP(S23,distancebands!A:C,3,0)," ")</f>
        <v xml:space="preserve"> </v>
      </c>
      <c r="U23" s="198">
        <f t="shared" si="4"/>
        <v>0</v>
      </c>
      <c r="V23" s="262"/>
      <c r="W23" s="236"/>
      <c r="X23" s="237">
        <f t="shared" si="12"/>
        <v>0</v>
      </c>
      <c r="Y23" s="237">
        <f>IF(Information!$C$4="RE",IF(AND((W23*V23)&lt;=400,V23&lt;=40),W23*V23,IF((V23*W23)&lt;=400,W23*40,400)),0)</f>
        <v>0</v>
      </c>
      <c r="Z23" s="265"/>
    </row>
    <row r="24" spans="1:26" s="189" customFormat="1" ht="24.75" customHeight="1">
      <c r="A24" s="166"/>
      <c r="B24" s="190"/>
      <c r="C24" s="191">
        <f t="shared" si="0"/>
        <v>0</v>
      </c>
      <c r="D24" s="192">
        <f t="shared" si="1"/>
        <v>0</v>
      </c>
      <c r="E24" s="193">
        <f t="shared" si="2"/>
        <v>0</v>
      </c>
      <c r="F24" s="244"/>
      <c r="G24" s="163" t="str">
        <f>IFERROR(VLOOKUP(F24,countrygrouping!A:B,2,0)," ")</f>
        <v xml:space="preserve"> </v>
      </c>
      <c r="H24" s="182" t="str">
        <f t="shared" si="5"/>
        <v xml:space="preserve"> </v>
      </c>
      <c r="I24" s="183">
        <f t="shared" si="6"/>
        <v>0</v>
      </c>
      <c r="J24" s="182">
        <f t="shared" si="7"/>
        <v>0</v>
      </c>
      <c r="K24" s="182">
        <f t="shared" si="8"/>
        <v>0</v>
      </c>
      <c r="L24" s="182">
        <f t="shared" si="9"/>
        <v>0</v>
      </c>
      <c r="M24" s="182">
        <f t="shared" si="10"/>
        <v>0</v>
      </c>
      <c r="N24" s="259">
        <f>IFERROR(VLOOKUP(H24,staffrate!A:D,2,0)*I24,0)</f>
        <v>0</v>
      </c>
      <c r="O24" s="185">
        <f>IFERROR(VLOOKUP(H24,staffrate!A:D,3,0)*K24,0)</f>
        <v>0</v>
      </c>
      <c r="P24" s="185">
        <f>IFERROR(VLOOKUP(H24,staffrate!A:D,4,0)*M24,0)</f>
        <v>0</v>
      </c>
      <c r="Q24" s="185">
        <f t="shared" si="11"/>
        <v>0</v>
      </c>
      <c r="R24" s="196">
        <f t="shared" si="3"/>
        <v>0</v>
      </c>
      <c r="S24" s="187" t="str">
        <f>IFERROR(VLOOKUP(F24,countrygrouping!A:C,3,0)," ")</f>
        <v xml:space="preserve"> </v>
      </c>
      <c r="T24" s="185" t="str">
        <f>IFERROR(VLOOKUP(S24,distancebands!A:C,3,0)," ")</f>
        <v xml:space="preserve"> </v>
      </c>
      <c r="U24" s="198">
        <f t="shared" si="4"/>
        <v>0</v>
      </c>
      <c r="V24" s="262"/>
      <c r="W24" s="236"/>
      <c r="X24" s="237">
        <f t="shared" si="12"/>
        <v>0</v>
      </c>
      <c r="Y24" s="237">
        <f>IF(Information!$C$4="RE",IF(AND((W24*V24)&lt;=400,V24&lt;=40),W24*V24,IF((V24*W24)&lt;=400,W24*40,400)),0)</f>
        <v>0</v>
      </c>
      <c r="Z24" s="265"/>
    </row>
    <row r="25" spans="1:26" s="189" customFormat="1" ht="24.75" customHeight="1">
      <c r="A25" s="166"/>
      <c r="B25" s="190"/>
      <c r="C25" s="191">
        <f t="shared" si="0"/>
        <v>0</v>
      </c>
      <c r="D25" s="192">
        <f t="shared" si="1"/>
        <v>0</v>
      </c>
      <c r="E25" s="193">
        <f t="shared" si="2"/>
        <v>0</v>
      </c>
      <c r="F25" s="244"/>
      <c r="G25" s="163" t="str">
        <f>IFERROR(VLOOKUP(F25,countrygrouping!A:B,2,0)," ")</f>
        <v xml:space="preserve"> </v>
      </c>
      <c r="H25" s="182" t="str">
        <f t="shared" si="5"/>
        <v xml:space="preserve"> </v>
      </c>
      <c r="I25" s="183">
        <f t="shared" si="6"/>
        <v>0</v>
      </c>
      <c r="J25" s="182">
        <f t="shared" si="7"/>
        <v>0</v>
      </c>
      <c r="K25" s="182">
        <f t="shared" si="8"/>
        <v>0</v>
      </c>
      <c r="L25" s="182">
        <f t="shared" si="9"/>
        <v>0</v>
      </c>
      <c r="M25" s="182">
        <f t="shared" si="10"/>
        <v>0</v>
      </c>
      <c r="N25" s="259">
        <f>IFERROR(VLOOKUP(H25,staffrate!A:D,2,0)*I25,0)</f>
        <v>0</v>
      </c>
      <c r="O25" s="185">
        <f>IFERROR(VLOOKUP(H25,staffrate!A:D,3,0)*K25,0)</f>
        <v>0</v>
      </c>
      <c r="P25" s="185">
        <f>IFERROR(VLOOKUP(H25,staffrate!A:D,4,0)*M25,0)</f>
        <v>0</v>
      </c>
      <c r="Q25" s="185">
        <f t="shared" si="11"/>
        <v>0</v>
      </c>
      <c r="R25" s="196">
        <f t="shared" si="3"/>
        <v>0</v>
      </c>
      <c r="S25" s="187" t="str">
        <f>IFERROR(VLOOKUP(F25,countrygrouping!A:C,3,0)," ")</f>
        <v xml:space="preserve"> </v>
      </c>
      <c r="T25" s="185" t="str">
        <f>IFERROR(VLOOKUP(S25,distancebands!A:C,3,0)," ")</f>
        <v xml:space="preserve"> </v>
      </c>
      <c r="U25" s="198">
        <f t="shared" si="4"/>
        <v>0</v>
      </c>
      <c r="V25" s="262"/>
      <c r="W25" s="236"/>
      <c r="X25" s="237">
        <f t="shared" si="12"/>
        <v>0</v>
      </c>
      <c r="Y25" s="237">
        <f>IF(Information!$C$4="RE",IF(AND((W25*V25)&lt;=400,V25&lt;=40),W25*V25,IF((V25*W25)&lt;=400,W25*40,400)),0)</f>
        <v>0</v>
      </c>
      <c r="Z25" s="265"/>
    </row>
    <row r="26" spans="1:26" s="189" customFormat="1" ht="24.75" customHeight="1">
      <c r="A26" s="166"/>
      <c r="B26" s="190"/>
      <c r="C26" s="191">
        <f t="shared" si="0"/>
        <v>0</v>
      </c>
      <c r="D26" s="192">
        <f t="shared" si="1"/>
        <v>0</v>
      </c>
      <c r="E26" s="193">
        <f t="shared" si="2"/>
        <v>0</v>
      </c>
      <c r="F26" s="244"/>
      <c r="G26" s="163" t="str">
        <f>IFERROR(VLOOKUP(F26,countrygrouping!A:B,2,0)," ")</f>
        <v xml:space="preserve"> </v>
      </c>
      <c r="H26" s="182" t="str">
        <f t="shared" si="5"/>
        <v xml:space="preserve"> </v>
      </c>
      <c r="I26" s="183">
        <f t="shared" si="6"/>
        <v>0</v>
      </c>
      <c r="J26" s="182">
        <f t="shared" si="7"/>
        <v>0</v>
      </c>
      <c r="K26" s="182">
        <f t="shared" si="8"/>
        <v>0</v>
      </c>
      <c r="L26" s="182">
        <f t="shared" si="9"/>
        <v>0</v>
      </c>
      <c r="M26" s="182">
        <f t="shared" si="10"/>
        <v>0</v>
      </c>
      <c r="N26" s="259">
        <f>IFERROR(VLOOKUP(H26,staffrate!A:D,2,0)*I26,0)</f>
        <v>0</v>
      </c>
      <c r="O26" s="185">
        <f>IFERROR(VLOOKUP(H26,staffrate!A:D,3,0)*K26,0)</f>
        <v>0</v>
      </c>
      <c r="P26" s="185">
        <f>IFERROR(VLOOKUP(H26,staffrate!A:D,4,0)*M26,0)</f>
        <v>0</v>
      </c>
      <c r="Q26" s="185">
        <f t="shared" si="11"/>
        <v>0</v>
      </c>
      <c r="R26" s="196">
        <f t="shared" si="3"/>
        <v>0</v>
      </c>
      <c r="S26" s="187" t="str">
        <f>IFERROR(VLOOKUP(F26,countrygrouping!A:C,3,0)," ")</f>
        <v xml:space="preserve"> </v>
      </c>
      <c r="T26" s="185" t="str">
        <f>IFERROR(VLOOKUP(S26,distancebands!A:C,3,0)," ")</f>
        <v xml:space="preserve"> </v>
      </c>
      <c r="U26" s="198">
        <f t="shared" si="4"/>
        <v>0</v>
      </c>
      <c r="V26" s="262"/>
      <c r="W26" s="236"/>
      <c r="X26" s="237">
        <f t="shared" si="12"/>
        <v>0</v>
      </c>
      <c r="Y26" s="237">
        <f>IF(Information!$C$4="RE",IF(AND((W26*V26)&lt;=400,V26&lt;=40),W26*V26,IF((V26*W26)&lt;=400,W26*40,400)),0)</f>
        <v>0</v>
      </c>
      <c r="Z26" s="265"/>
    </row>
    <row r="27" spans="1:26" s="189" customFormat="1" ht="24.75" customHeight="1">
      <c r="A27" s="166"/>
      <c r="B27" s="190"/>
      <c r="C27" s="191">
        <f t="shared" si="0"/>
        <v>0</v>
      </c>
      <c r="D27" s="192">
        <f t="shared" si="1"/>
        <v>0</v>
      </c>
      <c r="E27" s="193">
        <f t="shared" si="2"/>
        <v>0</v>
      </c>
      <c r="F27" s="244"/>
      <c r="G27" s="163" t="str">
        <f>IFERROR(VLOOKUP(F27,countrygrouping!A:B,2,0)," ")</f>
        <v xml:space="preserve"> </v>
      </c>
      <c r="H27" s="182" t="str">
        <f t="shared" si="5"/>
        <v xml:space="preserve"> </v>
      </c>
      <c r="I27" s="183">
        <f t="shared" si="6"/>
        <v>0</v>
      </c>
      <c r="J27" s="182">
        <f t="shared" si="7"/>
        <v>0</v>
      </c>
      <c r="K27" s="182">
        <f t="shared" si="8"/>
        <v>0</v>
      </c>
      <c r="L27" s="182">
        <f t="shared" si="9"/>
        <v>0</v>
      </c>
      <c r="M27" s="182">
        <f t="shared" si="10"/>
        <v>0</v>
      </c>
      <c r="N27" s="259">
        <f>IFERROR(VLOOKUP(H27,staffrate!A:D,2,0)*I27,0)</f>
        <v>0</v>
      </c>
      <c r="O27" s="185">
        <f>IFERROR(VLOOKUP(H27,staffrate!A:D,3,0)*K27,0)</f>
        <v>0</v>
      </c>
      <c r="P27" s="185">
        <f>IFERROR(VLOOKUP(H27,staffrate!A:D,4,0)*M27,0)</f>
        <v>0</v>
      </c>
      <c r="Q27" s="185">
        <f t="shared" si="11"/>
        <v>0</v>
      </c>
      <c r="R27" s="196">
        <f t="shared" si="3"/>
        <v>0</v>
      </c>
      <c r="S27" s="187" t="str">
        <f>IFERROR(VLOOKUP(F27,countrygrouping!A:C,3,0)," ")</f>
        <v xml:space="preserve"> </v>
      </c>
      <c r="T27" s="185" t="str">
        <f>IFERROR(VLOOKUP(S27,distancebands!A:C,3,0)," ")</f>
        <v xml:space="preserve"> </v>
      </c>
      <c r="U27" s="198">
        <f t="shared" si="4"/>
        <v>0</v>
      </c>
      <c r="V27" s="262"/>
      <c r="W27" s="236"/>
      <c r="X27" s="237">
        <f t="shared" si="12"/>
        <v>0</v>
      </c>
      <c r="Y27" s="237">
        <f>IF(Information!$C$4="RE",IF(AND((W27*V27)&lt;=400,V27&lt;=40),W27*V27,IF((V27*W27)&lt;=400,W27*40,400)),0)</f>
        <v>0</v>
      </c>
      <c r="Z27" s="265"/>
    </row>
    <row r="28" spans="1:26" s="189" customFormat="1" ht="24.75" customHeight="1">
      <c r="A28" s="166"/>
      <c r="B28" s="190"/>
      <c r="C28" s="191">
        <f t="shared" si="0"/>
        <v>0</v>
      </c>
      <c r="D28" s="192">
        <f t="shared" si="1"/>
        <v>0</v>
      </c>
      <c r="E28" s="193">
        <f t="shared" si="2"/>
        <v>0</v>
      </c>
      <c r="F28" s="244"/>
      <c r="G28" s="163" t="str">
        <f>IFERROR(VLOOKUP(F28,countrygrouping!A:B,2,0)," ")</f>
        <v xml:space="preserve"> </v>
      </c>
      <c r="H28" s="182" t="str">
        <f t="shared" si="5"/>
        <v xml:space="preserve"> </v>
      </c>
      <c r="I28" s="183">
        <f t="shared" si="6"/>
        <v>0</v>
      </c>
      <c r="J28" s="182">
        <f t="shared" si="7"/>
        <v>0</v>
      </c>
      <c r="K28" s="182">
        <f t="shared" si="8"/>
        <v>0</v>
      </c>
      <c r="L28" s="182">
        <f t="shared" si="9"/>
        <v>0</v>
      </c>
      <c r="M28" s="182">
        <f t="shared" si="10"/>
        <v>0</v>
      </c>
      <c r="N28" s="259">
        <f>IFERROR(VLOOKUP(H28,staffrate!A:D,2,0)*I28,0)</f>
        <v>0</v>
      </c>
      <c r="O28" s="185">
        <f>IFERROR(VLOOKUP(H28,staffrate!A:D,3,0)*K28,0)</f>
        <v>0</v>
      </c>
      <c r="P28" s="185">
        <f>IFERROR(VLOOKUP(H28,staffrate!A:D,4,0)*M28,0)</f>
        <v>0</v>
      </c>
      <c r="Q28" s="185">
        <f t="shared" si="11"/>
        <v>0</v>
      </c>
      <c r="R28" s="196">
        <f t="shared" si="3"/>
        <v>0</v>
      </c>
      <c r="S28" s="187" t="str">
        <f>IFERROR(VLOOKUP(F28,countrygrouping!A:C,3,0)," ")</f>
        <v xml:space="preserve"> </v>
      </c>
      <c r="T28" s="185" t="str">
        <f>IFERROR(VLOOKUP(S28,distancebands!A:C,3,0)," ")</f>
        <v xml:space="preserve"> </v>
      </c>
      <c r="U28" s="198">
        <f t="shared" si="4"/>
        <v>0</v>
      </c>
      <c r="V28" s="262"/>
      <c r="W28" s="236"/>
      <c r="X28" s="237">
        <f t="shared" si="12"/>
        <v>0</v>
      </c>
      <c r="Y28" s="237">
        <f>IF(Information!$C$4="RE",IF(AND((W28*V28)&lt;=400,V28&lt;=40),W28*V28,IF((V28*W28)&lt;=400,W28*40,400)),0)</f>
        <v>0</v>
      </c>
      <c r="Z28" s="265"/>
    </row>
    <row r="29" spans="1:26" s="189" customFormat="1" ht="24.75" customHeight="1">
      <c r="A29" s="166"/>
      <c r="B29" s="190"/>
      <c r="C29" s="191">
        <f t="shared" si="0"/>
        <v>0</v>
      </c>
      <c r="D29" s="192">
        <f t="shared" si="1"/>
        <v>0</v>
      </c>
      <c r="E29" s="193">
        <f t="shared" si="2"/>
        <v>0</v>
      </c>
      <c r="F29" s="244"/>
      <c r="G29" s="163" t="str">
        <f>IFERROR(VLOOKUP(F29,countrygrouping!A:B,2,0)," ")</f>
        <v xml:space="preserve"> </v>
      </c>
      <c r="H29" s="182" t="str">
        <f t="shared" si="5"/>
        <v xml:space="preserve"> </v>
      </c>
      <c r="I29" s="183">
        <f t="shared" si="6"/>
        <v>0</v>
      </c>
      <c r="J29" s="182">
        <f t="shared" si="7"/>
        <v>0</v>
      </c>
      <c r="K29" s="182">
        <f t="shared" si="8"/>
        <v>0</v>
      </c>
      <c r="L29" s="182">
        <f t="shared" si="9"/>
        <v>0</v>
      </c>
      <c r="M29" s="182">
        <f t="shared" si="10"/>
        <v>0</v>
      </c>
      <c r="N29" s="259">
        <f>IFERROR(VLOOKUP(H29,staffrate!A:D,2,0)*I29,0)</f>
        <v>0</v>
      </c>
      <c r="O29" s="185">
        <f>IFERROR(VLOOKUP(H29,staffrate!A:D,3,0)*K29,0)</f>
        <v>0</v>
      </c>
      <c r="P29" s="185">
        <f>IFERROR(VLOOKUP(H29,staffrate!A:D,4,0)*M29,0)</f>
        <v>0</v>
      </c>
      <c r="Q29" s="185">
        <f t="shared" si="11"/>
        <v>0</v>
      </c>
      <c r="R29" s="196">
        <f t="shared" si="3"/>
        <v>0</v>
      </c>
      <c r="S29" s="187" t="str">
        <f>IFERROR(VLOOKUP(F29,countrygrouping!A:C,3,0)," ")</f>
        <v xml:space="preserve"> </v>
      </c>
      <c r="T29" s="185" t="str">
        <f>IFERROR(VLOOKUP(S29,distancebands!A:C,3,0)," ")</f>
        <v xml:space="preserve"> </v>
      </c>
      <c r="U29" s="198">
        <f t="shared" si="4"/>
        <v>0</v>
      </c>
      <c r="V29" s="262"/>
      <c r="W29" s="236"/>
      <c r="X29" s="237">
        <f t="shared" si="12"/>
        <v>0</v>
      </c>
      <c r="Y29" s="237">
        <f>IF(Information!$C$4="RE",IF(AND((W29*V29)&lt;=400,V29&lt;=40),W29*V29,IF((V29*W29)&lt;=400,W29*40,400)),0)</f>
        <v>0</v>
      </c>
      <c r="Z29" s="265"/>
    </row>
    <row r="30" spans="1:26" s="189" customFormat="1" ht="24.75" customHeight="1">
      <c r="A30" s="166"/>
      <c r="B30" s="190"/>
      <c r="C30" s="191">
        <f t="shared" si="0"/>
        <v>0</v>
      </c>
      <c r="D30" s="192">
        <f t="shared" si="1"/>
        <v>0</v>
      </c>
      <c r="E30" s="193">
        <f t="shared" si="2"/>
        <v>0</v>
      </c>
      <c r="F30" s="244"/>
      <c r="G30" s="163" t="str">
        <f>IFERROR(VLOOKUP(F30,countrygrouping!A:B,2,0)," ")</f>
        <v xml:space="preserve"> </v>
      </c>
      <c r="H30" s="182" t="str">
        <f t="shared" si="5"/>
        <v xml:space="preserve"> </v>
      </c>
      <c r="I30" s="183">
        <f t="shared" si="6"/>
        <v>0</v>
      </c>
      <c r="J30" s="182">
        <f t="shared" si="7"/>
        <v>0</v>
      </c>
      <c r="K30" s="182">
        <f t="shared" si="8"/>
        <v>0</v>
      </c>
      <c r="L30" s="182">
        <f t="shared" si="9"/>
        <v>0</v>
      </c>
      <c r="M30" s="182">
        <f t="shared" si="10"/>
        <v>0</v>
      </c>
      <c r="N30" s="259">
        <f>IFERROR(VLOOKUP(H30,staffrate!A:D,2,0)*I30,0)</f>
        <v>0</v>
      </c>
      <c r="O30" s="185">
        <f>IFERROR(VLOOKUP(H30,staffrate!A:D,3,0)*K30,0)</f>
        <v>0</v>
      </c>
      <c r="P30" s="185">
        <f>IFERROR(VLOOKUP(H30,staffrate!A:D,4,0)*M30,0)</f>
        <v>0</v>
      </c>
      <c r="Q30" s="185">
        <f t="shared" si="11"/>
        <v>0</v>
      </c>
      <c r="R30" s="196">
        <f t="shared" si="3"/>
        <v>0</v>
      </c>
      <c r="S30" s="187" t="str">
        <f>IFERROR(VLOOKUP(F30,countrygrouping!A:C,3,0)," ")</f>
        <v xml:space="preserve"> </v>
      </c>
      <c r="T30" s="185" t="str">
        <f>IFERROR(VLOOKUP(S30,distancebands!A:C,3,0)," ")</f>
        <v xml:space="preserve"> </v>
      </c>
      <c r="U30" s="198">
        <f t="shared" si="4"/>
        <v>0</v>
      </c>
      <c r="V30" s="262"/>
      <c r="W30" s="236"/>
      <c r="X30" s="237">
        <f t="shared" si="12"/>
        <v>0</v>
      </c>
      <c r="Y30" s="237">
        <f>IF(Information!$C$4="RE",IF(AND((W30*V30)&lt;=400,V30&lt;=40),W30*V30,IF((V30*W30)&lt;=400,W30*40,400)),0)</f>
        <v>0</v>
      </c>
      <c r="Z30" s="265"/>
    </row>
    <row r="31" spans="1:26" s="189" customFormat="1" ht="24.75" customHeight="1">
      <c r="A31" s="166"/>
      <c r="B31" s="190"/>
      <c r="C31" s="191">
        <f t="shared" si="0"/>
        <v>0</v>
      </c>
      <c r="D31" s="192">
        <f t="shared" si="1"/>
        <v>0</v>
      </c>
      <c r="E31" s="193">
        <f t="shared" si="2"/>
        <v>0</v>
      </c>
      <c r="F31" s="244"/>
      <c r="G31" s="163" t="str">
        <f>IFERROR(VLOOKUP(F31,countrygrouping!A:B,2,0)," ")</f>
        <v xml:space="preserve"> </v>
      </c>
      <c r="H31" s="182" t="str">
        <f t="shared" si="5"/>
        <v xml:space="preserve"> </v>
      </c>
      <c r="I31" s="183">
        <f t="shared" si="6"/>
        <v>0</v>
      </c>
      <c r="J31" s="182">
        <f t="shared" si="7"/>
        <v>0</v>
      </c>
      <c r="K31" s="182">
        <f t="shared" si="8"/>
        <v>0</v>
      </c>
      <c r="L31" s="182">
        <f t="shared" si="9"/>
        <v>0</v>
      </c>
      <c r="M31" s="182">
        <f t="shared" si="10"/>
        <v>0</v>
      </c>
      <c r="N31" s="259">
        <f>IFERROR(VLOOKUP(H31,staffrate!A:D,2,0)*I31,0)</f>
        <v>0</v>
      </c>
      <c r="O31" s="185">
        <f>IFERROR(VLOOKUP(H31,staffrate!A:D,3,0)*K31,0)</f>
        <v>0</v>
      </c>
      <c r="P31" s="185">
        <f>IFERROR(VLOOKUP(H31,staffrate!A:D,4,0)*M31,0)</f>
        <v>0</v>
      </c>
      <c r="Q31" s="185">
        <f t="shared" si="11"/>
        <v>0</v>
      </c>
      <c r="R31" s="196">
        <f t="shared" si="3"/>
        <v>0</v>
      </c>
      <c r="S31" s="187" t="str">
        <f>IFERROR(VLOOKUP(F31,countrygrouping!A:C,3,0)," ")</f>
        <v xml:space="preserve"> </v>
      </c>
      <c r="T31" s="185" t="str">
        <f>IFERROR(VLOOKUP(S31,distancebands!A:C,3,0)," ")</f>
        <v xml:space="preserve"> </v>
      </c>
      <c r="U31" s="198">
        <f t="shared" si="4"/>
        <v>0</v>
      </c>
      <c r="V31" s="262"/>
      <c r="W31" s="236"/>
      <c r="X31" s="237">
        <f t="shared" si="12"/>
        <v>0</v>
      </c>
      <c r="Y31" s="237">
        <f>IF(Information!$C$4="RE",IF(AND((W31*V31)&lt;=400,V31&lt;=40),W31*V31,IF((V31*W31)&lt;=400,W31*40,400)),0)</f>
        <v>0</v>
      </c>
      <c r="Z31" s="265"/>
    </row>
    <row r="32" spans="1:26" s="189" customFormat="1" ht="24.75" customHeight="1">
      <c r="A32" s="166"/>
      <c r="B32" s="190"/>
      <c r="C32" s="191">
        <f t="shared" si="0"/>
        <v>0</v>
      </c>
      <c r="D32" s="192">
        <f t="shared" si="1"/>
        <v>0</v>
      </c>
      <c r="E32" s="193">
        <f t="shared" si="2"/>
        <v>0</v>
      </c>
      <c r="F32" s="244"/>
      <c r="G32" s="163" t="str">
        <f>IFERROR(VLOOKUP(F32,countrygrouping!A:B,2,0)," ")</f>
        <v xml:space="preserve"> </v>
      </c>
      <c r="H32" s="182" t="str">
        <f t="shared" si="5"/>
        <v xml:space="preserve"> </v>
      </c>
      <c r="I32" s="183">
        <f t="shared" si="6"/>
        <v>0</v>
      </c>
      <c r="J32" s="182">
        <f t="shared" si="7"/>
        <v>0</v>
      </c>
      <c r="K32" s="182">
        <f t="shared" si="8"/>
        <v>0</v>
      </c>
      <c r="L32" s="182">
        <f t="shared" si="9"/>
        <v>0</v>
      </c>
      <c r="M32" s="182">
        <f t="shared" si="10"/>
        <v>0</v>
      </c>
      <c r="N32" s="259">
        <f>IFERROR(VLOOKUP(H32,staffrate!A:D,2,0)*I32,0)</f>
        <v>0</v>
      </c>
      <c r="O32" s="185">
        <f>IFERROR(VLOOKUP(H32,staffrate!A:D,3,0)*K32,0)</f>
        <v>0</v>
      </c>
      <c r="P32" s="185">
        <f>IFERROR(VLOOKUP(H32,staffrate!A:D,4,0)*M32,0)</f>
        <v>0</v>
      </c>
      <c r="Q32" s="185">
        <f t="shared" si="11"/>
        <v>0</v>
      </c>
      <c r="R32" s="196">
        <f t="shared" si="3"/>
        <v>0</v>
      </c>
      <c r="S32" s="187" t="str">
        <f>IFERROR(VLOOKUP(F32,countrygrouping!A:C,3,0)," ")</f>
        <v xml:space="preserve"> </v>
      </c>
      <c r="T32" s="185" t="str">
        <f>IFERROR(VLOOKUP(S32,distancebands!A:C,3,0)," ")</f>
        <v xml:space="preserve"> </v>
      </c>
      <c r="U32" s="198">
        <f t="shared" si="4"/>
        <v>0</v>
      </c>
      <c r="V32" s="262"/>
      <c r="W32" s="236"/>
      <c r="X32" s="237">
        <f t="shared" si="12"/>
        <v>0</v>
      </c>
      <c r="Y32" s="237">
        <f>IF(Information!$C$4="RE",IF(AND((W32*V32)&lt;=400,V32&lt;=40),W32*V32,IF((V32*W32)&lt;=400,W32*40,400)),0)</f>
        <v>0</v>
      </c>
      <c r="Z32" s="265"/>
    </row>
    <row r="33" spans="1:26" s="189" customFormat="1" ht="24.75" customHeight="1">
      <c r="A33" s="166"/>
      <c r="B33" s="190"/>
      <c r="C33" s="191">
        <f t="shared" si="0"/>
        <v>0</v>
      </c>
      <c r="D33" s="192">
        <f t="shared" si="1"/>
        <v>0</v>
      </c>
      <c r="E33" s="193">
        <f t="shared" si="2"/>
        <v>0</v>
      </c>
      <c r="F33" s="244"/>
      <c r="G33" s="163" t="str">
        <f>IFERROR(VLOOKUP(F33,countrygrouping!A:B,2,0)," ")</f>
        <v xml:space="preserve"> </v>
      </c>
      <c r="H33" s="182" t="str">
        <f t="shared" si="5"/>
        <v xml:space="preserve"> </v>
      </c>
      <c r="I33" s="183">
        <f t="shared" si="6"/>
        <v>0</v>
      </c>
      <c r="J33" s="182">
        <f t="shared" si="7"/>
        <v>0</v>
      </c>
      <c r="K33" s="182">
        <f t="shared" si="8"/>
        <v>0</v>
      </c>
      <c r="L33" s="182">
        <f t="shared" si="9"/>
        <v>0</v>
      </c>
      <c r="M33" s="182">
        <f t="shared" si="10"/>
        <v>0</v>
      </c>
      <c r="N33" s="259">
        <f>IFERROR(VLOOKUP(H33,staffrate!A:D,2,0)*I33,0)</f>
        <v>0</v>
      </c>
      <c r="O33" s="185">
        <f>IFERROR(VLOOKUP(H33,staffrate!A:D,3,0)*K33,0)</f>
        <v>0</v>
      </c>
      <c r="P33" s="185">
        <f>IFERROR(VLOOKUP(H33,staffrate!A:D,4,0)*M33,0)</f>
        <v>0</v>
      </c>
      <c r="Q33" s="185">
        <f t="shared" si="11"/>
        <v>0</v>
      </c>
      <c r="R33" s="196">
        <f t="shared" si="3"/>
        <v>0</v>
      </c>
      <c r="S33" s="187" t="str">
        <f>IFERROR(VLOOKUP(F33,countrygrouping!A:C,3,0)," ")</f>
        <v xml:space="preserve"> </v>
      </c>
      <c r="T33" s="185" t="str">
        <f>IFERROR(VLOOKUP(S33,distancebands!A:C,3,0)," ")</f>
        <v xml:space="preserve"> </v>
      </c>
      <c r="U33" s="198">
        <f t="shared" si="4"/>
        <v>0</v>
      </c>
      <c r="V33" s="262"/>
      <c r="W33" s="236"/>
      <c r="X33" s="237">
        <f t="shared" si="12"/>
        <v>0</v>
      </c>
      <c r="Y33" s="237">
        <f>IF(Information!$C$4="RE",IF(AND((W33*V33)&lt;=400,V33&lt;=40),W33*V33,IF((V33*W33)&lt;=400,W33*40,400)),0)</f>
        <v>0</v>
      </c>
      <c r="Z33" s="265"/>
    </row>
    <row r="34" spans="1:26" s="189" customFormat="1" ht="24.75" customHeight="1">
      <c r="A34" s="166"/>
      <c r="B34" s="190"/>
      <c r="C34" s="191">
        <f t="shared" si="0"/>
        <v>0</v>
      </c>
      <c r="D34" s="192">
        <f t="shared" si="1"/>
        <v>0</v>
      </c>
      <c r="E34" s="193">
        <f t="shared" si="2"/>
        <v>0</v>
      </c>
      <c r="F34" s="244"/>
      <c r="G34" s="163" t="str">
        <f>IFERROR(VLOOKUP(F34,countrygrouping!A:B,2,0)," ")</f>
        <v xml:space="preserve"> </v>
      </c>
      <c r="H34" s="182" t="str">
        <f t="shared" si="5"/>
        <v xml:space="preserve"> </v>
      </c>
      <c r="I34" s="183">
        <f t="shared" si="6"/>
        <v>0</v>
      </c>
      <c r="J34" s="182">
        <f t="shared" si="7"/>
        <v>0</v>
      </c>
      <c r="K34" s="182">
        <f t="shared" si="8"/>
        <v>0</v>
      </c>
      <c r="L34" s="182">
        <f t="shared" si="9"/>
        <v>0</v>
      </c>
      <c r="M34" s="182">
        <f t="shared" si="10"/>
        <v>0</v>
      </c>
      <c r="N34" s="259">
        <f>IFERROR(VLOOKUP(H34,staffrate!A:D,2,0)*I34,0)</f>
        <v>0</v>
      </c>
      <c r="O34" s="185">
        <f>IFERROR(VLOOKUP(H34,staffrate!A:D,3,0)*K34,0)</f>
        <v>0</v>
      </c>
      <c r="P34" s="185">
        <f>IFERROR(VLOOKUP(H34,staffrate!A:D,4,0)*M34,0)</f>
        <v>0</v>
      </c>
      <c r="Q34" s="185">
        <f t="shared" si="11"/>
        <v>0</v>
      </c>
      <c r="R34" s="196">
        <f t="shared" si="3"/>
        <v>0</v>
      </c>
      <c r="S34" s="187" t="str">
        <f>IFERROR(VLOOKUP(F34,countrygrouping!A:C,3,0)," ")</f>
        <v xml:space="preserve"> </v>
      </c>
      <c r="T34" s="185" t="str">
        <f>IFERROR(VLOOKUP(S34,distancebands!A:C,3,0)," ")</f>
        <v xml:space="preserve"> </v>
      </c>
      <c r="U34" s="198">
        <f t="shared" si="4"/>
        <v>0</v>
      </c>
      <c r="V34" s="262"/>
      <c r="W34" s="236"/>
      <c r="X34" s="237">
        <f t="shared" si="12"/>
        <v>0</v>
      </c>
      <c r="Y34" s="237">
        <f>IF(Information!$C$4="RE",IF(AND((W34*V34)&lt;=400,V34&lt;=40),W34*V34,IF((V34*W34)&lt;=400,W34*40,400)),0)</f>
        <v>0</v>
      </c>
      <c r="Z34" s="265"/>
    </row>
    <row r="35" spans="1:26" s="189" customFormat="1" ht="24.75" customHeight="1">
      <c r="A35" s="166"/>
      <c r="B35" s="190"/>
      <c r="C35" s="191">
        <f t="shared" si="0"/>
        <v>0</v>
      </c>
      <c r="D35" s="192">
        <f t="shared" si="1"/>
        <v>0</v>
      </c>
      <c r="E35" s="193">
        <f t="shared" si="2"/>
        <v>0</v>
      </c>
      <c r="F35" s="244"/>
      <c r="G35" s="163" t="str">
        <f>IFERROR(VLOOKUP(F35,countrygrouping!A:B,2,0)," ")</f>
        <v xml:space="preserve"> </v>
      </c>
      <c r="H35" s="182" t="str">
        <f t="shared" si="5"/>
        <v xml:space="preserve"> </v>
      </c>
      <c r="I35" s="183">
        <f t="shared" si="6"/>
        <v>0</v>
      </c>
      <c r="J35" s="182">
        <f t="shared" si="7"/>
        <v>0</v>
      </c>
      <c r="K35" s="182">
        <f t="shared" si="8"/>
        <v>0</v>
      </c>
      <c r="L35" s="182">
        <f t="shared" si="9"/>
        <v>0</v>
      </c>
      <c r="M35" s="182">
        <f t="shared" si="10"/>
        <v>0</v>
      </c>
      <c r="N35" s="259">
        <f>IFERROR(VLOOKUP(H35,staffrate!A:D,2,0)*I35,0)</f>
        <v>0</v>
      </c>
      <c r="O35" s="185">
        <f>IFERROR(VLOOKUP(H35,staffrate!A:D,3,0)*K35,0)</f>
        <v>0</v>
      </c>
      <c r="P35" s="185">
        <f>IFERROR(VLOOKUP(H35,staffrate!A:D,4,0)*M35,0)</f>
        <v>0</v>
      </c>
      <c r="Q35" s="185">
        <f t="shared" si="11"/>
        <v>0</v>
      </c>
      <c r="R35" s="196">
        <f t="shared" si="3"/>
        <v>0</v>
      </c>
      <c r="S35" s="187" t="str">
        <f>IFERROR(VLOOKUP(F35,countrygrouping!A:C,3,0)," ")</f>
        <v xml:space="preserve"> </v>
      </c>
      <c r="T35" s="185" t="str">
        <f>IFERROR(VLOOKUP(S35,distancebands!A:C,3,0)," ")</f>
        <v xml:space="preserve"> </v>
      </c>
      <c r="U35" s="198">
        <f t="shared" si="4"/>
        <v>0</v>
      </c>
      <c r="V35" s="262"/>
      <c r="W35" s="236"/>
      <c r="X35" s="237">
        <f t="shared" si="12"/>
        <v>0</v>
      </c>
      <c r="Y35" s="237">
        <f>IF(Information!$C$4="RE",IF(AND((W35*V35)&lt;=400,V35&lt;=40),W35*V35,IF((V35*W35)&lt;=400,W35*40,400)),0)</f>
        <v>0</v>
      </c>
      <c r="Z35" s="265"/>
    </row>
    <row r="36" spans="1:26" s="189" customFormat="1" ht="24.75" customHeight="1">
      <c r="A36" s="166"/>
      <c r="B36" s="190"/>
      <c r="C36" s="191">
        <f t="shared" si="0"/>
        <v>0</v>
      </c>
      <c r="D36" s="192">
        <f t="shared" si="1"/>
        <v>0</v>
      </c>
      <c r="E36" s="193">
        <f t="shared" si="2"/>
        <v>0</v>
      </c>
      <c r="F36" s="244"/>
      <c r="G36" s="163" t="str">
        <f>IFERROR(VLOOKUP(F36,countrygrouping!A:B,2,0)," ")</f>
        <v xml:space="preserve"> </v>
      </c>
      <c r="H36" s="182" t="str">
        <f t="shared" si="5"/>
        <v xml:space="preserve"> </v>
      </c>
      <c r="I36" s="183">
        <f t="shared" si="6"/>
        <v>0</v>
      </c>
      <c r="J36" s="182">
        <f t="shared" si="7"/>
        <v>0</v>
      </c>
      <c r="K36" s="182">
        <f t="shared" si="8"/>
        <v>0</v>
      </c>
      <c r="L36" s="182">
        <f t="shared" si="9"/>
        <v>0</v>
      </c>
      <c r="M36" s="182">
        <f t="shared" si="10"/>
        <v>0</v>
      </c>
      <c r="N36" s="259">
        <f>IFERROR(VLOOKUP(H36,staffrate!A:D,2,0)*I36,0)</f>
        <v>0</v>
      </c>
      <c r="O36" s="185">
        <f>IFERROR(VLOOKUP(H36,staffrate!A:D,3,0)*K36,0)</f>
        <v>0</v>
      </c>
      <c r="P36" s="185">
        <f>IFERROR(VLOOKUP(H36,staffrate!A:D,4,0)*M36,0)</f>
        <v>0</v>
      </c>
      <c r="Q36" s="185">
        <f t="shared" si="11"/>
        <v>0</v>
      </c>
      <c r="R36" s="196">
        <f t="shared" si="3"/>
        <v>0</v>
      </c>
      <c r="S36" s="187" t="str">
        <f>IFERROR(VLOOKUP(F36,countrygrouping!A:C,3,0)," ")</f>
        <v xml:space="preserve"> </v>
      </c>
      <c r="T36" s="185" t="str">
        <f>IFERROR(VLOOKUP(S36,distancebands!A:C,3,0)," ")</f>
        <v xml:space="preserve"> </v>
      </c>
      <c r="U36" s="198">
        <f t="shared" si="4"/>
        <v>0</v>
      </c>
      <c r="V36" s="262"/>
      <c r="W36" s="236"/>
      <c r="X36" s="237">
        <f t="shared" si="12"/>
        <v>0</v>
      </c>
      <c r="Y36" s="237">
        <f>IF(Information!$C$4="RE",IF(AND((W36*V36)&lt;=400,V36&lt;=40),W36*V36,IF((V36*W36)&lt;=400,W36*40,400)),0)</f>
        <v>0</v>
      </c>
      <c r="Z36" s="265"/>
    </row>
    <row r="37" spans="1:26" s="189" customFormat="1" ht="24.75" customHeight="1">
      <c r="A37" s="166"/>
      <c r="B37" s="190"/>
      <c r="C37" s="191">
        <f t="shared" si="0"/>
        <v>0</v>
      </c>
      <c r="D37" s="192">
        <f t="shared" si="1"/>
        <v>0</v>
      </c>
      <c r="E37" s="193">
        <f t="shared" si="2"/>
        <v>0</v>
      </c>
      <c r="F37" s="244"/>
      <c r="G37" s="163" t="str">
        <f>IFERROR(VLOOKUP(F37,countrygrouping!A:B,2,0)," ")</f>
        <v xml:space="preserve"> </v>
      </c>
      <c r="H37" s="182" t="str">
        <f t="shared" si="5"/>
        <v xml:space="preserve"> </v>
      </c>
      <c r="I37" s="183">
        <f t="shared" si="6"/>
        <v>0</v>
      </c>
      <c r="J37" s="182">
        <f t="shared" si="7"/>
        <v>0</v>
      </c>
      <c r="K37" s="182">
        <f t="shared" si="8"/>
        <v>0</v>
      </c>
      <c r="L37" s="182">
        <f t="shared" si="9"/>
        <v>0</v>
      </c>
      <c r="M37" s="182">
        <f t="shared" si="10"/>
        <v>0</v>
      </c>
      <c r="N37" s="259">
        <f>IFERROR(VLOOKUP(H37,staffrate!A:D,2,0)*I37,0)</f>
        <v>0</v>
      </c>
      <c r="O37" s="185">
        <f>IFERROR(VLOOKUP(H37,staffrate!A:D,3,0)*K37,0)</f>
        <v>0</v>
      </c>
      <c r="P37" s="185">
        <f>IFERROR(VLOOKUP(H37,staffrate!A:D,4,0)*M37,0)</f>
        <v>0</v>
      </c>
      <c r="Q37" s="185">
        <f t="shared" si="11"/>
        <v>0</v>
      </c>
      <c r="R37" s="196">
        <f t="shared" si="3"/>
        <v>0</v>
      </c>
      <c r="S37" s="187" t="str">
        <f>IFERROR(VLOOKUP(F37,countrygrouping!A:C,3,0)," ")</f>
        <v xml:space="preserve"> </v>
      </c>
      <c r="T37" s="185" t="str">
        <f>IFERROR(VLOOKUP(S37,distancebands!A:C,3,0)," ")</f>
        <v xml:space="preserve"> </v>
      </c>
      <c r="U37" s="198">
        <f t="shared" si="4"/>
        <v>0</v>
      </c>
      <c r="V37" s="262"/>
      <c r="W37" s="236"/>
      <c r="X37" s="237">
        <f t="shared" si="12"/>
        <v>0</v>
      </c>
      <c r="Y37" s="237">
        <f>IF(Information!$C$4="RE",IF(AND((W37*V37)&lt;=400,V37&lt;=40),W37*V37,IF((V37*W37)&lt;=400,W37*40,400)),0)</f>
        <v>0</v>
      </c>
      <c r="Z37" s="265"/>
    </row>
    <row r="38" spans="1:26" s="189" customFormat="1" ht="24.75" customHeight="1">
      <c r="A38" s="166"/>
      <c r="B38" s="190"/>
      <c r="C38" s="191">
        <f t="shared" si="0"/>
        <v>0</v>
      </c>
      <c r="D38" s="192">
        <f t="shared" si="1"/>
        <v>0</v>
      </c>
      <c r="E38" s="193">
        <f t="shared" si="2"/>
        <v>0</v>
      </c>
      <c r="F38" s="244"/>
      <c r="G38" s="163" t="str">
        <f>IFERROR(VLOOKUP(F38,countrygrouping!A:B,2,0)," ")</f>
        <v xml:space="preserve"> </v>
      </c>
      <c r="H38" s="182" t="str">
        <f t="shared" si="5"/>
        <v xml:space="preserve"> </v>
      </c>
      <c r="I38" s="183">
        <f t="shared" si="6"/>
        <v>0</v>
      </c>
      <c r="J38" s="182">
        <f t="shared" si="7"/>
        <v>0</v>
      </c>
      <c r="K38" s="182">
        <f t="shared" si="8"/>
        <v>0</v>
      </c>
      <c r="L38" s="182">
        <f t="shared" si="9"/>
        <v>0</v>
      </c>
      <c r="M38" s="182">
        <f t="shared" si="10"/>
        <v>0</v>
      </c>
      <c r="N38" s="259">
        <f>IFERROR(VLOOKUP(H38,staffrate!A:D,2,0)*I38,0)</f>
        <v>0</v>
      </c>
      <c r="O38" s="185">
        <f>IFERROR(VLOOKUP(H38,staffrate!A:D,3,0)*K38,0)</f>
        <v>0</v>
      </c>
      <c r="P38" s="185">
        <f>IFERROR(VLOOKUP(H38,staffrate!A:D,4,0)*M38,0)</f>
        <v>0</v>
      </c>
      <c r="Q38" s="185">
        <f t="shared" si="11"/>
        <v>0</v>
      </c>
      <c r="R38" s="196">
        <f t="shared" si="3"/>
        <v>0</v>
      </c>
      <c r="S38" s="187" t="str">
        <f>IFERROR(VLOOKUP(F38,countrygrouping!A:C,3,0)," ")</f>
        <v xml:space="preserve"> </v>
      </c>
      <c r="T38" s="185" t="str">
        <f>IFERROR(VLOOKUP(S38,distancebands!A:C,3,0)," ")</f>
        <v xml:space="preserve"> </v>
      </c>
      <c r="U38" s="198">
        <f t="shared" si="4"/>
        <v>0</v>
      </c>
      <c r="V38" s="262"/>
      <c r="W38" s="236"/>
      <c r="X38" s="237">
        <f t="shared" si="12"/>
        <v>0</v>
      </c>
      <c r="Y38" s="237">
        <f>IF(Information!$C$4="RE",IF(AND((W38*V38)&lt;=400,V38&lt;=40),W38*V38,IF((V38*W38)&lt;=400,W38*40,400)),0)</f>
        <v>0</v>
      </c>
      <c r="Z38" s="265"/>
    </row>
    <row r="39" spans="1:26" s="189" customFormat="1" ht="24.75" customHeight="1">
      <c r="A39" s="166"/>
      <c r="B39" s="190"/>
      <c r="C39" s="191">
        <f t="shared" si="0"/>
        <v>0</v>
      </c>
      <c r="D39" s="192">
        <f t="shared" si="1"/>
        <v>0</v>
      </c>
      <c r="E39" s="193">
        <f t="shared" si="2"/>
        <v>0</v>
      </c>
      <c r="F39" s="244"/>
      <c r="G39" s="163" t="str">
        <f>IFERROR(VLOOKUP(F39,countrygrouping!A:B,2,0)," ")</f>
        <v xml:space="preserve"> </v>
      </c>
      <c r="H39" s="182" t="str">
        <f t="shared" si="5"/>
        <v xml:space="preserve"> </v>
      </c>
      <c r="I39" s="183">
        <f t="shared" si="6"/>
        <v>0</v>
      </c>
      <c r="J39" s="182">
        <f t="shared" si="7"/>
        <v>0</v>
      </c>
      <c r="K39" s="182">
        <f t="shared" si="8"/>
        <v>0</v>
      </c>
      <c r="L39" s="182">
        <f t="shared" si="9"/>
        <v>0</v>
      </c>
      <c r="M39" s="182">
        <f t="shared" si="10"/>
        <v>0</v>
      </c>
      <c r="N39" s="259">
        <f>IFERROR(VLOOKUP(H39,staffrate!A:D,2,0)*I39,0)</f>
        <v>0</v>
      </c>
      <c r="O39" s="185">
        <f>IFERROR(VLOOKUP(H39,staffrate!A:D,3,0)*K39,0)</f>
        <v>0</v>
      </c>
      <c r="P39" s="185">
        <f>IFERROR(VLOOKUP(H39,staffrate!A:D,4,0)*M39,0)</f>
        <v>0</v>
      </c>
      <c r="Q39" s="185">
        <f t="shared" si="11"/>
        <v>0</v>
      </c>
      <c r="R39" s="196">
        <f t="shared" si="3"/>
        <v>0</v>
      </c>
      <c r="S39" s="187" t="str">
        <f>IFERROR(VLOOKUP(F39,countrygrouping!A:C,3,0)," ")</f>
        <v xml:space="preserve"> </v>
      </c>
      <c r="T39" s="185" t="str">
        <f>IFERROR(VLOOKUP(S39,distancebands!A:C,3,0)," ")</f>
        <v xml:space="preserve"> </v>
      </c>
      <c r="U39" s="198">
        <f t="shared" si="4"/>
        <v>0</v>
      </c>
      <c r="V39" s="262"/>
      <c r="W39" s="236"/>
      <c r="X39" s="237">
        <f t="shared" si="12"/>
        <v>0</v>
      </c>
      <c r="Y39" s="237">
        <f>IF(Information!$C$4="RE",IF(AND((W39*V39)&lt;=400,V39&lt;=40),W39*V39,IF((V39*W39)&lt;=400,W39*40,400)),0)</f>
        <v>0</v>
      </c>
      <c r="Z39" s="265"/>
    </row>
    <row r="40" spans="1:26" s="189" customFormat="1" ht="24.75" customHeight="1">
      <c r="A40" s="166"/>
      <c r="B40" s="190"/>
      <c r="C40" s="191">
        <f t="shared" si="0"/>
        <v>0</v>
      </c>
      <c r="D40" s="192">
        <f t="shared" si="1"/>
        <v>0</v>
      </c>
      <c r="E40" s="193">
        <f t="shared" si="2"/>
        <v>0</v>
      </c>
      <c r="F40" s="244"/>
      <c r="G40" s="163" t="str">
        <f>IFERROR(VLOOKUP(F40,countrygrouping!A:B,2,0)," ")</f>
        <v xml:space="preserve"> </v>
      </c>
      <c r="H40" s="182" t="str">
        <f t="shared" si="5"/>
        <v xml:space="preserve"> </v>
      </c>
      <c r="I40" s="183">
        <f t="shared" si="6"/>
        <v>0</v>
      </c>
      <c r="J40" s="182">
        <f t="shared" si="7"/>
        <v>0</v>
      </c>
      <c r="K40" s="182">
        <f t="shared" si="8"/>
        <v>0</v>
      </c>
      <c r="L40" s="182">
        <f t="shared" si="9"/>
        <v>0</v>
      </c>
      <c r="M40" s="182">
        <f t="shared" si="10"/>
        <v>0</v>
      </c>
      <c r="N40" s="259">
        <f>IFERROR(VLOOKUP(H40,staffrate!A:D,2,0)*I40,0)</f>
        <v>0</v>
      </c>
      <c r="O40" s="185">
        <f>IFERROR(VLOOKUP(H40,staffrate!A:D,3,0)*K40,0)</f>
        <v>0</v>
      </c>
      <c r="P40" s="185">
        <f>IFERROR(VLOOKUP(H40,staffrate!A:D,4,0)*M40,0)</f>
        <v>0</v>
      </c>
      <c r="Q40" s="185">
        <f t="shared" si="11"/>
        <v>0</v>
      </c>
      <c r="R40" s="196">
        <f t="shared" si="3"/>
        <v>0</v>
      </c>
      <c r="S40" s="187" t="str">
        <f>IFERROR(VLOOKUP(F40,countrygrouping!A:C,3,0)," ")</f>
        <v xml:space="preserve"> </v>
      </c>
      <c r="T40" s="185" t="str">
        <f>IFERROR(VLOOKUP(S40,distancebands!A:C,3,0)," ")</f>
        <v xml:space="preserve"> </v>
      </c>
      <c r="U40" s="198">
        <f t="shared" si="4"/>
        <v>0</v>
      </c>
      <c r="V40" s="262"/>
      <c r="W40" s="236"/>
      <c r="X40" s="237">
        <f t="shared" si="12"/>
        <v>0</v>
      </c>
      <c r="Y40" s="237">
        <f>IF(Information!$C$4="RE",IF(AND((W40*V40)&lt;=400,V40&lt;=40),W40*V40,IF((V40*W40)&lt;=400,W40*40,400)),0)</f>
        <v>0</v>
      </c>
      <c r="Z40" s="265"/>
    </row>
    <row r="41" spans="1:26" s="189" customFormat="1" ht="24.75" customHeight="1">
      <c r="A41" s="166"/>
      <c r="B41" s="190"/>
      <c r="C41" s="191">
        <f t="shared" si="0"/>
        <v>0</v>
      </c>
      <c r="D41" s="192">
        <f t="shared" si="1"/>
        <v>0</v>
      </c>
      <c r="E41" s="193">
        <f t="shared" si="2"/>
        <v>0</v>
      </c>
      <c r="F41" s="244"/>
      <c r="G41" s="163" t="str">
        <f>IFERROR(VLOOKUP(F41,countrygrouping!A:B,2,0)," ")</f>
        <v xml:space="preserve"> </v>
      </c>
      <c r="H41" s="182" t="str">
        <f t="shared" si="5"/>
        <v xml:space="preserve"> </v>
      </c>
      <c r="I41" s="183">
        <f t="shared" si="6"/>
        <v>0</v>
      </c>
      <c r="J41" s="182">
        <f t="shared" si="7"/>
        <v>0</v>
      </c>
      <c r="K41" s="182">
        <f t="shared" si="8"/>
        <v>0</v>
      </c>
      <c r="L41" s="182">
        <f t="shared" si="9"/>
        <v>0</v>
      </c>
      <c r="M41" s="182">
        <f t="shared" si="10"/>
        <v>0</v>
      </c>
      <c r="N41" s="259">
        <f>IFERROR(VLOOKUP(H41,staffrate!A:D,2,0)*I41,0)</f>
        <v>0</v>
      </c>
      <c r="O41" s="185">
        <f>IFERROR(VLOOKUP(H41,staffrate!A:D,3,0)*K41,0)</f>
        <v>0</v>
      </c>
      <c r="P41" s="185">
        <f>IFERROR(VLOOKUP(H41,staffrate!A:D,4,0)*M41,0)</f>
        <v>0</v>
      </c>
      <c r="Q41" s="185">
        <f t="shared" si="11"/>
        <v>0</v>
      </c>
      <c r="R41" s="196">
        <f t="shared" si="3"/>
        <v>0</v>
      </c>
      <c r="S41" s="187" t="str">
        <f>IFERROR(VLOOKUP(F41,countrygrouping!A:C,3,0)," ")</f>
        <v xml:space="preserve"> </v>
      </c>
      <c r="T41" s="185" t="str">
        <f>IFERROR(VLOOKUP(S41,distancebands!A:C,3,0)," ")</f>
        <v xml:space="preserve"> </v>
      </c>
      <c r="U41" s="198">
        <f t="shared" si="4"/>
        <v>0</v>
      </c>
      <c r="V41" s="262"/>
      <c r="W41" s="236"/>
      <c r="X41" s="237">
        <f t="shared" si="12"/>
        <v>0</v>
      </c>
      <c r="Y41" s="237">
        <f>IF(Information!$C$4="RE",IF(AND((W41*V41)&lt;=400,V41&lt;=40),W41*V41,IF((V41*W41)&lt;=400,W41*40,400)),0)</f>
        <v>0</v>
      </c>
      <c r="Z41" s="265"/>
    </row>
    <row r="42" spans="1:26" s="189" customFormat="1" ht="24.75" customHeight="1">
      <c r="A42" s="166"/>
      <c r="B42" s="190"/>
      <c r="C42" s="191">
        <f t="shared" si="0"/>
        <v>0</v>
      </c>
      <c r="D42" s="192">
        <f t="shared" si="1"/>
        <v>0</v>
      </c>
      <c r="E42" s="193">
        <f t="shared" si="2"/>
        <v>0</v>
      </c>
      <c r="F42" s="244"/>
      <c r="G42" s="163" t="str">
        <f>IFERROR(VLOOKUP(F42,countrygrouping!A:B,2,0)," ")</f>
        <v xml:space="preserve"> </v>
      </c>
      <c r="H42" s="182" t="str">
        <f t="shared" si="5"/>
        <v xml:space="preserve"> </v>
      </c>
      <c r="I42" s="183">
        <f t="shared" si="6"/>
        <v>0</v>
      </c>
      <c r="J42" s="182">
        <f t="shared" si="7"/>
        <v>0</v>
      </c>
      <c r="K42" s="182">
        <f t="shared" si="8"/>
        <v>0</v>
      </c>
      <c r="L42" s="182">
        <f t="shared" si="9"/>
        <v>0</v>
      </c>
      <c r="M42" s="182">
        <f t="shared" si="10"/>
        <v>0</v>
      </c>
      <c r="N42" s="259">
        <f>IFERROR(VLOOKUP(H42,staffrate!A:D,2,0)*I42,0)</f>
        <v>0</v>
      </c>
      <c r="O42" s="185">
        <f>IFERROR(VLOOKUP(H42,staffrate!A:D,3,0)*K42,0)</f>
        <v>0</v>
      </c>
      <c r="P42" s="185">
        <f>IFERROR(VLOOKUP(H42,staffrate!A:D,4,0)*M42,0)</f>
        <v>0</v>
      </c>
      <c r="Q42" s="185">
        <f t="shared" si="11"/>
        <v>0</v>
      </c>
      <c r="R42" s="196">
        <f t="shared" si="3"/>
        <v>0</v>
      </c>
      <c r="S42" s="187" t="str">
        <f>IFERROR(VLOOKUP(F42,countrygrouping!A:C,3,0)," ")</f>
        <v xml:space="preserve"> </v>
      </c>
      <c r="T42" s="185" t="str">
        <f>IFERROR(VLOOKUP(S42,distancebands!A:C,3,0)," ")</f>
        <v xml:space="preserve"> </v>
      </c>
      <c r="U42" s="198">
        <f t="shared" si="4"/>
        <v>0</v>
      </c>
      <c r="V42" s="262"/>
      <c r="W42" s="236"/>
      <c r="X42" s="237">
        <f t="shared" si="12"/>
        <v>0</v>
      </c>
      <c r="Y42" s="237">
        <f>IF(Information!$C$4="RE",IF(AND((W42*V42)&lt;=400,V42&lt;=40),W42*V42,IF((V42*W42)&lt;=400,W42*40,400)),0)</f>
        <v>0</v>
      </c>
      <c r="Z42" s="265"/>
    </row>
    <row r="43" spans="1:26" s="189" customFormat="1" ht="24.75" customHeight="1">
      <c r="A43" s="166"/>
      <c r="B43" s="190"/>
      <c r="C43" s="191">
        <f t="shared" si="0"/>
        <v>0</v>
      </c>
      <c r="D43" s="192">
        <f t="shared" si="1"/>
        <v>0</v>
      </c>
      <c r="E43" s="193">
        <f t="shared" si="2"/>
        <v>0</v>
      </c>
      <c r="F43" s="244"/>
      <c r="G43" s="163" t="str">
        <f>IFERROR(VLOOKUP(F43,countrygrouping!A:B,2,0)," ")</f>
        <v xml:space="preserve"> </v>
      </c>
      <c r="H43" s="182" t="str">
        <f t="shared" si="5"/>
        <v xml:space="preserve"> </v>
      </c>
      <c r="I43" s="183">
        <f t="shared" si="6"/>
        <v>0</v>
      </c>
      <c r="J43" s="182">
        <f t="shared" si="7"/>
        <v>0</v>
      </c>
      <c r="K43" s="182">
        <f t="shared" si="8"/>
        <v>0</v>
      </c>
      <c r="L43" s="182">
        <f t="shared" si="9"/>
        <v>0</v>
      </c>
      <c r="M43" s="182">
        <f t="shared" si="10"/>
        <v>0</v>
      </c>
      <c r="N43" s="259">
        <f>IFERROR(VLOOKUP(H43,staffrate!A:D,2,0)*I43,0)</f>
        <v>0</v>
      </c>
      <c r="O43" s="185">
        <f>IFERROR(VLOOKUP(H43,staffrate!A:D,3,0)*K43,0)</f>
        <v>0</v>
      </c>
      <c r="P43" s="185">
        <f>IFERROR(VLOOKUP(H43,staffrate!A:D,4,0)*M43,0)</f>
        <v>0</v>
      </c>
      <c r="Q43" s="185">
        <f t="shared" si="11"/>
        <v>0</v>
      </c>
      <c r="R43" s="196">
        <f t="shared" si="3"/>
        <v>0</v>
      </c>
      <c r="S43" s="187" t="str">
        <f>IFERROR(VLOOKUP(F43,countrygrouping!A:C,3,0)," ")</f>
        <v xml:space="preserve"> </v>
      </c>
      <c r="T43" s="185" t="str">
        <f>IFERROR(VLOOKUP(S43,distancebands!A:C,3,0)," ")</f>
        <v xml:space="preserve"> </v>
      </c>
      <c r="U43" s="198">
        <f t="shared" si="4"/>
        <v>0</v>
      </c>
      <c r="V43" s="262"/>
      <c r="W43" s="236"/>
      <c r="X43" s="237">
        <f t="shared" si="12"/>
        <v>0</v>
      </c>
      <c r="Y43" s="237">
        <f>IF(Information!$C$4="RE",IF(AND((W43*V43)&lt;=400,V43&lt;=40),W43*V43,IF((V43*W43)&lt;=400,W43*40,400)),0)</f>
        <v>0</v>
      </c>
      <c r="Z43" s="265"/>
    </row>
    <row r="44" spans="1:26" s="189" customFormat="1" ht="24.75" customHeight="1">
      <c r="A44" s="166"/>
      <c r="B44" s="190"/>
      <c r="C44" s="191">
        <f t="shared" si="0"/>
        <v>0</v>
      </c>
      <c r="D44" s="192">
        <f t="shared" si="1"/>
        <v>0</v>
      </c>
      <c r="E44" s="193">
        <f t="shared" si="2"/>
        <v>0</v>
      </c>
      <c r="F44" s="244"/>
      <c r="G44" s="163" t="str">
        <f>IFERROR(VLOOKUP(F44,countrygrouping!A:B,2,0)," ")</f>
        <v xml:space="preserve"> </v>
      </c>
      <c r="H44" s="182" t="str">
        <f t="shared" si="5"/>
        <v xml:space="preserve"> </v>
      </c>
      <c r="I44" s="183">
        <f t="shared" si="6"/>
        <v>0</v>
      </c>
      <c r="J44" s="182">
        <f t="shared" si="7"/>
        <v>0</v>
      </c>
      <c r="K44" s="182">
        <f t="shared" si="8"/>
        <v>0</v>
      </c>
      <c r="L44" s="182">
        <f t="shared" si="9"/>
        <v>0</v>
      </c>
      <c r="M44" s="182">
        <f t="shared" si="10"/>
        <v>0</v>
      </c>
      <c r="N44" s="259">
        <f>IFERROR(VLOOKUP(H44,staffrate!A:D,2,0)*I44,0)</f>
        <v>0</v>
      </c>
      <c r="O44" s="185">
        <f>IFERROR(VLOOKUP(H44,staffrate!A:D,3,0)*K44,0)</f>
        <v>0</v>
      </c>
      <c r="P44" s="185">
        <f>IFERROR(VLOOKUP(H44,staffrate!A:D,4,0)*M44,0)</f>
        <v>0</v>
      </c>
      <c r="Q44" s="185">
        <f t="shared" si="11"/>
        <v>0</v>
      </c>
      <c r="R44" s="196">
        <f t="shared" si="3"/>
        <v>0</v>
      </c>
      <c r="S44" s="187" t="str">
        <f>IFERROR(VLOOKUP(F44,countrygrouping!A:C,3,0)," ")</f>
        <v xml:space="preserve"> </v>
      </c>
      <c r="T44" s="185" t="str">
        <f>IFERROR(VLOOKUP(S44,distancebands!A:C,3,0)," ")</f>
        <v xml:space="preserve"> </v>
      </c>
      <c r="U44" s="198">
        <f t="shared" si="4"/>
        <v>0</v>
      </c>
      <c r="V44" s="262"/>
      <c r="W44" s="236"/>
      <c r="X44" s="237">
        <f t="shared" si="12"/>
        <v>0</v>
      </c>
      <c r="Y44" s="237">
        <f>IF(Information!$C$4="RE",IF(AND((W44*V44)&lt;=400,V44&lt;=40),W44*V44,IF((V44*W44)&lt;=400,W44*40,400)),0)</f>
        <v>0</v>
      </c>
      <c r="Z44" s="265"/>
    </row>
    <row r="45" spans="1:26" s="189" customFormat="1" ht="24.75" customHeight="1">
      <c r="A45" s="166"/>
      <c r="B45" s="190"/>
      <c r="C45" s="191">
        <f t="shared" si="0"/>
        <v>0</v>
      </c>
      <c r="D45" s="192">
        <f t="shared" si="1"/>
        <v>0</v>
      </c>
      <c r="E45" s="193">
        <f t="shared" si="2"/>
        <v>0</v>
      </c>
      <c r="F45" s="244"/>
      <c r="G45" s="163" t="str">
        <f>IFERROR(VLOOKUP(F45,countrygrouping!A:B,2,0)," ")</f>
        <v xml:space="preserve"> </v>
      </c>
      <c r="H45" s="182" t="str">
        <f t="shared" si="5"/>
        <v xml:space="preserve"> </v>
      </c>
      <c r="I45" s="183">
        <f t="shared" si="6"/>
        <v>0</v>
      </c>
      <c r="J45" s="182">
        <f t="shared" si="7"/>
        <v>0</v>
      </c>
      <c r="K45" s="182">
        <f t="shared" si="8"/>
        <v>0</v>
      </c>
      <c r="L45" s="182">
        <f t="shared" si="9"/>
        <v>0</v>
      </c>
      <c r="M45" s="182">
        <f t="shared" si="10"/>
        <v>0</v>
      </c>
      <c r="N45" s="259">
        <f>IFERROR(VLOOKUP(H45,staffrate!A:D,2,0)*I45,0)</f>
        <v>0</v>
      </c>
      <c r="O45" s="185">
        <f>IFERROR(VLOOKUP(H45,staffrate!A:D,3,0)*K45,0)</f>
        <v>0</v>
      </c>
      <c r="P45" s="185">
        <f>IFERROR(VLOOKUP(H45,staffrate!A:D,4,0)*M45,0)</f>
        <v>0</v>
      </c>
      <c r="Q45" s="185">
        <f t="shared" si="11"/>
        <v>0</v>
      </c>
      <c r="R45" s="196">
        <f t="shared" si="3"/>
        <v>0</v>
      </c>
      <c r="S45" s="187" t="str">
        <f>IFERROR(VLOOKUP(F45,countrygrouping!A:C,3,0)," ")</f>
        <v xml:space="preserve"> </v>
      </c>
      <c r="T45" s="185" t="str">
        <f>IFERROR(VLOOKUP(S45,distancebands!A:C,3,0)," ")</f>
        <v xml:space="preserve"> </v>
      </c>
      <c r="U45" s="198">
        <f t="shared" si="4"/>
        <v>0</v>
      </c>
      <c r="V45" s="262"/>
      <c r="W45" s="236"/>
      <c r="X45" s="237">
        <f t="shared" si="12"/>
        <v>0</v>
      </c>
      <c r="Y45" s="237">
        <f>IF(Information!$C$4="RE",IF(AND((W45*V45)&lt;=400,V45&lt;=40),W45*V45,IF((V45*W45)&lt;=400,W45*40,400)),0)</f>
        <v>0</v>
      </c>
      <c r="Z45" s="265"/>
    </row>
    <row r="46" spans="1:26" s="189" customFormat="1" ht="24.75" customHeight="1">
      <c r="A46" s="166"/>
      <c r="B46" s="190"/>
      <c r="C46" s="191">
        <f t="shared" si="0"/>
        <v>0</v>
      </c>
      <c r="D46" s="192">
        <f t="shared" si="1"/>
        <v>0</v>
      </c>
      <c r="E46" s="193">
        <f t="shared" si="2"/>
        <v>0</v>
      </c>
      <c r="F46" s="244"/>
      <c r="G46" s="163" t="str">
        <f>IFERROR(VLOOKUP(F46,countrygrouping!A:B,2,0)," ")</f>
        <v xml:space="preserve"> </v>
      </c>
      <c r="H46" s="182" t="str">
        <f t="shared" si="5"/>
        <v xml:space="preserve"> </v>
      </c>
      <c r="I46" s="183">
        <f t="shared" si="6"/>
        <v>0</v>
      </c>
      <c r="J46" s="182">
        <f t="shared" si="7"/>
        <v>0</v>
      </c>
      <c r="K46" s="182">
        <f t="shared" si="8"/>
        <v>0</v>
      </c>
      <c r="L46" s="182">
        <f t="shared" si="9"/>
        <v>0</v>
      </c>
      <c r="M46" s="182">
        <f t="shared" si="10"/>
        <v>0</v>
      </c>
      <c r="N46" s="259">
        <f>IFERROR(VLOOKUP(H46,staffrate!A:D,2,0)*I46,0)</f>
        <v>0</v>
      </c>
      <c r="O46" s="185">
        <f>IFERROR(VLOOKUP(H46,staffrate!A:D,3,0)*K46,0)</f>
        <v>0</v>
      </c>
      <c r="P46" s="185">
        <f>IFERROR(VLOOKUP(H46,staffrate!A:D,4,0)*M46,0)</f>
        <v>0</v>
      </c>
      <c r="Q46" s="185">
        <f t="shared" si="11"/>
        <v>0</v>
      </c>
      <c r="R46" s="196">
        <f t="shared" si="3"/>
        <v>0</v>
      </c>
      <c r="S46" s="187" t="str">
        <f>IFERROR(VLOOKUP(F46,countrygrouping!A:C,3,0)," ")</f>
        <v xml:space="preserve"> </v>
      </c>
      <c r="T46" s="185" t="str">
        <f>IFERROR(VLOOKUP(S46,distancebands!A:C,3,0)," ")</f>
        <v xml:space="preserve"> </v>
      </c>
      <c r="U46" s="198">
        <f t="shared" si="4"/>
        <v>0</v>
      </c>
      <c r="V46" s="262"/>
      <c r="W46" s="236"/>
      <c r="X46" s="237">
        <f t="shared" si="12"/>
        <v>0</v>
      </c>
      <c r="Y46" s="237">
        <f>IF(Information!$C$4="RE",IF(AND((W46*V46)&lt;=400,V46&lt;=40),W46*V46,IF((V46*W46)&lt;=400,W46*40,400)),0)</f>
        <v>0</v>
      </c>
      <c r="Z46" s="265"/>
    </row>
    <row r="47" spans="1:26" s="189" customFormat="1" ht="24.75" customHeight="1">
      <c r="A47" s="166"/>
      <c r="B47" s="190"/>
      <c r="C47" s="191">
        <f t="shared" si="0"/>
        <v>0</v>
      </c>
      <c r="D47" s="192">
        <f t="shared" si="1"/>
        <v>0</v>
      </c>
      <c r="E47" s="193">
        <f t="shared" si="2"/>
        <v>0</v>
      </c>
      <c r="F47" s="244"/>
      <c r="G47" s="163" t="str">
        <f>IFERROR(VLOOKUP(F47,countrygrouping!A:B,2,0)," ")</f>
        <v xml:space="preserve"> </v>
      </c>
      <c r="H47" s="182" t="str">
        <f t="shared" si="5"/>
        <v xml:space="preserve"> </v>
      </c>
      <c r="I47" s="183">
        <f t="shared" si="6"/>
        <v>0</v>
      </c>
      <c r="J47" s="182">
        <f t="shared" si="7"/>
        <v>0</v>
      </c>
      <c r="K47" s="182">
        <f t="shared" si="8"/>
        <v>0</v>
      </c>
      <c r="L47" s="182">
        <f t="shared" si="9"/>
        <v>0</v>
      </c>
      <c r="M47" s="182">
        <f t="shared" si="10"/>
        <v>0</v>
      </c>
      <c r="N47" s="259">
        <f>IFERROR(VLOOKUP(H47,staffrate!A:D,2,0)*I47,0)</f>
        <v>0</v>
      </c>
      <c r="O47" s="185">
        <f>IFERROR(VLOOKUP(H47,staffrate!A:D,3,0)*K47,0)</f>
        <v>0</v>
      </c>
      <c r="P47" s="185">
        <f>IFERROR(VLOOKUP(H47,staffrate!A:D,4,0)*M47,0)</f>
        <v>0</v>
      </c>
      <c r="Q47" s="185">
        <f t="shared" si="11"/>
        <v>0</v>
      </c>
      <c r="R47" s="196">
        <f t="shared" si="3"/>
        <v>0</v>
      </c>
      <c r="S47" s="187" t="str">
        <f>IFERROR(VLOOKUP(F47,countrygrouping!A:C,3,0)," ")</f>
        <v xml:space="preserve"> </v>
      </c>
      <c r="T47" s="185" t="str">
        <f>IFERROR(VLOOKUP(S47,distancebands!A:C,3,0)," ")</f>
        <v xml:space="preserve"> </v>
      </c>
      <c r="U47" s="198">
        <f t="shared" si="4"/>
        <v>0</v>
      </c>
      <c r="V47" s="262"/>
      <c r="W47" s="236"/>
      <c r="X47" s="237">
        <f t="shared" si="12"/>
        <v>0</v>
      </c>
      <c r="Y47" s="237">
        <f>IF(Information!$C$4="RE",IF(AND((W47*V47)&lt;=400,V47&lt;=40),W47*V47,IF((V47*W47)&lt;=400,W47*40,400)),0)</f>
        <v>0</v>
      </c>
      <c r="Z47" s="265"/>
    </row>
    <row r="48" spans="1:26" s="189" customFormat="1" ht="24.75" customHeight="1">
      <c r="A48" s="166"/>
      <c r="B48" s="190"/>
      <c r="C48" s="191">
        <f t="shared" si="0"/>
        <v>0</v>
      </c>
      <c r="D48" s="192">
        <f t="shared" si="1"/>
        <v>0</v>
      </c>
      <c r="E48" s="193">
        <f t="shared" si="2"/>
        <v>0</v>
      </c>
      <c r="F48" s="244"/>
      <c r="G48" s="163" t="str">
        <f>IFERROR(VLOOKUP(F48,countrygrouping!A:B,2,0)," ")</f>
        <v xml:space="preserve"> </v>
      </c>
      <c r="H48" s="182" t="str">
        <f t="shared" si="5"/>
        <v xml:space="preserve"> </v>
      </c>
      <c r="I48" s="183">
        <f t="shared" si="6"/>
        <v>0</v>
      </c>
      <c r="J48" s="182">
        <f t="shared" si="7"/>
        <v>0</v>
      </c>
      <c r="K48" s="182">
        <f t="shared" si="8"/>
        <v>0</v>
      </c>
      <c r="L48" s="182">
        <f t="shared" si="9"/>
        <v>0</v>
      </c>
      <c r="M48" s="182">
        <f t="shared" si="10"/>
        <v>0</v>
      </c>
      <c r="N48" s="259">
        <f>IFERROR(VLOOKUP(H48,staffrate!A:D,2,0)*I48,0)</f>
        <v>0</v>
      </c>
      <c r="O48" s="185">
        <f>IFERROR(VLOOKUP(H48,staffrate!A:D,3,0)*K48,0)</f>
        <v>0</v>
      </c>
      <c r="P48" s="185">
        <f>IFERROR(VLOOKUP(H48,staffrate!A:D,4,0)*M48,0)</f>
        <v>0</v>
      </c>
      <c r="Q48" s="185">
        <f t="shared" si="11"/>
        <v>0</v>
      </c>
      <c r="R48" s="196">
        <f t="shared" si="3"/>
        <v>0</v>
      </c>
      <c r="S48" s="187" t="str">
        <f>IFERROR(VLOOKUP(F48,countrygrouping!A:C,3,0)," ")</f>
        <v xml:space="preserve"> </v>
      </c>
      <c r="T48" s="185" t="str">
        <f>IFERROR(VLOOKUP(S48,distancebands!A:C,3,0)," ")</f>
        <v xml:space="preserve"> </v>
      </c>
      <c r="U48" s="198">
        <f t="shared" si="4"/>
        <v>0</v>
      </c>
      <c r="V48" s="262"/>
      <c r="W48" s="236"/>
      <c r="X48" s="237">
        <f t="shared" si="12"/>
        <v>0</v>
      </c>
      <c r="Y48" s="237">
        <f>IF(Information!$C$4="RE",IF(AND((W48*V48)&lt;=400,V48&lt;=40),W48*V48,IF((V48*W48)&lt;=400,W48*40,400)),0)</f>
        <v>0</v>
      </c>
      <c r="Z48" s="265"/>
    </row>
    <row r="49" spans="1:75" s="189" customFormat="1" ht="24.75" customHeight="1">
      <c r="A49" s="166"/>
      <c r="B49" s="190"/>
      <c r="C49" s="191">
        <f t="shared" si="0"/>
        <v>0</v>
      </c>
      <c r="D49" s="192">
        <f t="shared" si="1"/>
        <v>0</v>
      </c>
      <c r="E49" s="193">
        <f t="shared" si="2"/>
        <v>0</v>
      </c>
      <c r="F49" s="244"/>
      <c r="G49" s="163" t="str">
        <f>IFERROR(VLOOKUP(F49,countrygrouping!A:B,2,0)," ")</f>
        <v xml:space="preserve"> </v>
      </c>
      <c r="H49" s="182" t="str">
        <f t="shared" si="5"/>
        <v xml:space="preserve"> </v>
      </c>
      <c r="I49" s="183">
        <f t="shared" si="6"/>
        <v>0</v>
      </c>
      <c r="J49" s="182">
        <f t="shared" si="7"/>
        <v>0</v>
      </c>
      <c r="K49" s="182">
        <f t="shared" si="8"/>
        <v>0</v>
      </c>
      <c r="L49" s="182">
        <f t="shared" si="9"/>
        <v>0</v>
      </c>
      <c r="M49" s="182">
        <f t="shared" si="10"/>
        <v>0</v>
      </c>
      <c r="N49" s="259">
        <f>IFERROR(VLOOKUP(H49,staffrate!A:D,2,0)*I49,0)</f>
        <v>0</v>
      </c>
      <c r="O49" s="185">
        <f>IFERROR(VLOOKUP(H49,staffrate!A:D,3,0)*K49,0)</f>
        <v>0</v>
      </c>
      <c r="P49" s="185">
        <f>IFERROR(VLOOKUP(H49,staffrate!A:D,4,0)*M49,0)</f>
        <v>0</v>
      </c>
      <c r="Q49" s="185">
        <f t="shared" si="11"/>
        <v>0</v>
      </c>
      <c r="R49" s="196">
        <f t="shared" si="3"/>
        <v>0</v>
      </c>
      <c r="S49" s="187" t="str">
        <f>IFERROR(VLOOKUP(F49,countrygrouping!A:C,3,0)," ")</f>
        <v xml:space="preserve"> </v>
      </c>
      <c r="T49" s="185" t="str">
        <f>IFERROR(VLOOKUP(S49,distancebands!A:C,3,0)," ")</f>
        <v xml:space="preserve"> </v>
      </c>
      <c r="U49" s="198">
        <f t="shared" si="4"/>
        <v>0</v>
      </c>
      <c r="V49" s="262"/>
      <c r="W49" s="236"/>
      <c r="X49" s="237">
        <f t="shared" si="12"/>
        <v>0</v>
      </c>
      <c r="Y49" s="237">
        <f>IF(Information!$C$4="RE",IF(AND((W49*V49)&lt;=400,V49&lt;=40),W49*V49,IF((V49*W49)&lt;=400,W49*40,400)),0)</f>
        <v>0</v>
      </c>
      <c r="Z49" s="265"/>
    </row>
    <row r="50" spans="1:75" s="189" customFormat="1" ht="24.75" customHeight="1">
      <c r="A50" s="166"/>
      <c r="B50" s="190"/>
      <c r="C50" s="191">
        <f t="shared" si="0"/>
        <v>0</v>
      </c>
      <c r="D50" s="192">
        <f t="shared" si="1"/>
        <v>0</v>
      </c>
      <c r="E50" s="193">
        <f t="shared" si="2"/>
        <v>0</v>
      </c>
      <c r="F50" s="244"/>
      <c r="G50" s="163" t="str">
        <f>IFERROR(VLOOKUP(F50,countrygrouping!A:B,2,0)," ")</f>
        <v xml:space="preserve"> </v>
      </c>
      <c r="H50" s="182" t="str">
        <f t="shared" si="5"/>
        <v xml:space="preserve"> </v>
      </c>
      <c r="I50" s="183">
        <f t="shared" si="6"/>
        <v>0</v>
      </c>
      <c r="J50" s="182">
        <f t="shared" si="7"/>
        <v>0</v>
      </c>
      <c r="K50" s="182">
        <f t="shared" si="8"/>
        <v>0</v>
      </c>
      <c r="L50" s="182">
        <f t="shared" si="9"/>
        <v>0</v>
      </c>
      <c r="M50" s="182">
        <f t="shared" si="10"/>
        <v>0</v>
      </c>
      <c r="N50" s="259">
        <f>IFERROR(VLOOKUP(H50,staffrate!A:D,2,0)*I50,0)</f>
        <v>0</v>
      </c>
      <c r="O50" s="185">
        <f>IFERROR(VLOOKUP(H50,staffrate!A:D,3,0)*K50,0)</f>
        <v>0</v>
      </c>
      <c r="P50" s="185">
        <f>IFERROR(VLOOKUP(H50,staffrate!A:D,4,0)*M50,0)</f>
        <v>0</v>
      </c>
      <c r="Q50" s="185">
        <f t="shared" si="11"/>
        <v>0</v>
      </c>
      <c r="R50" s="196">
        <f t="shared" si="3"/>
        <v>0</v>
      </c>
      <c r="S50" s="187" t="str">
        <f>IFERROR(VLOOKUP(F50,countrygrouping!A:C,3,0)," ")</f>
        <v xml:space="preserve"> </v>
      </c>
      <c r="T50" s="185" t="str">
        <f>IFERROR(VLOOKUP(S50,distancebands!A:C,3,0)," ")</f>
        <v xml:space="preserve"> </v>
      </c>
      <c r="U50" s="198">
        <f t="shared" si="4"/>
        <v>0</v>
      </c>
      <c r="V50" s="262"/>
      <c r="W50" s="236"/>
      <c r="X50" s="237">
        <f t="shared" si="12"/>
        <v>0</v>
      </c>
      <c r="Y50" s="237">
        <f>IF(Information!$C$4="RE",IF(AND((W50*V50)&lt;=400,V50&lt;=40),W50*V50,IF((V50*W50)&lt;=400,W50*40,400)),0)</f>
        <v>0</v>
      </c>
      <c r="Z50" s="265"/>
    </row>
    <row r="51" spans="1:75" s="189" customFormat="1" ht="24.75" customHeight="1">
      <c r="A51" s="166"/>
      <c r="B51" s="190"/>
      <c r="C51" s="191">
        <f t="shared" si="0"/>
        <v>0</v>
      </c>
      <c r="D51" s="192">
        <f t="shared" si="1"/>
        <v>0</v>
      </c>
      <c r="E51" s="193">
        <f t="shared" si="2"/>
        <v>0</v>
      </c>
      <c r="F51" s="244"/>
      <c r="G51" s="163" t="str">
        <f>IFERROR(VLOOKUP(F51,countrygrouping!A:B,2,0)," ")</f>
        <v xml:space="preserve"> </v>
      </c>
      <c r="H51" s="182" t="str">
        <f t="shared" si="5"/>
        <v xml:space="preserve"> </v>
      </c>
      <c r="I51" s="183">
        <f t="shared" si="6"/>
        <v>0</v>
      </c>
      <c r="J51" s="182">
        <f t="shared" si="7"/>
        <v>0</v>
      </c>
      <c r="K51" s="182">
        <f t="shared" si="8"/>
        <v>0</v>
      </c>
      <c r="L51" s="182">
        <f t="shared" si="9"/>
        <v>0</v>
      </c>
      <c r="M51" s="182">
        <f t="shared" si="10"/>
        <v>0</v>
      </c>
      <c r="N51" s="259">
        <f>IFERROR(VLOOKUP(H51,staffrate!A:D,2,0)*I51,0)</f>
        <v>0</v>
      </c>
      <c r="O51" s="185">
        <f>IFERROR(VLOOKUP(H51,staffrate!A:D,3,0)*K51,0)</f>
        <v>0</v>
      </c>
      <c r="P51" s="185">
        <f>IFERROR(VLOOKUP(H51,staffrate!A:D,4,0)*M51,0)</f>
        <v>0</v>
      </c>
      <c r="Q51" s="185">
        <f t="shared" si="11"/>
        <v>0</v>
      </c>
      <c r="R51" s="196">
        <f t="shared" si="3"/>
        <v>0</v>
      </c>
      <c r="S51" s="187" t="str">
        <f>IFERROR(VLOOKUP(F51,countrygrouping!A:C,3,0)," ")</f>
        <v xml:space="preserve"> </v>
      </c>
      <c r="T51" s="185" t="str">
        <f>IFERROR(VLOOKUP(S51,distancebands!A:C,3,0)," ")</f>
        <v xml:space="preserve"> </v>
      </c>
      <c r="U51" s="198">
        <f t="shared" si="4"/>
        <v>0</v>
      </c>
      <c r="V51" s="262"/>
      <c r="W51" s="236"/>
      <c r="X51" s="237">
        <f t="shared" si="12"/>
        <v>0</v>
      </c>
      <c r="Y51" s="237">
        <f>IF(Information!$C$4="RE",IF(AND((W51*V51)&lt;=400,V51&lt;=40),W51*V51,IF((V51*W51)&lt;=400,W51*40,400)),0)</f>
        <v>0</v>
      </c>
      <c r="Z51" s="265"/>
    </row>
    <row r="52" spans="1:75" s="189" customFormat="1" ht="24.75" customHeight="1">
      <c r="A52" s="166"/>
      <c r="B52" s="190"/>
      <c r="C52" s="191">
        <f t="shared" si="0"/>
        <v>0</v>
      </c>
      <c r="D52" s="192">
        <f t="shared" si="1"/>
        <v>0</v>
      </c>
      <c r="E52" s="193">
        <f t="shared" si="2"/>
        <v>0</v>
      </c>
      <c r="F52" s="244"/>
      <c r="G52" s="163" t="str">
        <f>IFERROR(VLOOKUP(F52,countrygrouping!A:B,2,0)," ")</f>
        <v xml:space="preserve"> </v>
      </c>
      <c r="H52" s="182" t="str">
        <f t="shared" si="5"/>
        <v xml:space="preserve"> </v>
      </c>
      <c r="I52" s="183">
        <f t="shared" si="6"/>
        <v>0</v>
      </c>
      <c r="J52" s="182">
        <f t="shared" si="7"/>
        <v>0</v>
      </c>
      <c r="K52" s="182">
        <f t="shared" si="8"/>
        <v>0</v>
      </c>
      <c r="L52" s="182">
        <f t="shared" si="9"/>
        <v>0</v>
      </c>
      <c r="M52" s="182">
        <f t="shared" si="10"/>
        <v>0</v>
      </c>
      <c r="N52" s="259">
        <f>IFERROR(VLOOKUP(H52,staffrate!A:D,2,0)*I52,0)</f>
        <v>0</v>
      </c>
      <c r="O52" s="185">
        <f>IFERROR(VLOOKUP(H52,staffrate!A:D,3,0)*K52,0)</f>
        <v>0</v>
      </c>
      <c r="P52" s="185">
        <f>IFERROR(VLOOKUP(H52,staffrate!A:D,4,0)*M52,0)</f>
        <v>0</v>
      </c>
      <c r="Q52" s="185">
        <f t="shared" si="11"/>
        <v>0</v>
      </c>
      <c r="R52" s="196">
        <f t="shared" si="3"/>
        <v>0</v>
      </c>
      <c r="S52" s="187" t="str">
        <f>IFERROR(VLOOKUP(F52,countrygrouping!A:C,3,0)," ")</f>
        <v xml:space="preserve"> </v>
      </c>
      <c r="T52" s="185" t="str">
        <f>IFERROR(VLOOKUP(S52,distancebands!A:C,3,0)," ")</f>
        <v xml:space="preserve"> </v>
      </c>
      <c r="U52" s="198">
        <f t="shared" si="4"/>
        <v>0</v>
      </c>
      <c r="V52" s="262"/>
      <c r="W52" s="236"/>
      <c r="X52" s="237">
        <f t="shared" si="12"/>
        <v>0</v>
      </c>
      <c r="Y52" s="237">
        <f>IF(Information!$C$4="RE",IF(AND((W52*V52)&lt;=400,V52&lt;=40),W52*V52,IF((V52*W52)&lt;=400,W52*40,400)),0)</f>
        <v>0</v>
      </c>
      <c r="Z52" s="265"/>
    </row>
    <row r="53" spans="1:75" s="189" customFormat="1" ht="24.75" customHeight="1">
      <c r="A53" s="166"/>
      <c r="B53" s="190"/>
      <c r="C53" s="191">
        <f t="shared" si="0"/>
        <v>0</v>
      </c>
      <c r="D53" s="192">
        <f t="shared" si="1"/>
        <v>0</v>
      </c>
      <c r="E53" s="193">
        <f t="shared" si="2"/>
        <v>0</v>
      </c>
      <c r="F53" s="244"/>
      <c r="G53" s="163" t="str">
        <f>IFERROR(VLOOKUP(F53,countrygrouping!A:B,2,0)," ")</f>
        <v xml:space="preserve"> </v>
      </c>
      <c r="H53" s="182" t="str">
        <f t="shared" si="5"/>
        <v xml:space="preserve"> </v>
      </c>
      <c r="I53" s="183">
        <f t="shared" si="6"/>
        <v>0</v>
      </c>
      <c r="J53" s="182">
        <f t="shared" si="7"/>
        <v>0</v>
      </c>
      <c r="K53" s="182">
        <f t="shared" si="8"/>
        <v>0</v>
      </c>
      <c r="L53" s="182">
        <f t="shared" si="9"/>
        <v>0</v>
      </c>
      <c r="M53" s="182">
        <f t="shared" si="10"/>
        <v>0</v>
      </c>
      <c r="N53" s="259">
        <f>IFERROR(VLOOKUP(H53,staffrate!A:D,2,0)*I53,0)</f>
        <v>0</v>
      </c>
      <c r="O53" s="185">
        <f>IFERROR(VLOOKUP(H53,staffrate!A:D,3,0)*K53,0)</f>
        <v>0</v>
      </c>
      <c r="P53" s="185">
        <f>IFERROR(VLOOKUP(H53,staffrate!A:D,4,0)*M53,0)</f>
        <v>0</v>
      </c>
      <c r="Q53" s="185">
        <f t="shared" si="11"/>
        <v>0</v>
      </c>
      <c r="R53" s="196">
        <f t="shared" si="3"/>
        <v>0</v>
      </c>
      <c r="S53" s="187" t="str">
        <f>IFERROR(VLOOKUP(F53,countrygrouping!A:C,3,0)," ")</f>
        <v xml:space="preserve"> </v>
      </c>
      <c r="T53" s="185" t="str">
        <f>IFERROR(VLOOKUP(S53,distancebands!A:C,3,0)," ")</f>
        <v xml:space="preserve"> </v>
      </c>
      <c r="U53" s="198">
        <f t="shared" si="4"/>
        <v>0</v>
      </c>
      <c r="V53" s="262"/>
      <c r="W53" s="236"/>
      <c r="X53" s="237">
        <f t="shared" si="12"/>
        <v>0</v>
      </c>
      <c r="Y53" s="237">
        <f>IF(Information!$C$4="RE",IF(AND((W53*V53)&lt;=400,V53&lt;=40),W53*V53,IF((V53*W53)&lt;=400,W53*40,400)),0)</f>
        <v>0</v>
      </c>
      <c r="Z53" s="265"/>
    </row>
    <row r="54" spans="1:75" s="189" customFormat="1" ht="24.75" customHeight="1" thickBot="1">
      <c r="A54" s="166"/>
      <c r="B54" s="190"/>
      <c r="C54" s="201">
        <f t="shared" si="0"/>
        <v>0</v>
      </c>
      <c r="D54" s="202">
        <f t="shared" si="1"/>
        <v>0</v>
      </c>
      <c r="E54" s="203">
        <f t="shared" si="2"/>
        <v>0</v>
      </c>
      <c r="F54" s="244"/>
      <c r="G54" s="163" t="str">
        <f>IFERROR(VLOOKUP(F54,countrygrouping!A:B,2,0)," ")</f>
        <v xml:space="preserve"> </v>
      </c>
      <c r="H54" s="182" t="str">
        <f t="shared" si="5"/>
        <v xml:space="preserve"> </v>
      </c>
      <c r="I54" s="183">
        <f t="shared" si="6"/>
        <v>0</v>
      </c>
      <c r="J54" s="182">
        <f t="shared" si="7"/>
        <v>0</v>
      </c>
      <c r="K54" s="182">
        <f t="shared" si="8"/>
        <v>0</v>
      </c>
      <c r="L54" s="182">
        <f t="shared" si="9"/>
        <v>0</v>
      </c>
      <c r="M54" s="182">
        <f t="shared" si="10"/>
        <v>0</v>
      </c>
      <c r="N54" s="264">
        <f>IFERROR(VLOOKUP(H54,staffrate!A:D,2,0)*I54,0)</f>
        <v>0</v>
      </c>
      <c r="O54" s="185">
        <f>IFERROR(VLOOKUP(H54,staffrate!A:D,3,0)*K54,0)</f>
        <v>0</v>
      </c>
      <c r="P54" s="185">
        <f>IFERROR(VLOOKUP(H54,staffrate!A:D,4,0)*M54,0)</f>
        <v>0</v>
      </c>
      <c r="Q54" s="185">
        <f t="shared" si="11"/>
        <v>0</v>
      </c>
      <c r="R54" s="206">
        <f t="shared" si="3"/>
        <v>0</v>
      </c>
      <c r="S54" s="187" t="str">
        <f>IFERROR(VLOOKUP(F54,countrygrouping!A:C,3,0)," ")</f>
        <v xml:space="preserve"> </v>
      </c>
      <c r="T54" s="185" t="str">
        <f>IFERROR(VLOOKUP(S54,distancebands!A:C,3,0)," ")</f>
        <v xml:space="preserve"> </v>
      </c>
      <c r="U54" s="207">
        <f t="shared" si="4"/>
        <v>0</v>
      </c>
      <c r="V54" s="263"/>
      <c r="W54" s="236"/>
      <c r="X54" s="237">
        <f t="shared" si="12"/>
        <v>0</v>
      </c>
      <c r="Y54" s="237">
        <f>IF(Information!$C$4="RE",IF(AND((W54*V54)&lt;=400,V54&lt;=40),W54*V54,IF((V54*W54)&lt;=400,W54*40,400)),0)</f>
        <v>0</v>
      </c>
      <c r="Z54" s="266"/>
    </row>
    <row r="55" spans="1:75" s="218" customFormat="1" ht="24.75" customHeight="1" thickBot="1">
      <c r="A55" s="208">
        <f>SUM(A4:A54)</f>
        <v>0</v>
      </c>
      <c r="B55" s="209">
        <f>SUM(B4:B54)</f>
        <v>0</v>
      </c>
      <c r="C55" s="209">
        <f>SUM(C4:C54)</f>
        <v>0</v>
      </c>
      <c r="D55" s="209">
        <f>SUM(D4:D54)</f>
        <v>0</v>
      </c>
      <c r="E55" s="210"/>
      <c r="F55" s="209"/>
      <c r="G55" s="211"/>
      <c r="H55" s="209">
        <f t="shared" ref="H55:Y55" si="13">SUM(H4:H54)</f>
        <v>0</v>
      </c>
      <c r="I55" s="208">
        <f t="shared" si="13"/>
        <v>0</v>
      </c>
      <c r="J55" s="209">
        <f t="shared" si="13"/>
        <v>0</v>
      </c>
      <c r="K55" s="209">
        <f t="shared" si="13"/>
        <v>0</v>
      </c>
      <c r="L55" s="209"/>
      <c r="M55" s="209">
        <f t="shared" si="13"/>
        <v>0</v>
      </c>
      <c r="N55" s="258">
        <f t="shared" si="13"/>
        <v>0</v>
      </c>
      <c r="O55" s="213">
        <f t="shared" si="13"/>
        <v>0</v>
      </c>
      <c r="P55" s="213">
        <f t="shared" si="13"/>
        <v>0</v>
      </c>
      <c r="Q55" s="213">
        <f t="shared" si="13"/>
        <v>0</v>
      </c>
      <c r="R55" s="214">
        <f t="shared" si="13"/>
        <v>0</v>
      </c>
      <c r="S55" s="208">
        <f t="shared" si="13"/>
        <v>0</v>
      </c>
      <c r="T55" s="213">
        <f t="shared" si="13"/>
        <v>0</v>
      </c>
      <c r="U55" s="213">
        <f t="shared" si="13"/>
        <v>0</v>
      </c>
      <c r="V55" s="261">
        <f t="shared" si="13"/>
        <v>0</v>
      </c>
      <c r="W55" s="215">
        <f>SUM(W4:W54)</f>
        <v>0</v>
      </c>
      <c r="X55" s="216">
        <f t="shared" si="13"/>
        <v>0</v>
      </c>
      <c r="Y55" s="216">
        <f t="shared" si="13"/>
        <v>0</v>
      </c>
      <c r="Z55" s="257"/>
      <c r="AA55" s="217"/>
      <c r="AB55" s="217"/>
      <c r="AC55" s="217"/>
      <c r="AD55" s="217"/>
      <c r="AE55" s="217"/>
      <c r="AF55" s="217"/>
      <c r="AG55" s="217"/>
      <c r="AH55" s="217"/>
      <c r="AI55" s="217"/>
      <c r="AJ55" s="217"/>
      <c r="AK55" s="217"/>
      <c r="AL55" s="217"/>
      <c r="AM55" s="217"/>
      <c r="AN55" s="217"/>
      <c r="AO55" s="217"/>
      <c r="AP55" s="217"/>
      <c r="AQ55" s="217"/>
      <c r="AR55" s="217"/>
      <c r="AS55" s="217"/>
      <c r="AT55" s="217"/>
      <c r="AU55" s="217"/>
      <c r="AV55" s="217"/>
      <c r="AW55" s="217"/>
      <c r="AX55" s="217"/>
      <c r="AY55" s="217"/>
      <c r="AZ55" s="217"/>
      <c r="BA55" s="217"/>
      <c r="BB55" s="217"/>
      <c r="BC55" s="217"/>
      <c r="BD55" s="217"/>
      <c r="BE55" s="217"/>
      <c r="BF55" s="217"/>
      <c r="BG55" s="217"/>
      <c r="BH55" s="217"/>
      <c r="BI55" s="217"/>
      <c r="BJ55" s="217"/>
      <c r="BK55" s="217"/>
      <c r="BL55" s="217"/>
      <c r="BM55" s="217"/>
      <c r="BN55" s="217"/>
      <c r="BO55" s="217"/>
      <c r="BP55" s="217"/>
      <c r="BQ55" s="217"/>
      <c r="BR55" s="217"/>
      <c r="BS55" s="217"/>
      <c r="BT55" s="217"/>
      <c r="BU55" s="217"/>
      <c r="BV55" s="217"/>
      <c r="BW55" s="217"/>
    </row>
    <row r="56" spans="1:75" ht="24.75" customHeight="1">
      <c r="C56" s="220"/>
      <c r="D56" s="178"/>
      <c r="E56" s="221"/>
      <c r="G56" s="223"/>
      <c r="J56" s="178"/>
      <c r="K56" s="178"/>
      <c r="L56" s="178"/>
      <c r="M56" s="178"/>
      <c r="R56" s="221"/>
      <c r="S56" s="178"/>
      <c r="T56" s="178"/>
      <c r="U56" s="178"/>
      <c r="V56" s="178"/>
      <c r="W56" s="178"/>
      <c r="X56" s="178"/>
      <c r="Y56" s="178"/>
    </row>
    <row r="57" spans="1:75" ht="24.75" customHeight="1">
      <c r="C57" s="220"/>
      <c r="D57" s="178"/>
      <c r="E57" s="221"/>
      <c r="G57" s="223"/>
      <c r="J57" s="178"/>
      <c r="K57" s="178"/>
      <c r="L57" s="178"/>
      <c r="M57" s="178"/>
      <c r="R57" s="221"/>
      <c r="S57" s="178"/>
      <c r="T57" s="178"/>
      <c r="U57" s="178"/>
      <c r="V57" s="178"/>
      <c r="W57" s="178"/>
      <c r="X57" s="178"/>
      <c r="Y57" s="178"/>
    </row>
    <row r="58" spans="1:75" ht="24.75" customHeight="1">
      <c r="C58" s="220"/>
      <c r="D58" s="178"/>
      <c r="E58" s="221"/>
      <c r="G58" s="223"/>
      <c r="J58" s="178"/>
      <c r="K58" s="178"/>
      <c r="L58" s="178"/>
      <c r="M58" s="178"/>
      <c r="R58" s="221"/>
      <c r="S58" s="178"/>
      <c r="T58" s="178"/>
      <c r="U58" s="178"/>
      <c r="V58" s="178"/>
      <c r="W58" s="178"/>
      <c r="X58" s="178"/>
      <c r="Y58" s="178"/>
    </row>
    <row r="59" spans="1:75" ht="24.75" customHeight="1">
      <c r="C59" s="220"/>
      <c r="D59" s="178"/>
      <c r="E59" s="221"/>
      <c r="G59" s="223"/>
      <c r="J59" s="178"/>
      <c r="K59" s="178"/>
      <c r="L59" s="178"/>
      <c r="M59" s="178"/>
      <c r="R59" s="221"/>
      <c r="S59" s="178"/>
      <c r="T59" s="178"/>
      <c r="U59" s="178"/>
      <c r="V59" s="178"/>
      <c r="W59" s="178"/>
      <c r="X59" s="178"/>
      <c r="Y59" s="178"/>
    </row>
    <row r="60" spans="1:75" ht="24.75" customHeight="1">
      <c r="C60" s="220"/>
      <c r="D60" s="178"/>
      <c r="E60" s="221"/>
      <c r="G60" s="223"/>
      <c r="J60" s="178"/>
      <c r="K60" s="178"/>
      <c r="L60" s="178"/>
      <c r="M60" s="178"/>
      <c r="R60" s="221"/>
      <c r="S60" s="178"/>
      <c r="T60" s="178"/>
      <c r="U60" s="178"/>
      <c r="V60" s="178"/>
      <c r="W60" s="178"/>
      <c r="X60" s="178"/>
      <c r="Y60" s="178"/>
    </row>
    <row r="61" spans="1:75" ht="24.75" customHeight="1">
      <c r="C61" s="220"/>
      <c r="D61" s="178"/>
      <c r="E61" s="221"/>
      <c r="G61" s="223"/>
      <c r="J61" s="178"/>
      <c r="K61" s="178"/>
      <c r="L61" s="178"/>
      <c r="M61" s="178"/>
      <c r="R61" s="221"/>
      <c r="S61" s="178"/>
      <c r="T61" s="178"/>
      <c r="U61" s="178"/>
      <c r="V61" s="178"/>
      <c r="W61" s="178"/>
      <c r="X61" s="178"/>
      <c r="Y61" s="178"/>
    </row>
    <row r="62" spans="1:75" ht="24.75" customHeight="1">
      <c r="C62" s="220"/>
      <c r="D62" s="178"/>
      <c r="E62" s="221"/>
      <c r="G62" s="223"/>
      <c r="J62" s="178"/>
      <c r="K62" s="178"/>
      <c r="L62" s="178"/>
      <c r="M62" s="178"/>
      <c r="R62" s="221"/>
      <c r="S62" s="178"/>
      <c r="T62" s="178"/>
      <c r="U62" s="178"/>
      <c r="V62" s="178"/>
      <c r="W62" s="178"/>
      <c r="X62" s="178"/>
      <c r="Y62" s="178"/>
    </row>
    <row r="63" spans="1:75" ht="24.75" customHeight="1">
      <c r="C63" s="220"/>
      <c r="D63" s="178"/>
      <c r="E63" s="221"/>
      <c r="G63" s="223"/>
      <c r="J63" s="178"/>
      <c r="K63" s="178"/>
      <c r="L63" s="178"/>
      <c r="M63" s="178"/>
      <c r="R63" s="221"/>
      <c r="S63" s="178"/>
      <c r="T63" s="178"/>
      <c r="U63" s="178"/>
      <c r="V63" s="178"/>
      <c r="W63" s="178"/>
      <c r="X63" s="178"/>
      <c r="Y63" s="178"/>
    </row>
    <row r="64" spans="1:75" ht="24.75" customHeight="1">
      <c r="C64" s="220"/>
      <c r="D64" s="178"/>
      <c r="E64" s="221"/>
      <c r="G64" s="223"/>
      <c r="J64" s="178"/>
      <c r="K64" s="178"/>
      <c r="L64" s="178"/>
      <c r="M64" s="178"/>
      <c r="R64" s="221"/>
      <c r="S64" s="178"/>
      <c r="T64" s="178"/>
      <c r="U64" s="178"/>
      <c r="V64" s="178"/>
      <c r="W64" s="178"/>
      <c r="X64" s="178"/>
      <c r="Y64" s="178"/>
    </row>
    <row r="65" spans="3:25" ht="24.75" customHeight="1">
      <c r="C65" s="220"/>
      <c r="D65" s="178"/>
      <c r="E65" s="221"/>
      <c r="G65" s="223"/>
      <c r="J65" s="178"/>
      <c r="K65" s="178"/>
      <c r="L65" s="178"/>
      <c r="M65" s="178"/>
      <c r="R65" s="221"/>
      <c r="S65" s="178"/>
      <c r="T65" s="178"/>
      <c r="U65" s="178"/>
      <c r="V65" s="178"/>
      <c r="W65" s="178"/>
      <c r="X65" s="178"/>
      <c r="Y65" s="178"/>
    </row>
    <row r="66" spans="3:25" ht="24.75" customHeight="1">
      <c r="C66" s="220"/>
      <c r="D66" s="178"/>
      <c r="E66" s="221"/>
      <c r="G66" s="223"/>
      <c r="J66" s="178"/>
      <c r="K66" s="178"/>
      <c r="L66" s="178"/>
      <c r="M66" s="178"/>
      <c r="R66" s="221"/>
      <c r="S66" s="178"/>
      <c r="T66" s="178"/>
      <c r="U66" s="178"/>
      <c r="V66" s="178"/>
      <c r="W66" s="178"/>
      <c r="X66" s="178"/>
      <c r="Y66" s="178"/>
    </row>
    <row r="67" spans="3:25" ht="24.75" customHeight="1">
      <c r="C67" s="220"/>
      <c r="D67" s="178"/>
      <c r="E67" s="221"/>
      <c r="G67" s="223"/>
      <c r="J67" s="178"/>
      <c r="K67" s="178"/>
      <c r="L67" s="178"/>
      <c r="M67" s="178"/>
      <c r="R67" s="221"/>
      <c r="S67" s="178"/>
      <c r="T67" s="178"/>
      <c r="U67" s="178"/>
      <c r="V67" s="178"/>
      <c r="W67" s="178"/>
      <c r="X67" s="178"/>
      <c r="Y67" s="178"/>
    </row>
    <row r="68" spans="3:25" ht="24.75" customHeight="1">
      <c r="C68" s="220"/>
      <c r="D68" s="178"/>
      <c r="E68" s="221"/>
      <c r="G68" s="223"/>
      <c r="J68" s="178"/>
      <c r="K68" s="178"/>
      <c r="L68" s="178"/>
      <c r="M68" s="178"/>
      <c r="R68" s="221"/>
      <c r="S68" s="178"/>
      <c r="T68" s="178"/>
      <c r="U68" s="178"/>
      <c r="V68" s="178"/>
      <c r="W68" s="178"/>
      <c r="X68" s="178"/>
      <c r="Y68" s="178"/>
    </row>
    <row r="69" spans="3:25" ht="24.75" customHeight="1">
      <c r="C69" s="220"/>
      <c r="D69" s="178"/>
      <c r="E69" s="221"/>
      <c r="G69" s="223"/>
      <c r="J69" s="178"/>
      <c r="K69" s="178"/>
      <c r="L69" s="178"/>
      <c r="M69" s="178"/>
      <c r="R69" s="221"/>
      <c r="S69" s="178"/>
      <c r="T69" s="178"/>
      <c r="U69" s="178"/>
      <c r="V69" s="178"/>
      <c r="W69" s="178"/>
      <c r="X69" s="178"/>
      <c r="Y69" s="178"/>
    </row>
    <row r="70" spans="3:25" ht="24.75" customHeight="1">
      <c r="C70" s="220"/>
      <c r="D70" s="178"/>
      <c r="E70" s="221"/>
      <c r="G70" s="223"/>
      <c r="J70" s="178"/>
      <c r="K70" s="178"/>
      <c r="L70" s="178"/>
      <c r="M70" s="178"/>
      <c r="R70" s="221"/>
      <c r="S70" s="178"/>
      <c r="T70" s="178"/>
      <c r="U70" s="178"/>
      <c r="V70" s="178"/>
      <c r="W70" s="178"/>
      <c r="X70" s="178"/>
      <c r="Y70" s="178"/>
    </row>
    <row r="71" spans="3:25" ht="24.75" customHeight="1">
      <c r="C71" s="220"/>
      <c r="D71" s="178"/>
      <c r="E71" s="221"/>
      <c r="G71" s="223"/>
      <c r="J71" s="178"/>
      <c r="K71" s="178"/>
      <c r="L71" s="178"/>
      <c r="M71" s="178"/>
      <c r="R71" s="221"/>
      <c r="S71" s="178"/>
      <c r="T71" s="178"/>
      <c r="U71" s="178"/>
      <c r="V71" s="178"/>
      <c r="W71" s="178"/>
      <c r="X71" s="178"/>
      <c r="Y71" s="178"/>
    </row>
    <row r="72" spans="3:25" ht="24.75" customHeight="1">
      <c r="C72" s="220"/>
      <c r="D72" s="178"/>
      <c r="E72" s="221"/>
      <c r="G72" s="223"/>
      <c r="J72" s="178"/>
      <c r="K72" s="178"/>
      <c r="L72" s="178"/>
      <c r="M72" s="178"/>
      <c r="R72" s="221"/>
      <c r="S72" s="178"/>
      <c r="T72" s="178"/>
      <c r="U72" s="178"/>
      <c r="V72" s="178"/>
      <c r="W72" s="178"/>
      <c r="X72" s="178"/>
      <c r="Y72" s="178"/>
    </row>
    <row r="73" spans="3:25" ht="24.75" customHeight="1">
      <c r="C73" s="220"/>
      <c r="D73" s="178"/>
      <c r="E73" s="221"/>
      <c r="G73" s="223"/>
      <c r="J73" s="178"/>
      <c r="K73" s="178"/>
      <c r="L73" s="178"/>
      <c r="M73" s="178"/>
      <c r="R73" s="221"/>
      <c r="S73" s="178"/>
      <c r="T73" s="178"/>
      <c r="U73" s="178"/>
      <c r="V73" s="178"/>
      <c r="W73" s="178"/>
      <c r="X73" s="178"/>
      <c r="Y73" s="178"/>
    </row>
    <row r="74" spans="3:25" ht="24.75" customHeight="1">
      <c r="C74" s="220"/>
      <c r="D74" s="178"/>
      <c r="E74" s="221"/>
      <c r="G74" s="223"/>
      <c r="J74" s="178"/>
      <c r="K74" s="178"/>
      <c r="L74" s="178"/>
      <c r="M74" s="178"/>
      <c r="R74" s="221"/>
      <c r="S74" s="178"/>
      <c r="T74" s="178"/>
      <c r="U74" s="178"/>
      <c r="V74" s="178"/>
      <c r="W74" s="178"/>
      <c r="X74" s="178"/>
      <c r="Y74" s="178"/>
    </row>
    <row r="75" spans="3:25" ht="24.75" customHeight="1">
      <c r="C75" s="220"/>
      <c r="D75" s="178"/>
      <c r="E75" s="221"/>
      <c r="G75" s="223"/>
      <c r="J75" s="178"/>
      <c r="K75" s="178"/>
      <c r="L75" s="178"/>
      <c r="M75" s="178"/>
      <c r="R75" s="221"/>
      <c r="S75" s="178"/>
      <c r="T75" s="178"/>
      <c r="U75" s="178"/>
      <c r="V75" s="178"/>
      <c r="W75" s="178"/>
      <c r="X75" s="178"/>
      <c r="Y75" s="178"/>
    </row>
    <row r="76" spans="3:25" ht="24.75" customHeight="1">
      <c r="C76" s="220"/>
      <c r="D76" s="178"/>
      <c r="E76" s="221"/>
      <c r="G76" s="223"/>
      <c r="J76" s="178"/>
      <c r="K76" s="178"/>
      <c r="L76" s="178"/>
      <c r="M76" s="178"/>
      <c r="R76" s="221"/>
      <c r="S76" s="178"/>
      <c r="T76" s="178"/>
      <c r="U76" s="178"/>
      <c r="V76" s="178"/>
      <c r="W76" s="178"/>
      <c r="X76" s="178"/>
      <c r="Y76" s="178"/>
    </row>
    <row r="77" spans="3:25" ht="24.75" customHeight="1">
      <c r="C77" s="220"/>
      <c r="D77" s="178"/>
      <c r="E77" s="221"/>
      <c r="G77" s="223"/>
      <c r="J77" s="178"/>
      <c r="K77" s="178"/>
      <c r="L77" s="178"/>
      <c r="M77" s="178"/>
      <c r="R77" s="221"/>
      <c r="S77" s="178"/>
      <c r="T77" s="178"/>
      <c r="U77" s="178"/>
      <c r="V77" s="178"/>
      <c r="W77" s="178"/>
      <c r="X77" s="178"/>
      <c r="Y77" s="178"/>
    </row>
    <row r="78" spans="3:25" ht="24.75" customHeight="1">
      <c r="C78" s="220"/>
      <c r="D78" s="178"/>
      <c r="E78" s="221"/>
      <c r="G78" s="223"/>
      <c r="J78" s="178"/>
      <c r="K78" s="178"/>
      <c r="L78" s="178"/>
      <c r="M78" s="178"/>
      <c r="R78" s="221"/>
      <c r="S78" s="178"/>
      <c r="T78" s="178"/>
      <c r="U78" s="178"/>
      <c r="V78" s="178"/>
      <c r="W78" s="178"/>
      <c r="X78" s="178"/>
      <c r="Y78" s="178"/>
    </row>
    <row r="79" spans="3:25" ht="24.75" customHeight="1">
      <c r="C79" s="220"/>
      <c r="D79" s="178"/>
      <c r="E79" s="221"/>
      <c r="G79" s="223"/>
      <c r="J79" s="178"/>
      <c r="K79" s="178"/>
      <c r="L79" s="178"/>
      <c r="M79" s="178"/>
      <c r="R79" s="221"/>
      <c r="S79" s="178"/>
      <c r="T79" s="178"/>
      <c r="U79" s="178"/>
      <c r="V79" s="178"/>
      <c r="W79" s="178"/>
      <c r="X79" s="178"/>
      <c r="Y79" s="178"/>
    </row>
    <row r="80" spans="3:25" ht="24.75" customHeight="1">
      <c r="C80" s="220"/>
      <c r="D80" s="178"/>
      <c r="E80" s="221"/>
      <c r="G80" s="223"/>
      <c r="J80" s="178"/>
      <c r="K80" s="178"/>
      <c r="L80" s="178"/>
      <c r="M80" s="178"/>
      <c r="R80" s="221"/>
      <c r="S80" s="178"/>
      <c r="T80" s="178"/>
      <c r="U80" s="178"/>
      <c r="V80" s="178"/>
      <c r="W80" s="178"/>
      <c r="X80" s="178"/>
      <c r="Y80" s="178"/>
    </row>
    <row r="81" spans="3:25" ht="24.75" customHeight="1">
      <c r="C81" s="220"/>
      <c r="D81" s="178"/>
      <c r="E81" s="221"/>
      <c r="G81" s="223"/>
      <c r="J81" s="178"/>
      <c r="K81" s="178"/>
      <c r="L81" s="178"/>
      <c r="M81" s="178"/>
      <c r="R81" s="221"/>
      <c r="S81" s="178"/>
      <c r="T81" s="178"/>
      <c r="U81" s="178"/>
      <c r="V81" s="178"/>
      <c r="W81" s="178"/>
      <c r="X81" s="178"/>
      <c r="Y81" s="178"/>
    </row>
    <row r="82" spans="3:25" ht="24.75" customHeight="1">
      <c r="C82" s="220"/>
      <c r="D82" s="178"/>
      <c r="E82" s="221"/>
      <c r="G82" s="223"/>
      <c r="J82" s="178"/>
      <c r="K82" s="178"/>
      <c r="L82" s="178"/>
      <c r="M82" s="178"/>
      <c r="R82" s="221"/>
      <c r="S82" s="178"/>
      <c r="T82" s="178"/>
      <c r="U82" s="178"/>
      <c r="V82" s="178"/>
      <c r="W82" s="178"/>
      <c r="X82" s="178"/>
      <c r="Y82" s="178"/>
    </row>
    <row r="83" spans="3:25" ht="24.75" customHeight="1">
      <c r="C83" s="220"/>
      <c r="D83" s="178"/>
      <c r="E83" s="221"/>
      <c r="G83" s="223"/>
      <c r="J83" s="178"/>
      <c r="K83" s="178"/>
      <c r="L83" s="178"/>
      <c r="M83" s="178"/>
      <c r="R83" s="221"/>
      <c r="S83" s="178"/>
      <c r="T83" s="178"/>
      <c r="U83" s="178"/>
      <c r="V83" s="178"/>
      <c r="W83" s="178"/>
      <c r="X83" s="178"/>
      <c r="Y83" s="178"/>
    </row>
    <row r="84" spans="3:25" ht="24.75" customHeight="1">
      <c r="C84" s="220"/>
      <c r="D84" s="178"/>
      <c r="E84" s="221"/>
      <c r="G84" s="223"/>
      <c r="J84" s="178"/>
      <c r="K84" s="178"/>
      <c r="L84" s="178"/>
      <c r="M84" s="178"/>
      <c r="R84" s="221"/>
      <c r="S84" s="178"/>
      <c r="T84" s="178"/>
      <c r="U84" s="178"/>
      <c r="V84" s="178"/>
      <c r="W84" s="178"/>
      <c r="X84" s="178"/>
      <c r="Y84" s="178"/>
    </row>
    <row r="85" spans="3:25" ht="24.75" customHeight="1">
      <c r="C85" s="220"/>
      <c r="D85" s="178"/>
      <c r="E85" s="221"/>
      <c r="G85" s="223"/>
      <c r="J85" s="178"/>
      <c r="K85" s="178"/>
      <c r="L85" s="178"/>
      <c r="M85" s="178"/>
      <c r="R85" s="221"/>
      <c r="S85" s="178"/>
      <c r="T85" s="178"/>
      <c r="U85" s="178"/>
      <c r="V85" s="178"/>
      <c r="W85" s="178"/>
      <c r="X85" s="178"/>
      <c r="Y85" s="178"/>
    </row>
    <row r="86" spans="3:25" ht="24.75" customHeight="1">
      <c r="C86" s="220"/>
      <c r="D86" s="178"/>
      <c r="E86" s="221"/>
      <c r="G86" s="223"/>
      <c r="J86" s="178"/>
      <c r="K86" s="178"/>
      <c r="L86" s="178"/>
      <c r="M86" s="178"/>
      <c r="R86" s="221"/>
      <c r="S86" s="178"/>
      <c r="T86" s="178"/>
      <c r="U86" s="178"/>
      <c r="V86" s="178"/>
      <c r="W86" s="178"/>
      <c r="X86" s="178"/>
      <c r="Y86" s="178"/>
    </row>
    <row r="87" spans="3:25" ht="24.75" customHeight="1">
      <c r="C87" s="220"/>
      <c r="D87" s="178"/>
      <c r="E87" s="221"/>
      <c r="G87" s="223"/>
      <c r="J87" s="178"/>
      <c r="K87" s="178"/>
      <c r="L87" s="178"/>
      <c r="M87" s="178"/>
      <c r="R87" s="221"/>
      <c r="S87" s="178"/>
      <c r="T87" s="178"/>
      <c r="U87" s="178"/>
      <c r="V87" s="178"/>
      <c r="W87" s="178"/>
      <c r="X87" s="178"/>
      <c r="Y87" s="178"/>
    </row>
    <row r="88" spans="3:25" ht="24.75" customHeight="1">
      <c r="C88" s="220"/>
      <c r="D88" s="178"/>
      <c r="E88" s="221"/>
      <c r="G88" s="223"/>
      <c r="J88" s="178"/>
      <c r="K88" s="178"/>
      <c r="L88" s="178"/>
      <c r="M88" s="178"/>
      <c r="R88" s="221"/>
      <c r="S88" s="178"/>
      <c r="T88" s="178"/>
      <c r="U88" s="178"/>
      <c r="V88" s="178"/>
      <c r="W88" s="178"/>
      <c r="X88" s="178"/>
      <c r="Y88" s="178"/>
    </row>
    <row r="89" spans="3:25" ht="24.75" customHeight="1">
      <c r="C89" s="220"/>
      <c r="D89" s="178"/>
      <c r="E89" s="221"/>
      <c r="G89" s="223"/>
      <c r="J89" s="178"/>
      <c r="K89" s="178"/>
      <c r="L89" s="178"/>
      <c r="M89" s="178"/>
      <c r="R89" s="221"/>
      <c r="S89" s="178"/>
      <c r="T89" s="178"/>
      <c r="U89" s="178"/>
      <c r="V89" s="178"/>
      <c r="W89" s="178"/>
      <c r="X89" s="178"/>
      <c r="Y89" s="178"/>
    </row>
    <row r="90" spans="3:25" ht="24.75" customHeight="1">
      <c r="C90" s="220"/>
      <c r="D90" s="178"/>
      <c r="E90" s="221"/>
      <c r="G90" s="223"/>
      <c r="J90" s="178"/>
      <c r="K90" s="178"/>
      <c r="L90" s="178"/>
      <c r="M90" s="178"/>
      <c r="R90" s="221"/>
      <c r="S90" s="178"/>
      <c r="T90" s="178"/>
      <c r="U90" s="178"/>
      <c r="V90" s="178"/>
      <c r="W90" s="178"/>
      <c r="X90" s="178"/>
      <c r="Y90" s="178"/>
    </row>
    <row r="91" spans="3:25" ht="24.75" customHeight="1">
      <c r="C91" s="220"/>
      <c r="D91" s="178"/>
      <c r="E91" s="221"/>
      <c r="G91" s="223"/>
      <c r="J91" s="178"/>
      <c r="K91" s="178"/>
      <c r="L91" s="178"/>
      <c r="M91" s="178"/>
      <c r="R91" s="221"/>
      <c r="S91" s="178"/>
      <c r="T91" s="178"/>
      <c r="U91" s="178"/>
      <c r="V91" s="178"/>
      <c r="W91" s="178"/>
      <c r="X91" s="178"/>
      <c r="Y91" s="178"/>
    </row>
    <row r="92" spans="3:25" ht="24.75" customHeight="1">
      <c r="C92" s="220"/>
      <c r="D92" s="178"/>
      <c r="E92" s="221"/>
      <c r="G92" s="223"/>
      <c r="J92" s="178"/>
      <c r="K92" s="178"/>
      <c r="L92" s="178"/>
      <c r="M92" s="178"/>
      <c r="R92" s="221"/>
      <c r="S92" s="178"/>
      <c r="T92" s="178"/>
      <c r="U92" s="178"/>
      <c r="V92" s="178"/>
      <c r="W92" s="178"/>
      <c r="X92" s="178"/>
      <c r="Y92" s="178"/>
    </row>
    <row r="93" spans="3:25" ht="24.75" customHeight="1">
      <c r="C93" s="220"/>
      <c r="D93" s="178"/>
      <c r="E93" s="221"/>
      <c r="G93" s="223"/>
      <c r="J93" s="178"/>
      <c r="K93" s="178"/>
      <c r="L93" s="178"/>
      <c r="M93" s="178"/>
      <c r="R93" s="221"/>
      <c r="S93" s="178"/>
      <c r="T93" s="178"/>
      <c r="U93" s="178"/>
      <c r="V93" s="178"/>
      <c r="W93" s="178"/>
      <c r="X93" s="178"/>
      <c r="Y93" s="178"/>
    </row>
    <row r="94" spans="3:25" ht="24.75" customHeight="1">
      <c r="C94" s="220"/>
      <c r="D94" s="178"/>
      <c r="E94" s="221"/>
      <c r="G94" s="223"/>
      <c r="J94" s="178"/>
      <c r="K94" s="178"/>
      <c r="L94" s="178"/>
      <c r="M94" s="178"/>
      <c r="R94" s="221"/>
      <c r="S94" s="178"/>
      <c r="T94" s="178"/>
      <c r="U94" s="178"/>
      <c r="V94" s="178"/>
      <c r="W94" s="178"/>
      <c r="X94" s="178"/>
      <c r="Y94" s="178"/>
    </row>
    <row r="95" spans="3:25" ht="24.75" customHeight="1">
      <c r="C95" s="220"/>
      <c r="D95" s="178"/>
      <c r="E95" s="221"/>
      <c r="G95" s="223"/>
      <c r="J95" s="178"/>
      <c r="K95" s="178"/>
      <c r="L95" s="178"/>
      <c r="M95" s="178"/>
      <c r="R95" s="221"/>
      <c r="S95" s="178"/>
      <c r="T95" s="178"/>
      <c r="U95" s="178"/>
      <c r="V95" s="178"/>
      <c r="W95" s="178"/>
      <c r="X95" s="178"/>
      <c r="Y95" s="178"/>
    </row>
    <row r="96" spans="3:25" ht="24.75" customHeight="1">
      <c r="C96" s="220"/>
      <c r="D96" s="178"/>
      <c r="E96" s="221"/>
      <c r="G96" s="223"/>
      <c r="J96" s="178"/>
      <c r="K96" s="178"/>
      <c r="L96" s="178"/>
      <c r="M96" s="178"/>
      <c r="R96" s="221"/>
      <c r="S96" s="178"/>
      <c r="T96" s="178"/>
      <c r="U96" s="178"/>
      <c r="V96" s="178"/>
      <c r="W96" s="178"/>
      <c r="X96" s="178"/>
      <c r="Y96" s="178"/>
    </row>
    <row r="97" spans="3:25" ht="24.75" customHeight="1">
      <c r="C97" s="220"/>
      <c r="D97" s="178"/>
      <c r="E97" s="221"/>
      <c r="G97" s="223"/>
      <c r="J97" s="178"/>
      <c r="K97" s="178"/>
      <c r="L97" s="178"/>
      <c r="M97" s="178"/>
      <c r="R97" s="221"/>
      <c r="S97" s="178"/>
      <c r="T97" s="178"/>
      <c r="U97" s="178"/>
      <c r="V97" s="178"/>
      <c r="W97" s="178"/>
      <c r="X97" s="178"/>
      <c r="Y97" s="178"/>
    </row>
    <row r="98" spans="3:25" ht="24.75" customHeight="1">
      <c r="C98" s="220"/>
      <c r="D98" s="178"/>
      <c r="E98" s="221"/>
      <c r="G98" s="223"/>
      <c r="J98" s="178"/>
      <c r="K98" s="178"/>
      <c r="L98" s="178"/>
      <c r="M98" s="178"/>
      <c r="R98" s="221"/>
      <c r="S98" s="178"/>
      <c r="T98" s="178"/>
      <c r="U98" s="178"/>
      <c r="V98" s="178"/>
      <c r="W98" s="178"/>
      <c r="X98" s="178"/>
      <c r="Y98" s="178"/>
    </row>
    <row r="99" spans="3:25" ht="24.75" customHeight="1">
      <c r="C99" s="220"/>
      <c r="D99" s="178"/>
      <c r="E99" s="221"/>
      <c r="G99" s="223"/>
      <c r="J99" s="178"/>
      <c r="K99" s="178"/>
      <c r="L99" s="178"/>
      <c r="M99" s="178"/>
      <c r="R99" s="221"/>
      <c r="S99" s="178"/>
      <c r="T99" s="178"/>
      <c r="U99" s="178"/>
      <c r="V99" s="178"/>
      <c r="W99" s="178"/>
      <c r="X99" s="178"/>
      <c r="Y99" s="178"/>
    </row>
    <row r="100" spans="3:25" ht="24.75" customHeight="1">
      <c r="C100" s="220"/>
      <c r="D100" s="178"/>
      <c r="E100" s="221"/>
      <c r="G100" s="223"/>
      <c r="J100" s="178"/>
      <c r="K100" s="178"/>
      <c r="L100" s="178"/>
      <c r="M100" s="178"/>
      <c r="R100" s="221"/>
      <c r="S100" s="178"/>
      <c r="T100" s="178"/>
      <c r="U100" s="178"/>
      <c r="V100" s="178"/>
      <c r="W100" s="178"/>
      <c r="X100" s="178"/>
      <c r="Y100" s="178"/>
    </row>
    <row r="101" spans="3:25" ht="24.75" customHeight="1">
      <c r="C101" s="220"/>
      <c r="D101" s="178"/>
      <c r="E101" s="221"/>
      <c r="G101" s="223"/>
      <c r="J101" s="178"/>
      <c r="K101" s="178"/>
      <c r="L101" s="178"/>
      <c r="M101" s="178"/>
      <c r="R101" s="221"/>
      <c r="S101" s="178"/>
      <c r="T101" s="178"/>
      <c r="U101" s="178"/>
      <c r="V101" s="178"/>
      <c r="W101" s="178"/>
      <c r="X101" s="178"/>
      <c r="Y101" s="178"/>
    </row>
    <row r="102" spans="3:25" ht="24.75" customHeight="1">
      <c r="C102" s="220"/>
      <c r="D102" s="178"/>
      <c r="E102" s="221"/>
      <c r="G102" s="223"/>
      <c r="J102" s="178"/>
      <c r="K102" s="178"/>
      <c r="L102" s="178"/>
      <c r="M102" s="178"/>
      <c r="R102" s="221"/>
      <c r="S102" s="178"/>
      <c r="T102" s="178"/>
      <c r="U102" s="178"/>
      <c r="V102" s="178"/>
      <c r="W102" s="178"/>
      <c r="X102" s="178"/>
      <c r="Y102" s="178"/>
    </row>
    <row r="103" spans="3:25" ht="24.75" customHeight="1">
      <c r="C103" s="220"/>
      <c r="D103" s="178"/>
      <c r="E103" s="221"/>
      <c r="G103" s="223"/>
      <c r="J103" s="178"/>
      <c r="K103" s="178"/>
      <c r="L103" s="178"/>
      <c r="M103" s="178"/>
      <c r="R103" s="221"/>
      <c r="S103" s="178"/>
      <c r="T103" s="178"/>
      <c r="U103" s="178"/>
      <c r="V103" s="178"/>
      <c r="W103" s="178"/>
      <c r="X103" s="178"/>
      <c r="Y103" s="178"/>
    </row>
    <row r="104" spans="3:25" ht="24.75" customHeight="1">
      <c r="C104" s="220"/>
      <c r="D104" s="178"/>
      <c r="E104" s="221"/>
      <c r="G104" s="223"/>
      <c r="J104" s="178"/>
      <c r="K104" s="178"/>
      <c r="L104" s="178"/>
      <c r="M104" s="178"/>
      <c r="R104" s="221"/>
      <c r="S104" s="178"/>
      <c r="T104" s="178"/>
      <c r="U104" s="178"/>
      <c r="V104" s="178"/>
      <c r="W104" s="178"/>
      <c r="X104" s="178"/>
      <c r="Y104" s="178"/>
    </row>
    <row r="105" spans="3:25" ht="24.75" customHeight="1">
      <c r="C105" s="220"/>
      <c r="D105" s="178"/>
      <c r="E105" s="221"/>
      <c r="G105" s="223"/>
      <c r="J105" s="178"/>
      <c r="K105" s="178"/>
      <c r="L105" s="178"/>
      <c r="M105" s="178"/>
      <c r="R105" s="221"/>
      <c r="S105" s="178"/>
      <c r="T105" s="178"/>
      <c r="U105" s="178"/>
      <c r="V105" s="178"/>
      <c r="W105" s="178"/>
      <c r="X105" s="178"/>
      <c r="Y105" s="178"/>
    </row>
    <row r="106" spans="3:25" ht="24.75" customHeight="1">
      <c r="C106" s="220"/>
      <c r="D106" s="178"/>
      <c r="E106" s="221"/>
      <c r="G106" s="223"/>
      <c r="J106" s="178"/>
      <c r="K106" s="178"/>
      <c r="L106" s="178"/>
      <c r="M106" s="178"/>
      <c r="R106" s="221"/>
      <c r="S106" s="178"/>
      <c r="T106" s="178"/>
      <c r="U106" s="178"/>
      <c r="V106" s="178"/>
      <c r="W106" s="178"/>
      <c r="X106" s="178"/>
      <c r="Y106" s="178"/>
    </row>
    <row r="107" spans="3:25" ht="24.75" customHeight="1">
      <c r="C107" s="220"/>
      <c r="D107" s="178"/>
      <c r="E107" s="221"/>
      <c r="G107" s="223"/>
      <c r="J107" s="178"/>
      <c r="K107" s="178"/>
      <c r="L107" s="178"/>
      <c r="M107" s="178"/>
      <c r="R107" s="221"/>
      <c r="S107" s="178"/>
      <c r="T107" s="178"/>
      <c r="U107" s="178"/>
      <c r="V107" s="178"/>
      <c r="W107" s="178"/>
      <c r="X107" s="178"/>
      <c r="Y107" s="178"/>
    </row>
    <row r="108" spans="3:25" ht="24.75" customHeight="1">
      <c r="C108" s="220"/>
      <c r="D108" s="178"/>
      <c r="E108" s="221"/>
      <c r="G108" s="223"/>
      <c r="J108" s="178"/>
      <c r="K108" s="178"/>
      <c r="L108" s="178"/>
      <c r="M108" s="178"/>
      <c r="R108" s="221"/>
      <c r="S108" s="178"/>
      <c r="T108" s="178"/>
      <c r="U108" s="178"/>
      <c r="V108" s="178"/>
      <c r="W108" s="178"/>
      <c r="X108" s="178"/>
      <c r="Y108" s="178"/>
    </row>
    <row r="109" spans="3:25" ht="24.75" customHeight="1">
      <c r="C109" s="220"/>
      <c r="D109" s="178"/>
      <c r="E109" s="221"/>
      <c r="G109" s="223"/>
      <c r="J109" s="178"/>
      <c r="K109" s="178"/>
      <c r="L109" s="178"/>
      <c r="M109" s="178"/>
      <c r="R109" s="221"/>
      <c r="S109" s="178"/>
      <c r="T109" s="178"/>
      <c r="U109" s="178"/>
      <c r="V109" s="178"/>
      <c r="W109" s="178"/>
      <c r="X109" s="178"/>
      <c r="Y109" s="178"/>
    </row>
    <row r="110" spans="3:25" ht="24.75" customHeight="1">
      <c r="C110" s="220"/>
      <c r="D110" s="178"/>
      <c r="E110" s="221"/>
      <c r="G110" s="223"/>
      <c r="J110" s="178"/>
      <c r="K110" s="178"/>
      <c r="L110" s="178"/>
      <c r="M110" s="178"/>
      <c r="R110" s="221"/>
      <c r="S110" s="178"/>
      <c r="T110" s="178"/>
      <c r="U110" s="178"/>
      <c r="V110" s="178"/>
      <c r="W110" s="178"/>
      <c r="X110" s="178"/>
      <c r="Y110" s="178"/>
    </row>
    <row r="111" spans="3:25" ht="24.75" customHeight="1">
      <c r="C111" s="220"/>
      <c r="D111" s="178"/>
      <c r="E111" s="221"/>
      <c r="G111" s="223"/>
      <c r="J111" s="178"/>
      <c r="K111" s="178"/>
      <c r="L111" s="178"/>
      <c r="M111" s="178"/>
      <c r="R111" s="221"/>
      <c r="S111" s="178"/>
      <c r="T111" s="178"/>
      <c r="U111" s="178"/>
      <c r="V111" s="178"/>
      <c r="W111" s="178"/>
      <c r="X111" s="178"/>
      <c r="Y111" s="178"/>
    </row>
    <row r="112" spans="3:25" ht="24.75" customHeight="1">
      <c r="C112" s="220"/>
      <c r="D112" s="178"/>
      <c r="E112" s="221"/>
      <c r="G112" s="223"/>
      <c r="J112" s="178"/>
      <c r="K112" s="178"/>
      <c r="L112" s="178"/>
      <c r="M112" s="178"/>
      <c r="R112" s="221"/>
      <c r="S112" s="178"/>
      <c r="T112" s="178"/>
      <c r="U112" s="178"/>
      <c r="V112" s="178"/>
      <c r="W112" s="178"/>
      <c r="X112" s="178"/>
      <c r="Y112" s="178"/>
    </row>
    <row r="113" spans="3:25" ht="24.75" customHeight="1">
      <c r="C113" s="220"/>
      <c r="D113" s="178"/>
      <c r="E113" s="221"/>
      <c r="G113" s="223"/>
      <c r="J113" s="178"/>
      <c r="K113" s="178"/>
      <c r="L113" s="178"/>
      <c r="M113" s="178"/>
      <c r="R113" s="221"/>
      <c r="S113" s="178"/>
      <c r="T113" s="178"/>
      <c r="U113" s="178"/>
      <c r="V113" s="178"/>
      <c r="W113" s="178"/>
      <c r="X113" s="178"/>
      <c r="Y113" s="178"/>
    </row>
    <row r="114" spans="3:25" ht="24.75" customHeight="1">
      <c r="C114" s="220"/>
      <c r="D114" s="178"/>
      <c r="E114" s="221"/>
      <c r="G114" s="223"/>
      <c r="J114" s="178"/>
      <c r="K114" s="178"/>
      <c r="L114" s="178"/>
      <c r="M114" s="178"/>
      <c r="R114" s="221"/>
      <c r="S114" s="178"/>
      <c r="T114" s="178"/>
      <c r="U114" s="178"/>
      <c r="V114" s="178"/>
      <c r="W114" s="178"/>
      <c r="X114" s="178"/>
      <c r="Y114" s="178"/>
    </row>
    <row r="115" spans="3:25" ht="24.75" customHeight="1">
      <c r="C115" s="220"/>
      <c r="D115" s="178"/>
      <c r="E115" s="221"/>
      <c r="G115" s="223"/>
      <c r="J115" s="178"/>
      <c r="K115" s="178"/>
      <c r="L115" s="178"/>
      <c r="M115" s="178"/>
      <c r="R115" s="221"/>
      <c r="S115" s="178"/>
      <c r="T115" s="178"/>
      <c r="U115" s="178"/>
      <c r="V115" s="178"/>
      <c r="W115" s="178"/>
      <c r="X115" s="178"/>
      <c r="Y115" s="178"/>
    </row>
    <row r="116" spans="3:25" ht="24.75" customHeight="1">
      <c r="C116" s="220"/>
      <c r="D116" s="178"/>
      <c r="E116" s="221"/>
      <c r="G116" s="223"/>
      <c r="J116" s="178"/>
      <c r="K116" s="178"/>
      <c r="L116" s="178"/>
      <c r="M116" s="178"/>
      <c r="R116" s="221"/>
      <c r="S116" s="178"/>
      <c r="T116" s="178"/>
      <c r="U116" s="178"/>
      <c r="V116" s="178"/>
      <c r="W116" s="178"/>
      <c r="X116" s="178"/>
      <c r="Y116" s="178"/>
    </row>
    <row r="117" spans="3:25" ht="24.75" customHeight="1">
      <c r="C117" s="220"/>
      <c r="D117" s="178"/>
      <c r="E117" s="221"/>
      <c r="G117" s="223"/>
      <c r="J117" s="178"/>
      <c r="K117" s="178"/>
      <c r="L117" s="178"/>
      <c r="M117" s="178"/>
      <c r="R117" s="221"/>
      <c r="S117" s="178"/>
      <c r="T117" s="178"/>
      <c r="U117" s="178"/>
      <c r="V117" s="178"/>
      <c r="W117" s="178"/>
      <c r="X117" s="178"/>
      <c r="Y117" s="178"/>
    </row>
    <row r="118" spans="3:25" ht="24.75" customHeight="1">
      <c r="C118" s="220"/>
      <c r="D118" s="178"/>
      <c r="E118" s="221"/>
      <c r="G118" s="223"/>
      <c r="J118" s="178"/>
      <c r="K118" s="178"/>
      <c r="L118" s="178"/>
      <c r="M118" s="178"/>
      <c r="R118" s="221"/>
      <c r="S118" s="178"/>
      <c r="T118" s="178"/>
      <c r="U118" s="178"/>
      <c r="V118" s="178"/>
      <c r="W118" s="178"/>
      <c r="X118" s="178"/>
      <c r="Y118" s="178"/>
    </row>
    <row r="119" spans="3:25" ht="24.75" customHeight="1">
      <c r="C119" s="220"/>
      <c r="D119" s="178"/>
      <c r="E119" s="221"/>
      <c r="G119" s="223"/>
      <c r="J119" s="178"/>
      <c r="K119" s="178"/>
      <c r="L119" s="178"/>
      <c r="M119" s="178"/>
      <c r="R119" s="221"/>
      <c r="S119" s="178"/>
      <c r="T119" s="178"/>
      <c r="U119" s="178"/>
      <c r="V119" s="178"/>
      <c r="W119" s="178"/>
      <c r="X119" s="178"/>
      <c r="Y119" s="178"/>
    </row>
    <row r="120" spans="3:25" ht="24.75" customHeight="1">
      <c r="C120" s="220"/>
      <c r="D120" s="178"/>
      <c r="E120" s="221"/>
      <c r="G120" s="223"/>
      <c r="J120" s="178"/>
      <c r="K120" s="178"/>
      <c r="L120" s="178"/>
      <c r="M120" s="178"/>
      <c r="R120" s="221"/>
      <c r="S120" s="178"/>
      <c r="T120" s="178"/>
      <c r="U120" s="178"/>
      <c r="V120" s="178"/>
      <c r="W120" s="178"/>
      <c r="X120" s="178"/>
      <c r="Y120" s="178"/>
    </row>
    <row r="121" spans="3:25" ht="24.75" customHeight="1">
      <c r="C121" s="220"/>
      <c r="D121" s="178"/>
      <c r="E121" s="221"/>
      <c r="G121" s="223"/>
      <c r="J121" s="178"/>
      <c r="K121" s="178"/>
      <c r="L121" s="178"/>
      <c r="M121" s="178"/>
      <c r="R121" s="221"/>
      <c r="S121" s="178"/>
      <c r="T121" s="178"/>
      <c r="U121" s="178"/>
      <c r="V121" s="178"/>
      <c r="W121" s="178"/>
      <c r="X121" s="178"/>
      <c r="Y121" s="178"/>
    </row>
    <row r="122" spans="3:25" ht="24.75" customHeight="1">
      <c r="C122" s="220"/>
      <c r="D122" s="178"/>
      <c r="E122" s="221"/>
      <c r="G122" s="223"/>
      <c r="J122" s="178"/>
      <c r="K122" s="178"/>
      <c r="L122" s="178"/>
      <c r="M122" s="178"/>
      <c r="R122" s="221"/>
      <c r="S122" s="178"/>
      <c r="T122" s="178"/>
      <c r="U122" s="178"/>
      <c r="V122" s="178"/>
      <c r="W122" s="178"/>
      <c r="X122" s="178"/>
      <c r="Y122" s="178"/>
    </row>
    <row r="123" spans="3:25" ht="24.75" customHeight="1">
      <c r="C123" s="220"/>
      <c r="D123" s="178"/>
      <c r="E123" s="221"/>
      <c r="G123" s="223"/>
      <c r="J123" s="178"/>
      <c r="K123" s="178"/>
      <c r="L123" s="178"/>
      <c r="M123" s="178"/>
      <c r="R123" s="221"/>
      <c r="S123" s="178"/>
      <c r="T123" s="178"/>
      <c r="U123" s="178"/>
      <c r="V123" s="178"/>
      <c r="W123" s="178"/>
      <c r="X123" s="178"/>
      <c r="Y123" s="178"/>
    </row>
    <row r="124" spans="3:25" ht="24.75" customHeight="1">
      <c r="C124" s="220"/>
      <c r="D124" s="178"/>
      <c r="E124" s="221"/>
      <c r="G124" s="223"/>
      <c r="J124" s="178"/>
      <c r="K124" s="178"/>
      <c r="L124" s="178"/>
      <c r="M124" s="178"/>
      <c r="R124" s="221"/>
      <c r="S124" s="178"/>
      <c r="T124" s="178"/>
      <c r="U124" s="178"/>
      <c r="V124" s="178"/>
      <c r="W124" s="178"/>
      <c r="X124" s="178"/>
      <c r="Y124" s="178"/>
    </row>
    <row r="125" spans="3:25" ht="24.75" customHeight="1">
      <c r="C125" s="220"/>
      <c r="D125" s="178"/>
      <c r="E125" s="221"/>
      <c r="G125" s="223"/>
      <c r="J125" s="178"/>
      <c r="K125" s="178"/>
      <c r="L125" s="178"/>
      <c r="M125" s="178"/>
      <c r="R125" s="221"/>
      <c r="S125" s="178"/>
      <c r="T125" s="178"/>
      <c r="U125" s="178"/>
      <c r="V125" s="178"/>
      <c r="W125" s="178"/>
      <c r="X125" s="178"/>
      <c r="Y125" s="178"/>
    </row>
    <row r="126" spans="3:25" ht="24.75" customHeight="1">
      <c r="C126" s="220"/>
      <c r="D126" s="178"/>
      <c r="E126" s="221"/>
      <c r="G126" s="223"/>
      <c r="J126" s="178"/>
      <c r="K126" s="178"/>
      <c r="L126" s="178"/>
      <c r="M126" s="178"/>
      <c r="R126" s="221"/>
      <c r="S126" s="178"/>
      <c r="T126" s="178"/>
      <c r="U126" s="178"/>
      <c r="V126" s="178"/>
      <c r="W126" s="178"/>
      <c r="X126" s="178"/>
      <c r="Y126" s="178"/>
    </row>
    <row r="127" spans="3:25" ht="24.75" customHeight="1">
      <c r="C127" s="220"/>
      <c r="D127" s="178"/>
      <c r="E127" s="221"/>
      <c r="G127" s="223"/>
      <c r="J127" s="178"/>
      <c r="K127" s="178"/>
      <c r="L127" s="178"/>
      <c r="M127" s="178"/>
      <c r="R127" s="221"/>
      <c r="S127" s="178"/>
      <c r="T127" s="178"/>
      <c r="U127" s="178"/>
      <c r="V127" s="178"/>
      <c r="W127" s="178"/>
      <c r="X127" s="178"/>
      <c r="Y127" s="178"/>
    </row>
    <row r="128" spans="3:25" ht="24.75" customHeight="1">
      <c r="C128" s="220"/>
      <c r="D128" s="178"/>
      <c r="E128" s="221"/>
      <c r="G128" s="223"/>
      <c r="J128" s="178"/>
      <c r="K128" s="178"/>
      <c r="L128" s="178"/>
      <c r="M128" s="178"/>
      <c r="R128" s="221"/>
      <c r="S128" s="178"/>
      <c r="T128" s="178"/>
      <c r="U128" s="178"/>
      <c r="V128" s="178"/>
      <c r="W128" s="178"/>
      <c r="X128" s="178"/>
      <c r="Y128" s="178"/>
    </row>
    <row r="129" spans="3:25" ht="24.75" customHeight="1">
      <c r="C129" s="220"/>
      <c r="D129" s="178"/>
      <c r="E129" s="221"/>
      <c r="G129" s="223"/>
      <c r="J129" s="178"/>
      <c r="K129" s="178"/>
      <c r="L129" s="178"/>
      <c r="M129" s="178"/>
      <c r="R129" s="221"/>
      <c r="S129" s="178"/>
      <c r="T129" s="178"/>
      <c r="U129" s="178"/>
      <c r="V129" s="178"/>
      <c r="W129" s="178"/>
      <c r="X129" s="178"/>
      <c r="Y129" s="178"/>
    </row>
    <row r="130" spans="3:25" ht="24.75" customHeight="1">
      <c r="C130" s="220"/>
      <c r="D130" s="178"/>
      <c r="E130" s="221"/>
      <c r="G130" s="223"/>
      <c r="J130" s="178"/>
      <c r="K130" s="178"/>
      <c r="L130" s="178"/>
      <c r="M130" s="178"/>
      <c r="R130" s="221"/>
      <c r="S130" s="178"/>
      <c r="T130" s="178"/>
      <c r="U130" s="178"/>
      <c r="V130" s="178"/>
      <c r="W130" s="178"/>
      <c r="X130" s="178"/>
      <c r="Y130" s="178"/>
    </row>
    <row r="131" spans="3:25" ht="24.75" customHeight="1">
      <c r="C131" s="220"/>
      <c r="D131" s="178"/>
      <c r="E131" s="221"/>
      <c r="G131" s="223"/>
      <c r="J131" s="178"/>
      <c r="K131" s="178"/>
      <c r="L131" s="178"/>
      <c r="M131" s="178"/>
      <c r="R131" s="221"/>
      <c r="S131" s="178"/>
      <c r="T131" s="178"/>
      <c r="U131" s="178"/>
      <c r="V131" s="178"/>
      <c r="W131" s="178"/>
      <c r="X131" s="178"/>
      <c r="Y131" s="178"/>
    </row>
    <row r="132" spans="3:25" ht="24.75" customHeight="1">
      <c r="C132" s="220"/>
      <c r="D132" s="178"/>
      <c r="E132" s="221"/>
      <c r="G132" s="223"/>
      <c r="J132" s="178"/>
      <c r="K132" s="178"/>
      <c r="L132" s="178"/>
      <c r="M132" s="178"/>
      <c r="R132" s="221"/>
      <c r="S132" s="178"/>
      <c r="T132" s="178"/>
      <c r="U132" s="178"/>
      <c r="V132" s="178"/>
      <c r="W132" s="178"/>
      <c r="X132" s="178"/>
      <c r="Y132" s="178"/>
    </row>
    <row r="133" spans="3:25" ht="24.75" customHeight="1">
      <c r="C133" s="220"/>
      <c r="D133" s="178"/>
      <c r="E133" s="221"/>
      <c r="G133" s="223"/>
      <c r="J133" s="178"/>
      <c r="K133" s="178"/>
      <c r="L133" s="178"/>
      <c r="M133" s="178"/>
      <c r="R133" s="221"/>
      <c r="S133" s="178"/>
      <c r="T133" s="178"/>
      <c r="U133" s="178"/>
      <c r="V133" s="178"/>
      <c r="W133" s="178"/>
      <c r="X133" s="178"/>
      <c r="Y133" s="178"/>
    </row>
    <row r="134" spans="3:25" ht="24.75" customHeight="1">
      <c r="C134" s="220"/>
      <c r="D134" s="178"/>
      <c r="E134" s="221"/>
      <c r="G134" s="223"/>
      <c r="J134" s="178"/>
      <c r="K134" s="178"/>
      <c r="L134" s="178"/>
      <c r="M134" s="178"/>
      <c r="R134" s="221"/>
      <c r="S134" s="178"/>
      <c r="T134" s="178"/>
      <c r="U134" s="178"/>
      <c r="V134" s="178"/>
      <c r="W134" s="178"/>
      <c r="X134" s="178"/>
      <c r="Y134" s="178"/>
    </row>
    <row r="135" spans="3:25" ht="24.75" customHeight="1">
      <c r="C135" s="220"/>
      <c r="D135" s="178"/>
      <c r="E135" s="221"/>
      <c r="G135" s="223"/>
      <c r="J135" s="178"/>
      <c r="K135" s="178"/>
      <c r="L135" s="178"/>
      <c r="M135" s="178"/>
      <c r="R135" s="221"/>
      <c r="S135" s="178"/>
      <c r="T135" s="178"/>
      <c r="U135" s="178"/>
      <c r="V135" s="178"/>
      <c r="W135" s="178"/>
      <c r="X135" s="178"/>
      <c r="Y135" s="178"/>
    </row>
    <row r="136" spans="3:25" ht="24.75" customHeight="1">
      <c r="C136" s="220"/>
      <c r="D136" s="178"/>
      <c r="E136" s="221"/>
      <c r="G136" s="223"/>
      <c r="J136" s="178"/>
      <c r="K136" s="178"/>
      <c r="L136" s="178"/>
      <c r="M136" s="178"/>
      <c r="R136" s="221"/>
      <c r="S136" s="178"/>
      <c r="T136" s="178"/>
      <c r="U136" s="178"/>
      <c r="V136" s="178"/>
      <c r="W136" s="178"/>
      <c r="X136" s="178"/>
      <c r="Y136" s="178"/>
    </row>
    <row r="137" spans="3:25" ht="24.75" customHeight="1">
      <c r="C137" s="220"/>
      <c r="D137" s="178"/>
      <c r="E137" s="221"/>
      <c r="G137" s="223"/>
      <c r="J137" s="178"/>
      <c r="K137" s="178"/>
      <c r="L137" s="178"/>
      <c r="M137" s="178"/>
      <c r="R137" s="221"/>
      <c r="S137" s="178"/>
      <c r="T137" s="178"/>
      <c r="U137" s="178"/>
      <c r="V137" s="178"/>
      <c r="W137" s="178"/>
      <c r="X137" s="178"/>
      <c r="Y137" s="178"/>
    </row>
    <row r="138" spans="3:25" ht="24.75" customHeight="1">
      <c r="C138" s="220"/>
      <c r="D138" s="178"/>
      <c r="E138" s="221"/>
      <c r="G138" s="223"/>
      <c r="J138" s="178"/>
      <c r="K138" s="178"/>
      <c r="L138" s="178"/>
      <c r="M138" s="178"/>
      <c r="R138" s="221"/>
      <c r="S138" s="178"/>
      <c r="T138" s="178"/>
      <c r="U138" s="178"/>
      <c r="V138" s="178"/>
      <c r="W138" s="178"/>
      <c r="X138" s="178"/>
      <c r="Y138" s="178"/>
    </row>
    <row r="139" spans="3:25" ht="24.75" customHeight="1">
      <c r="C139" s="220"/>
      <c r="D139" s="178"/>
      <c r="E139" s="221"/>
      <c r="G139" s="223"/>
      <c r="J139" s="178"/>
      <c r="K139" s="178"/>
      <c r="L139" s="178"/>
      <c r="M139" s="178"/>
      <c r="R139" s="221"/>
      <c r="S139" s="178"/>
      <c r="T139" s="178"/>
      <c r="U139" s="178"/>
      <c r="V139" s="178"/>
      <c r="W139" s="178"/>
      <c r="X139" s="178"/>
      <c r="Y139" s="178"/>
    </row>
    <row r="140" spans="3:25" ht="24.75" customHeight="1">
      <c r="C140" s="220"/>
      <c r="D140" s="178"/>
      <c r="E140" s="221"/>
      <c r="G140" s="223"/>
      <c r="J140" s="178"/>
      <c r="K140" s="178"/>
      <c r="L140" s="178"/>
      <c r="M140" s="178"/>
      <c r="R140" s="221"/>
      <c r="S140" s="178"/>
      <c r="T140" s="178"/>
      <c r="U140" s="178"/>
      <c r="V140" s="178"/>
      <c r="W140" s="178"/>
      <c r="X140" s="178"/>
      <c r="Y140" s="178"/>
    </row>
    <row r="141" spans="3:25" ht="24.75" customHeight="1">
      <c r="C141" s="220"/>
      <c r="D141" s="178"/>
      <c r="E141" s="221"/>
      <c r="G141" s="223"/>
      <c r="J141" s="178"/>
      <c r="K141" s="178"/>
      <c r="L141" s="178"/>
      <c r="M141" s="178"/>
      <c r="R141" s="221"/>
      <c r="S141" s="178"/>
      <c r="T141" s="178"/>
      <c r="U141" s="178"/>
      <c r="V141" s="178"/>
      <c r="W141" s="178"/>
      <c r="X141" s="178"/>
      <c r="Y141" s="178"/>
    </row>
    <row r="142" spans="3:25" ht="24.75" customHeight="1">
      <c r="C142" s="220"/>
      <c r="D142" s="178"/>
      <c r="E142" s="221"/>
      <c r="G142" s="223"/>
      <c r="J142" s="178"/>
      <c r="K142" s="178"/>
      <c r="L142" s="178"/>
      <c r="M142" s="178"/>
      <c r="R142" s="221"/>
      <c r="S142" s="178"/>
      <c r="T142" s="178"/>
      <c r="U142" s="178"/>
      <c r="V142" s="178"/>
      <c r="W142" s="178"/>
      <c r="X142" s="178"/>
      <c r="Y142" s="178"/>
    </row>
    <row r="143" spans="3:25" ht="24.75" customHeight="1">
      <c r="C143" s="220"/>
      <c r="D143" s="178"/>
      <c r="E143" s="221"/>
      <c r="G143" s="223"/>
      <c r="J143" s="178"/>
      <c r="K143" s="178"/>
      <c r="L143" s="178"/>
      <c r="M143" s="178"/>
      <c r="R143" s="221"/>
      <c r="S143" s="178"/>
      <c r="T143" s="178"/>
      <c r="U143" s="178"/>
      <c r="V143" s="178"/>
      <c r="W143" s="178"/>
      <c r="X143" s="178"/>
      <c r="Y143" s="178"/>
    </row>
    <row r="144" spans="3:25" ht="24.75" customHeight="1">
      <c r="C144" s="220"/>
      <c r="D144" s="178"/>
      <c r="E144" s="221"/>
      <c r="G144" s="223"/>
      <c r="J144" s="178"/>
      <c r="K144" s="178"/>
      <c r="L144" s="178"/>
      <c r="M144" s="178"/>
      <c r="R144" s="221"/>
      <c r="S144" s="178"/>
      <c r="T144" s="178"/>
      <c r="U144" s="178"/>
      <c r="V144" s="178"/>
      <c r="W144" s="178"/>
      <c r="X144" s="178"/>
      <c r="Y144" s="178"/>
    </row>
    <row r="145" spans="3:25" ht="24.75" customHeight="1">
      <c r="C145" s="220"/>
      <c r="D145" s="178"/>
      <c r="E145" s="221"/>
      <c r="G145" s="223"/>
      <c r="J145" s="178"/>
      <c r="K145" s="178"/>
      <c r="L145" s="178"/>
      <c r="M145" s="178"/>
      <c r="R145" s="221"/>
      <c r="S145" s="178"/>
      <c r="T145" s="178"/>
      <c r="U145" s="178"/>
      <c r="V145" s="178"/>
      <c r="W145" s="178"/>
      <c r="X145" s="178"/>
      <c r="Y145" s="178"/>
    </row>
    <row r="146" spans="3:25" ht="24.75" customHeight="1">
      <c r="C146" s="220"/>
      <c r="D146" s="178"/>
      <c r="E146" s="221"/>
      <c r="G146" s="223"/>
      <c r="J146" s="178"/>
      <c r="K146" s="178"/>
      <c r="L146" s="178"/>
      <c r="M146" s="178"/>
      <c r="R146" s="221"/>
      <c r="S146" s="178"/>
      <c r="T146" s="178"/>
      <c r="U146" s="178"/>
      <c r="V146" s="178"/>
      <c r="W146" s="178"/>
      <c r="X146" s="178"/>
      <c r="Y146" s="178"/>
    </row>
    <row r="147" spans="3:25" ht="24.75" customHeight="1">
      <c r="C147" s="220"/>
      <c r="D147" s="178"/>
      <c r="E147" s="221"/>
      <c r="G147" s="223"/>
      <c r="J147" s="178"/>
      <c r="K147" s="178"/>
      <c r="L147" s="178"/>
      <c r="M147" s="178"/>
      <c r="R147" s="221"/>
      <c r="S147" s="178"/>
      <c r="T147" s="178"/>
      <c r="U147" s="178"/>
      <c r="V147" s="178"/>
      <c r="W147" s="178"/>
      <c r="X147" s="178"/>
      <c r="Y147" s="178"/>
    </row>
    <row r="148" spans="3:25" ht="24.75" customHeight="1">
      <c r="C148" s="220"/>
      <c r="D148" s="178"/>
      <c r="E148" s="221"/>
      <c r="G148" s="223"/>
      <c r="J148" s="178"/>
      <c r="K148" s="178"/>
      <c r="L148" s="178"/>
      <c r="M148" s="178"/>
      <c r="R148" s="221"/>
      <c r="S148" s="178"/>
      <c r="T148" s="178"/>
      <c r="U148" s="178"/>
      <c r="V148" s="178"/>
      <c r="W148" s="178"/>
      <c r="X148" s="178"/>
      <c r="Y148" s="178"/>
    </row>
    <row r="149" spans="3:25" ht="24.75" customHeight="1">
      <c r="C149" s="220"/>
      <c r="D149" s="178"/>
      <c r="E149" s="221"/>
      <c r="G149" s="223"/>
      <c r="J149" s="178"/>
      <c r="K149" s="178"/>
      <c r="L149" s="178"/>
      <c r="M149" s="178"/>
      <c r="R149" s="221"/>
      <c r="S149" s="178"/>
      <c r="T149" s="178"/>
      <c r="U149" s="178"/>
      <c r="V149" s="178"/>
      <c r="W149" s="178"/>
      <c r="X149" s="178"/>
      <c r="Y149" s="178"/>
    </row>
    <row r="150" spans="3:25" ht="24.75" customHeight="1">
      <c r="C150" s="220"/>
      <c r="D150" s="178"/>
      <c r="E150" s="221"/>
      <c r="G150" s="223"/>
      <c r="J150" s="178"/>
      <c r="K150" s="178"/>
      <c r="L150" s="178"/>
      <c r="M150" s="178"/>
      <c r="R150" s="221"/>
      <c r="S150" s="178"/>
      <c r="T150" s="178"/>
      <c r="U150" s="178"/>
      <c r="V150" s="178"/>
      <c r="W150" s="178"/>
      <c r="X150" s="178"/>
      <c r="Y150" s="178"/>
    </row>
    <row r="151" spans="3:25" ht="24.75" customHeight="1">
      <c r="C151" s="220"/>
      <c r="D151" s="178"/>
      <c r="E151" s="221"/>
      <c r="G151" s="223"/>
      <c r="J151" s="178"/>
      <c r="K151" s="178"/>
      <c r="L151" s="178"/>
      <c r="M151" s="178"/>
      <c r="R151" s="221"/>
      <c r="S151" s="178"/>
      <c r="T151" s="178"/>
      <c r="U151" s="178"/>
      <c r="V151" s="178"/>
      <c r="W151" s="178"/>
      <c r="X151" s="178"/>
      <c r="Y151" s="178"/>
    </row>
    <row r="152" spans="3:25" ht="24.75" customHeight="1">
      <c r="C152" s="220"/>
      <c r="D152" s="178"/>
      <c r="E152" s="221"/>
      <c r="G152" s="223"/>
      <c r="J152" s="178"/>
      <c r="K152" s="178"/>
      <c r="L152" s="178"/>
      <c r="M152" s="178"/>
      <c r="R152" s="221"/>
      <c r="S152" s="178"/>
      <c r="T152" s="178"/>
      <c r="U152" s="178"/>
      <c r="V152" s="178"/>
      <c r="W152" s="178"/>
      <c r="X152" s="178"/>
      <c r="Y152" s="178"/>
    </row>
    <row r="153" spans="3:25" ht="24.75" customHeight="1">
      <c r="C153" s="220"/>
      <c r="D153" s="178"/>
      <c r="E153" s="221"/>
      <c r="G153" s="223"/>
      <c r="J153" s="178"/>
      <c r="K153" s="178"/>
      <c r="L153" s="178"/>
      <c r="M153" s="178"/>
      <c r="R153" s="221"/>
      <c r="S153" s="178"/>
      <c r="T153" s="178"/>
      <c r="U153" s="178"/>
      <c r="V153" s="178"/>
      <c r="W153" s="178"/>
      <c r="X153" s="178"/>
      <c r="Y153" s="178"/>
    </row>
    <row r="154" spans="3:25" ht="24.75" customHeight="1">
      <c r="C154" s="220"/>
      <c r="D154" s="178"/>
      <c r="E154" s="221"/>
      <c r="G154" s="223"/>
      <c r="J154" s="178"/>
      <c r="K154" s="178"/>
      <c r="L154" s="178"/>
      <c r="M154" s="178"/>
      <c r="R154" s="221"/>
      <c r="S154" s="178"/>
      <c r="T154" s="178"/>
      <c r="U154" s="178"/>
      <c r="V154" s="178"/>
      <c r="W154" s="178"/>
      <c r="X154" s="178"/>
      <c r="Y154" s="178"/>
    </row>
    <row r="155" spans="3:25" ht="24.75" customHeight="1">
      <c r="C155" s="220"/>
      <c r="D155" s="178"/>
      <c r="E155" s="221"/>
      <c r="G155" s="223"/>
      <c r="J155" s="178"/>
      <c r="K155" s="178"/>
      <c r="L155" s="178"/>
      <c r="M155" s="178"/>
      <c r="R155" s="221"/>
      <c r="S155" s="178"/>
      <c r="T155" s="178"/>
      <c r="U155" s="178"/>
      <c r="V155" s="178"/>
      <c r="W155" s="178"/>
      <c r="X155" s="178"/>
      <c r="Y155" s="178"/>
    </row>
    <row r="156" spans="3:25" ht="24.75" customHeight="1">
      <c r="C156" s="220"/>
      <c r="D156" s="178"/>
      <c r="E156" s="221"/>
      <c r="G156" s="223"/>
      <c r="J156" s="178"/>
      <c r="K156" s="178"/>
      <c r="L156" s="178"/>
      <c r="M156" s="178"/>
      <c r="R156" s="221"/>
      <c r="S156" s="178"/>
      <c r="T156" s="178"/>
      <c r="U156" s="178"/>
      <c r="V156" s="178"/>
      <c r="W156" s="178"/>
      <c r="X156" s="178"/>
      <c r="Y156" s="178"/>
    </row>
    <row r="157" spans="3:25" ht="24.75" customHeight="1">
      <c r="C157" s="220"/>
      <c r="D157" s="178"/>
      <c r="E157" s="221"/>
      <c r="G157" s="223"/>
      <c r="J157" s="178"/>
      <c r="K157" s="178"/>
      <c r="L157" s="178"/>
      <c r="M157" s="178"/>
      <c r="R157" s="221"/>
      <c r="S157" s="178"/>
      <c r="T157" s="178"/>
      <c r="U157" s="178"/>
      <c r="V157" s="178"/>
      <c r="W157" s="178"/>
      <c r="X157" s="178"/>
      <c r="Y157" s="178"/>
    </row>
    <row r="158" spans="3:25" ht="24.75" customHeight="1">
      <c r="C158" s="220"/>
      <c r="D158" s="178"/>
      <c r="E158" s="221"/>
      <c r="G158" s="223"/>
      <c r="J158" s="178"/>
      <c r="K158" s="178"/>
      <c r="L158" s="178"/>
      <c r="M158" s="178"/>
      <c r="R158" s="221"/>
      <c r="S158" s="178"/>
      <c r="T158" s="178"/>
      <c r="U158" s="178"/>
      <c r="V158" s="178"/>
      <c r="W158" s="178"/>
      <c r="X158" s="178"/>
      <c r="Y158" s="178"/>
    </row>
    <row r="159" spans="3:25" ht="24.75" customHeight="1">
      <c r="C159" s="220"/>
      <c r="D159" s="178"/>
      <c r="E159" s="221"/>
      <c r="G159" s="223"/>
      <c r="J159" s="178"/>
      <c r="K159" s="178"/>
      <c r="L159" s="178"/>
      <c r="M159" s="178"/>
      <c r="R159" s="221"/>
      <c r="S159" s="178"/>
      <c r="T159" s="178"/>
      <c r="U159" s="178"/>
      <c r="V159" s="178"/>
      <c r="W159" s="178"/>
      <c r="X159" s="178"/>
      <c r="Y159" s="178"/>
    </row>
  </sheetData>
  <sheetProtection algorithmName="SHA-512" hashValue="wjY6asPbqGQgQjd1I1pIVSrLPgIykwgIYalI3ktKSKQS/Wgnw5j22j24A6+QxYMBmcEUhl0bdnu3kD0hi+EDQw==" saltValue="orRkEyOD0o/Jc/h3m7kN5w==" spinCount="100000" sheet="1" objects="1" scenarios="1"/>
  <autoFilter ref="A3:A54" xr:uid="{5BB38CF6-5C54-4B53-94FA-5698E6CCD056}"/>
  <mergeCells count="6">
    <mergeCell ref="Z2:Z3"/>
    <mergeCell ref="B2:E2"/>
    <mergeCell ref="F2:G2"/>
    <mergeCell ref="N2:R2"/>
    <mergeCell ref="S2:U2"/>
    <mergeCell ref="V2:Y2"/>
  </mergeCells>
  <dataValidations count="3">
    <dataValidation type="whole" allowBlank="1" showInputMessage="1" showErrorMessage="1" sqref="B4:B54" xr:uid="{AEA26460-A927-49E8-88F3-93810506FFF4}">
      <formula1>14</formula1>
      <formula2>336</formula2>
    </dataValidation>
    <dataValidation type="whole" operator="greaterThanOrEqual" allowBlank="1" showInputMessage="1" showErrorMessage="1" sqref="A4:A54 Z4:Z54" xr:uid="{F03CC7EB-0D04-4811-B599-8318DB747678}">
      <formula1>0</formula1>
    </dataValidation>
    <dataValidation type="whole" operator="greaterThan" showInputMessage="1" showErrorMessage="1" errorTitle="Invalid course days" error="Please enter a value of greater than 0 for the number of days for each participant." sqref="W4:W54" xr:uid="{6701DE21-5465-48F9-BBE2-3FB0DC048E52}">
      <formula1>0</formula1>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F09ADE7-54BC-49E0-BF25-B4ECF51C6202}">
          <x14:formula1>
            <xm:f>countrygrouping!$A$2:$A$139</xm:f>
          </x14:formula1>
          <xm:sqref>F4:F54</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EBD267-FF1C-4AB8-AB48-B20EC3A30D4F}">
  <sheetPr>
    <tabColor theme="0" tint="-0.14999847407452621"/>
  </sheetPr>
  <dimension ref="A1:CL839"/>
  <sheetViews>
    <sheetView showGridLines="0" workbookViewId="0">
      <selection activeCell="V4" sqref="V4:W10"/>
    </sheetView>
  </sheetViews>
  <sheetFormatPr defaultColWidth="8.7109375" defaultRowHeight="24.75" customHeight="1"/>
  <cols>
    <col min="1" max="1" width="16.7109375" style="578" customWidth="1"/>
    <col min="2" max="2" width="21" style="578" customWidth="1"/>
    <col min="3" max="3" width="16.5703125" style="583" hidden="1" customWidth="1"/>
    <col min="4" max="4" width="16" style="477" hidden="1" customWidth="1"/>
    <col min="5" max="5" width="15.28515625" style="584" hidden="1" customWidth="1"/>
    <col min="6" max="6" width="26.5703125" style="581" customWidth="1"/>
    <col min="7" max="7" width="13.42578125" style="585" customWidth="1"/>
    <col min="8" max="8" width="10" style="532" hidden="1" customWidth="1"/>
    <col min="9" max="9" width="11.5703125" style="532" customWidth="1"/>
    <col min="10" max="10" width="11.42578125" style="477" hidden="1" customWidth="1"/>
    <col min="11" max="11" width="14.28515625" style="477" customWidth="1"/>
    <col min="12" max="12" width="10.28515625" style="477" hidden="1" customWidth="1"/>
    <col min="13" max="13" width="13" style="477" customWidth="1"/>
    <col min="14" max="16" width="13.5703125" style="580" hidden="1" customWidth="1"/>
    <col min="17" max="17" width="15.28515625" style="580" customWidth="1"/>
    <col min="18" max="18" width="17.5703125" style="584" customWidth="1"/>
    <col min="19" max="19" width="17.42578125" style="477" bestFit="1" customWidth="1"/>
    <col min="20" max="20" width="16.28515625" style="477" customWidth="1"/>
    <col min="21" max="21" width="17.28515625" style="477" customWidth="1"/>
    <col min="22" max="22" width="17.5703125" style="532" customWidth="1"/>
    <col min="23" max="23" width="18.7109375" style="532" customWidth="1"/>
    <col min="24" max="24" width="17.42578125" style="532" customWidth="1"/>
    <col min="25" max="25" width="22.28515625" style="532" customWidth="1"/>
    <col min="26" max="26" width="79.5703125" style="621" customWidth="1"/>
    <col min="27" max="16384" width="8.7109375" style="532"/>
  </cols>
  <sheetData>
    <row r="1" spans="1:26" s="325" customFormat="1" ht="31.15" customHeight="1" thickBot="1">
      <c r="A1" s="727" t="str">
        <f>IF(Information!$C$4="RE","Exploratory visits, networking and collaboration","Mobility not applicable to sector")</f>
        <v>Mobility not applicable to sector</v>
      </c>
      <c r="B1" s="727"/>
      <c r="E1" s="326"/>
      <c r="G1" s="327"/>
      <c r="H1" s="328"/>
      <c r="I1" s="328"/>
      <c r="P1" s="327"/>
      <c r="Q1" s="327"/>
      <c r="R1" s="327"/>
      <c r="S1" s="327"/>
      <c r="T1" s="327"/>
      <c r="U1" s="327"/>
      <c r="V1" s="327"/>
      <c r="W1" s="327"/>
      <c r="X1" s="327"/>
      <c r="Y1" s="327"/>
      <c r="Z1" s="586"/>
    </row>
    <row r="2" spans="1:26" ht="24.75" customHeight="1" thickBot="1">
      <c r="A2" s="587"/>
      <c r="B2" s="651" t="s">
        <v>72</v>
      </c>
      <c r="C2" s="651"/>
      <c r="D2" s="651"/>
      <c r="E2" s="659"/>
      <c r="F2" s="728" t="s">
        <v>73</v>
      </c>
      <c r="G2" s="657"/>
      <c r="H2" s="588"/>
      <c r="I2" s="729"/>
      <c r="J2" s="730"/>
      <c r="K2" s="730"/>
      <c r="L2" s="730"/>
      <c r="M2" s="731"/>
      <c r="N2" s="722" t="s">
        <v>296</v>
      </c>
      <c r="O2" s="723"/>
      <c r="P2" s="723"/>
      <c r="Q2" s="723"/>
      <c r="R2" s="724"/>
      <c r="S2" s="722" t="s">
        <v>75</v>
      </c>
      <c r="T2" s="723"/>
      <c r="U2" s="724"/>
      <c r="V2" s="667" t="s">
        <v>135</v>
      </c>
      <c r="W2" s="668"/>
      <c r="X2" s="668"/>
      <c r="Y2" s="682"/>
      <c r="Z2" s="725" t="s">
        <v>76</v>
      </c>
    </row>
    <row r="3" spans="1:26" ht="80.099999999999994" customHeight="1" thickBot="1">
      <c r="A3" s="533" t="s">
        <v>148</v>
      </c>
      <c r="B3" s="340" t="s">
        <v>297</v>
      </c>
      <c r="C3" s="589" t="s">
        <v>82</v>
      </c>
      <c r="D3" s="343" t="s">
        <v>83</v>
      </c>
      <c r="E3" s="341" t="s">
        <v>84</v>
      </c>
      <c r="F3" s="338" t="s">
        <v>298</v>
      </c>
      <c r="G3" s="342" t="s">
        <v>124</v>
      </c>
      <c r="H3" s="590" t="s">
        <v>87</v>
      </c>
      <c r="I3" s="591" t="s">
        <v>88</v>
      </c>
      <c r="J3" s="343" t="s">
        <v>90</v>
      </c>
      <c r="K3" s="592" t="s">
        <v>90</v>
      </c>
      <c r="L3" s="593" t="s">
        <v>91</v>
      </c>
      <c r="M3" s="342" t="s">
        <v>92</v>
      </c>
      <c r="N3" s="594" t="s">
        <v>106</v>
      </c>
      <c r="O3" s="343" t="s">
        <v>107</v>
      </c>
      <c r="P3" s="343" t="s">
        <v>108</v>
      </c>
      <c r="Q3" s="592" t="s">
        <v>149</v>
      </c>
      <c r="R3" s="595" t="s">
        <v>150</v>
      </c>
      <c r="S3" s="591" t="s">
        <v>114</v>
      </c>
      <c r="T3" s="592" t="s">
        <v>115</v>
      </c>
      <c r="U3" s="595" t="s">
        <v>151</v>
      </c>
      <c r="V3" s="338" t="s">
        <v>143</v>
      </c>
      <c r="W3" s="340" t="s">
        <v>144</v>
      </c>
      <c r="X3" s="340" t="s">
        <v>145</v>
      </c>
      <c r="Y3" s="342" t="s">
        <v>146</v>
      </c>
      <c r="Z3" s="726"/>
    </row>
    <row r="4" spans="1:26" s="547" customFormat="1" ht="24.75" customHeight="1">
      <c r="A4" s="596"/>
      <c r="B4" s="596"/>
      <c r="C4" s="537">
        <f>FLOOR(B4/7,1)</f>
        <v>0</v>
      </c>
      <c r="D4" s="538">
        <f>FLOOR(B4/28,1)</f>
        <v>0</v>
      </c>
      <c r="E4" s="597">
        <f>B4/28</f>
        <v>0</v>
      </c>
      <c r="F4" s="598"/>
      <c r="G4" s="371" t="str">
        <f>IFERROR(VLOOKUP(F4,countrygrouping!A:B,2,0)," ")</f>
        <v xml:space="preserve"> </v>
      </c>
      <c r="H4" s="540" t="str">
        <f>G4</f>
        <v xml:space="preserve"> </v>
      </c>
      <c r="I4" s="599">
        <f>IF(B4&gt;0,B4-J4,0)</f>
        <v>0</v>
      </c>
      <c r="J4" s="540">
        <f>IF(B4&lt;14,0,(B4-14))</f>
        <v>0</v>
      </c>
      <c r="K4" s="600">
        <f>IF(B4&gt;56,56-I4,J4)</f>
        <v>0</v>
      </c>
      <c r="L4" s="600">
        <f>I4+K4</f>
        <v>0</v>
      </c>
      <c r="M4" s="601">
        <f>B4-K4-I4</f>
        <v>0</v>
      </c>
      <c r="N4" s="602">
        <f>IFERROR(VLOOKUP(H4,staffrate!A:D,2,0)*I4,0)</f>
        <v>0</v>
      </c>
      <c r="O4" s="543">
        <f>IFERROR(VLOOKUP(H4,staffrate!A:D,3,0)*K4,0)</f>
        <v>0</v>
      </c>
      <c r="P4" s="543">
        <f>IFERROR(VLOOKUP(H4,staffrate!A:D,4,0)*M4,0)</f>
        <v>0</v>
      </c>
      <c r="Q4" s="546">
        <f>IFERROR(N4+O4+P4,0)</f>
        <v>0</v>
      </c>
      <c r="R4" s="603">
        <f>IFERROR(Q4*A4,0)</f>
        <v>0</v>
      </c>
      <c r="S4" s="604" t="str">
        <f>IFERROR(VLOOKUP(F4,countrygrouping!A:C,3,0)," ")</f>
        <v xml:space="preserve"> </v>
      </c>
      <c r="T4" s="605" t="str">
        <f>IFERROR(VLOOKUP(S4,distancebands!A:C,3,0)," ")</f>
        <v xml:space="preserve"> </v>
      </c>
      <c r="U4" s="606">
        <f>IFERROR(A4*T4,0)</f>
        <v>0</v>
      </c>
      <c r="V4" s="607"/>
      <c r="W4" s="607"/>
      <c r="X4" s="463">
        <f>IFERROR(W4*V4,0)</f>
        <v>0</v>
      </c>
      <c r="Y4" s="463">
        <f>IF(Information!$C$4="RE",IF(AND((W4*V4)&lt;=400,V4&lt;=40),W4*V4,IF((V4*W4)&lt;=400,W4*40,400)),0)</f>
        <v>0</v>
      </c>
      <c r="Z4" s="467"/>
    </row>
    <row r="5" spans="1:26" s="547" customFormat="1" ht="24.75" customHeight="1">
      <c r="A5" s="557"/>
      <c r="B5" s="557"/>
      <c r="C5" s="537">
        <f t="shared" ref="C5:C68" si="0">FLOOR(B5/7,1)</f>
        <v>0</v>
      </c>
      <c r="D5" s="538">
        <f t="shared" ref="D5:D68" si="1">FLOOR(B5/28,1)</f>
        <v>0</v>
      </c>
      <c r="E5" s="597">
        <f t="shared" ref="E5:E68" si="2">B5/28</f>
        <v>0</v>
      </c>
      <c r="F5" s="598"/>
      <c r="G5" s="371" t="str">
        <f>IFERROR(VLOOKUP(F5,countrygrouping!A:B,2,0)," ")</f>
        <v xml:space="preserve"> </v>
      </c>
      <c r="H5" s="540" t="str">
        <f t="shared" ref="H5:H68" si="3">G5</f>
        <v xml:space="preserve"> </v>
      </c>
      <c r="I5" s="599">
        <f t="shared" ref="I5:I68" si="4">IF(B5&gt;0,B5-J5,0)</f>
        <v>0</v>
      </c>
      <c r="J5" s="540">
        <f t="shared" ref="J5:J68" si="5">IF(B5&lt;14,0,(B5-14))</f>
        <v>0</v>
      </c>
      <c r="K5" s="600">
        <f t="shared" ref="K5:K68" si="6">IF(B5&gt;56,56-I5,J5)</f>
        <v>0</v>
      </c>
      <c r="L5" s="600">
        <f t="shared" ref="L5:L68" si="7">I5+K5</f>
        <v>0</v>
      </c>
      <c r="M5" s="601">
        <f t="shared" ref="M5:M68" si="8">B5-K5-I5</f>
        <v>0</v>
      </c>
      <c r="N5" s="608">
        <f>IFERROR(VLOOKUP(H5,staffrate!A:D,2,0)*I5,0)</f>
        <v>0</v>
      </c>
      <c r="O5" s="543">
        <f>IFERROR(VLOOKUP(H5,staffrate!A:D,3,0)*K5,0)</f>
        <v>0</v>
      </c>
      <c r="P5" s="543">
        <f>IFERROR(VLOOKUP(H5,staffrate!A:D,4,0)*M5,0)</f>
        <v>0</v>
      </c>
      <c r="Q5" s="546">
        <f t="shared" ref="Q5:Q68" si="9">IFERROR(N5+O5+P5,0)</f>
        <v>0</v>
      </c>
      <c r="R5" s="603">
        <f t="shared" ref="R5:R68" si="10">IFERROR(Q5*A5,0)</f>
        <v>0</v>
      </c>
      <c r="S5" s="609" t="str">
        <f>IFERROR(VLOOKUP(F5,countrygrouping!A:C,3,0)," ")</f>
        <v xml:space="preserve"> </v>
      </c>
      <c r="T5" s="610" t="str">
        <f>IFERROR(VLOOKUP(S5,distancebands!A:C,3,0)," ")</f>
        <v xml:space="preserve"> </v>
      </c>
      <c r="U5" s="611">
        <f t="shared" ref="U5:U68" si="11">IFERROR(A5*T5,0)</f>
        <v>0</v>
      </c>
      <c r="V5" s="607"/>
      <c r="W5" s="607"/>
      <c r="X5" s="463">
        <f t="shared" ref="X5:X68" si="12">IFERROR(W5*V5,0)</f>
        <v>0</v>
      </c>
      <c r="Y5" s="463">
        <f>IF(Information!$C$4="RE",IF(AND((W5*V5)&lt;=400,V5&lt;=40),W5*V5,IF((V5*W5)&lt;=400,W5*40,400)),0)</f>
        <v>0</v>
      </c>
      <c r="Z5" s="467"/>
    </row>
    <row r="6" spans="1:26" s="547" customFormat="1" ht="24.75" customHeight="1">
      <c r="A6" s="557"/>
      <c r="B6" s="557"/>
      <c r="C6" s="537">
        <f t="shared" si="0"/>
        <v>0</v>
      </c>
      <c r="D6" s="538">
        <f t="shared" si="1"/>
        <v>0</v>
      </c>
      <c r="E6" s="597">
        <f t="shared" si="2"/>
        <v>0</v>
      </c>
      <c r="F6" s="598"/>
      <c r="G6" s="371" t="str">
        <f>IFERROR(VLOOKUP(F6,countrygrouping!A:B,2,0)," ")</f>
        <v xml:space="preserve"> </v>
      </c>
      <c r="H6" s="540" t="str">
        <f t="shared" si="3"/>
        <v xml:space="preserve"> </v>
      </c>
      <c r="I6" s="599">
        <f t="shared" si="4"/>
        <v>0</v>
      </c>
      <c r="J6" s="540">
        <f t="shared" si="5"/>
        <v>0</v>
      </c>
      <c r="K6" s="600">
        <f t="shared" si="6"/>
        <v>0</v>
      </c>
      <c r="L6" s="600">
        <f t="shared" si="7"/>
        <v>0</v>
      </c>
      <c r="M6" s="601">
        <f t="shared" si="8"/>
        <v>0</v>
      </c>
      <c r="N6" s="608">
        <f>IFERROR(VLOOKUP(H6,staffrate!A:D,2,0)*I6,0)</f>
        <v>0</v>
      </c>
      <c r="O6" s="543">
        <f>IFERROR(VLOOKUP(H6,staffrate!A:D,3,0)*K6,0)</f>
        <v>0</v>
      </c>
      <c r="P6" s="543">
        <f>IFERROR(VLOOKUP(H6,staffrate!A:D,4,0)*M6,0)</f>
        <v>0</v>
      </c>
      <c r="Q6" s="546">
        <f t="shared" si="9"/>
        <v>0</v>
      </c>
      <c r="R6" s="603">
        <f t="shared" si="10"/>
        <v>0</v>
      </c>
      <c r="S6" s="609" t="str">
        <f>IFERROR(VLOOKUP(F6,countrygrouping!A:C,3,0)," ")</f>
        <v xml:space="preserve"> </v>
      </c>
      <c r="T6" s="610" t="str">
        <f>IFERROR(VLOOKUP(S6,distancebands!A:C,3,0)," ")</f>
        <v xml:space="preserve"> </v>
      </c>
      <c r="U6" s="611">
        <f t="shared" si="11"/>
        <v>0</v>
      </c>
      <c r="V6" s="607"/>
      <c r="W6" s="607"/>
      <c r="X6" s="463">
        <f t="shared" si="12"/>
        <v>0</v>
      </c>
      <c r="Y6" s="463">
        <f>IF(Information!$C$4="RE",IF(AND((W6*V6)&lt;=400,V6&lt;=40),W6*V6,IF((V6*W6)&lt;=400,W6*40,400)),0)</f>
        <v>0</v>
      </c>
      <c r="Z6" s="467"/>
    </row>
    <row r="7" spans="1:26" s="547" customFormat="1" ht="24.75" customHeight="1">
      <c r="A7" s="557"/>
      <c r="B7" s="557"/>
      <c r="C7" s="537">
        <f t="shared" si="0"/>
        <v>0</v>
      </c>
      <c r="D7" s="538">
        <f t="shared" si="1"/>
        <v>0</v>
      </c>
      <c r="E7" s="597">
        <f t="shared" si="2"/>
        <v>0</v>
      </c>
      <c r="F7" s="598"/>
      <c r="G7" s="371" t="str">
        <f>IFERROR(VLOOKUP(F7,countrygrouping!A:B,2,0)," ")</f>
        <v xml:space="preserve"> </v>
      </c>
      <c r="H7" s="540" t="str">
        <f t="shared" si="3"/>
        <v xml:space="preserve"> </v>
      </c>
      <c r="I7" s="599">
        <f t="shared" si="4"/>
        <v>0</v>
      </c>
      <c r="J7" s="540">
        <f t="shared" si="5"/>
        <v>0</v>
      </c>
      <c r="K7" s="600">
        <f t="shared" si="6"/>
        <v>0</v>
      </c>
      <c r="L7" s="600">
        <f t="shared" si="7"/>
        <v>0</v>
      </c>
      <c r="M7" s="601">
        <f t="shared" si="8"/>
        <v>0</v>
      </c>
      <c r="N7" s="608">
        <f>IFERROR(VLOOKUP(H7,staffrate!A:D,2,0)*I7,0)</f>
        <v>0</v>
      </c>
      <c r="O7" s="543">
        <f>IFERROR(VLOOKUP(H7,staffrate!A:D,3,0)*K7,0)</f>
        <v>0</v>
      </c>
      <c r="P7" s="543">
        <f>IFERROR(VLOOKUP(H7,staffrate!A:D,4,0)*M7,0)</f>
        <v>0</v>
      </c>
      <c r="Q7" s="546">
        <f t="shared" si="9"/>
        <v>0</v>
      </c>
      <c r="R7" s="603">
        <f t="shared" si="10"/>
        <v>0</v>
      </c>
      <c r="S7" s="609" t="str">
        <f>IFERROR(VLOOKUP(F7,countrygrouping!A:C,3,0)," ")</f>
        <v xml:space="preserve"> </v>
      </c>
      <c r="T7" s="610" t="str">
        <f>IFERROR(VLOOKUP(S7,distancebands!A:C,3,0)," ")</f>
        <v xml:space="preserve"> </v>
      </c>
      <c r="U7" s="611">
        <f t="shared" si="11"/>
        <v>0</v>
      </c>
      <c r="V7" s="607"/>
      <c r="W7" s="607"/>
      <c r="X7" s="463">
        <f t="shared" si="12"/>
        <v>0</v>
      </c>
      <c r="Y7" s="463">
        <f>IF(Information!$C$4="RE",IF(AND((W7*V7)&lt;=400,V7&lt;=40),W7*V7,IF((V7*W7)&lt;=400,W7*40,400)),0)</f>
        <v>0</v>
      </c>
      <c r="Z7" s="467"/>
    </row>
    <row r="8" spans="1:26" s="547" customFormat="1" ht="24.75" customHeight="1">
      <c r="A8" s="557"/>
      <c r="B8" s="557"/>
      <c r="C8" s="537">
        <f t="shared" si="0"/>
        <v>0</v>
      </c>
      <c r="D8" s="538">
        <f t="shared" si="1"/>
        <v>0</v>
      </c>
      <c r="E8" s="597">
        <f t="shared" si="2"/>
        <v>0</v>
      </c>
      <c r="F8" s="598"/>
      <c r="G8" s="371" t="str">
        <f>IFERROR(VLOOKUP(F8,countrygrouping!A:B,2,0)," ")</f>
        <v xml:space="preserve"> </v>
      </c>
      <c r="H8" s="540" t="str">
        <f t="shared" si="3"/>
        <v xml:space="preserve"> </v>
      </c>
      <c r="I8" s="599">
        <f t="shared" si="4"/>
        <v>0</v>
      </c>
      <c r="J8" s="540">
        <f t="shared" si="5"/>
        <v>0</v>
      </c>
      <c r="K8" s="600">
        <f t="shared" si="6"/>
        <v>0</v>
      </c>
      <c r="L8" s="600">
        <f t="shared" si="7"/>
        <v>0</v>
      </c>
      <c r="M8" s="601">
        <f t="shared" si="8"/>
        <v>0</v>
      </c>
      <c r="N8" s="608">
        <f>IFERROR(VLOOKUP(H8,staffrate!A:D,2,0)*I8,0)</f>
        <v>0</v>
      </c>
      <c r="O8" s="543">
        <f>IFERROR(VLOOKUP(H8,staffrate!A:D,3,0)*K8,0)</f>
        <v>0</v>
      </c>
      <c r="P8" s="543">
        <f>IFERROR(VLOOKUP(H8,staffrate!A:D,4,0)*M8,0)</f>
        <v>0</v>
      </c>
      <c r="Q8" s="546">
        <f t="shared" si="9"/>
        <v>0</v>
      </c>
      <c r="R8" s="603">
        <f t="shared" si="10"/>
        <v>0</v>
      </c>
      <c r="S8" s="609" t="str">
        <f>IFERROR(VLOOKUP(F8,countrygrouping!A:C,3,0)," ")</f>
        <v xml:space="preserve"> </v>
      </c>
      <c r="T8" s="610" t="str">
        <f>IFERROR(VLOOKUP(S8,distancebands!A:C,3,0)," ")</f>
        <v xml:space="preserve"> </v>
      </c>
      <c r="U8" s="611">
        <f t="shared" si="11"/>
        <v>0</v>
      </c>
      <c r="V8" s="607"/>
      <c r="W8" s="607"/>
      <c r="X8" s="463">
        <f t="shared" si="12"/>
        <v>0</v>
      </c>
      <c r="Y8" s="463">
        <f>IF(Information!$C$4="RE",IF(AND((W8*V8)&lt;=400,V8&lt;=40),W8*V8,IF((V8*W8)&lt;=400,W8*40,400)),0)</f>
        <v>0</v>
      </c>
      <c r="Z8" s="467"/>
    </row>
    <row r="9" spans="1:26" s="547" customFormat="1" ht="24.75" customHeight="1">
      <c r="A9" s="557"/>
      <c r="B9" s="557"/>
      <c r="C9" s="537">
        <f t="shared" si="0"/>
        <v>0</v>
      </c>
      <c r="D9" s="538">
        <f t="shared" si="1"/>
        <v>0</v>
      </c>
      <c r="E9" s="597">
        <f t="shared" si="2"/>
        <v>0</v>
      </c>
      <c r="F9" s="598"/>
      <c r="G9" s="371" t="str">
        <f>IFERROR(VLOOKUP(F9,countrygrouping!A:B,2,0)," ")</f>
        <v xml:space="preserve"> </v>
      </c>
      <c r="H9" s="540" t="str">
        <f t="shared" si="3"/>
        <v xml:space="preserve"> </v>
      </c>
      <c r="I9" s="599">
        <f t="shared" si="4"/>
        <v>0</v>
      </c>
      <c r="J9" s="540">
        <f t="shared" si="5"/>
        <v>0</v>
      </c>
      <c r="K9" s="600">
        <f t="shared" si="6"/>
        <v>0</v>
      </c>
      <c r="L9" s="600">
        <f t="shared" si="7"/>
        <v>0</v>
      </c>
      <c r="M9" s="601">
        <f t="shared" si="8"/>
        <v>0</v>
      </c>
      <c r="N9" s="608">
        <f>IFERROR(VLOOKUP(H9,staffrate!A:D,2,0)*I9,0)</f>
        <v>0</v>
      </c>
      <c r="O9" s="543">
        <f>IFERROR(VLOOKUP(H9,staffrate!A:D,3,0)*K9,0)</f>
        <v>0</v>
      </c>
      <c r="P9" s="543">
        <f>IFERROR(VLOOKUP(H9,staffrate!A:D,4,0)*M9,0)</f>
        <v>0</v>
      </c>
      <c r="Q9" s="546">
        <f t="shared" si="9"/>
        <v>0</v>
      </c>
      <c r="R9" s="603">
        <f t="shared" si="10"/>
        <v>0</v>
      </c>
      <c r="S9" s="609" t="str">
        <f>IFERROR(VLOOKUP(F9,countrygrouping!A:C,3,0)," ")</f>
        <v xml:space="preserve"> </v>
      </c>
      <c r="T9" s="610" t="str">
        <f>IFERROR(VLOOKUP(S9,distancebands!A:C,3,0)," ")</f>
        <v xml:space="preserve"> </v>
      </c>
      <c r="U9" s="611">
        <f t="shared" si="11"/>
        <v>0</v>
      </c>
      <c r="V9" s="607"/>
      <c r="W9" s="607"/>
      <c r="X9" s="463">
        <f t="shared" si="12"/>
        <v>0</v>
      </c>
      <c r="Y9" s="463">
        <f>IF(Information!$C$4="RE",IF(AND((W9*V9)&lt;=400,V9&lt;=40),W9*V9,IF((V9*W9)&lt;=400,W9*40,400)),0)</f>
        <v>0</v>
      </c>
      <c r="Z9" s="467"/>
    </row>
    <row r="10" spans="1:26" s="547" customFormat="1" ht="24.75" customHeight="1">
      <c r="A10" s="557"/>
      <c r="B10" s="557"/>
      <c r="C10" s="537">
        <f t="shared" si="0"/>
        <v>0</v>
      </c>
      <c r="D10" s="538">
        <f t="shared" si="1"/>
        <v>0</v>
      </c>
      <c r="E10" s="597">
        <f t="shared" si="2"/>
        <v>0</v>
      </c>
      <c r="F10" s="598"/>
      <c r="G10" s="371" t="str">
        <f>IFERROR(VLOOKUP(F10,countrygrouping!A:B,2,0)," ")</f>
        <v xml:space="preserve"> </v>
      </c>
      <c r="H10" s="540" t="str">
        <f t="shared" si="3"/>
        <v xml:space="preserve"> </v>
      </c>
      <c r="I10" s="599">
        <f t="shared" si="4"/>
        <v>0</v>
      </c>
      <c r="J10" s="540">
        <f t="shared" si="5"/>
        <v>0</v>
      </c>
      <c r="K10" s="600">
        <f t="shared" si="6"/>
        <v>0</v>
      </c>
      <c r="L10" s="600">
        <f t="shared" si="7"/>
        <v>0</v>
      </c>
      <c r="M10" s="601">
        <f t="shared" si="8"/>
        <v>0</v>
      </c>
      <c r="N10" s="608">
        <f>IFERROR(VLOOKUP(H10,staffrate!A:D,2,0)*I10,0)</f>
        <v>0</v>
      </c>
      <c r="O10" s="543">
        <f>IFERROR(VLOOKUP(H10,staffrate!A:D,3,0)*K10,0)</f>
        <v>0</v>
      </c>
      <c r="P10" s="543">
        <f>IFERROR(VLOOKUP(H10,staffrate!A:D,4,0)*M10,0)</f>
        <v>0</v>
      </c>
      <c r="Q10" s="546">
        <f t="shared" si="9"/>
        <v>0</v>
      </c>
      <c r="R10" s="603">
        <f t="shared" si="10"/>
        <v>0</v>
      </c>
      <c r="S10" s="609" t="str">
        <f>IFERROR(VLOOKUP(F10,countrygrouping!A:C,3,0)," ")</f>
        <v xml:space="preserve"> </v>
      </c>
      <c r="T10" s="610" t="str">
        <f>IFERROR(VLOOKUP(S10,distancebands!A:C,3,0)," ")</f>
        <v xml:space="preserve"> </v>
      </c>
      <c r="U10" s="611">
        <f t="shared" si="11"/>
        <v>0</v>
      </c>
      <c r="V10" s="607"/>
      <c r="W10" s="607"/>
      <c r="X10" s="463">
        <f t="shared" si="12"/>
        <v>0</v>
      </c>
      <c r="Y10" s="463">
        <f>IF(Information!$C$4="RE",IF(AND((W10*V10)&lt;=400,V10&lt;=40),W10*V10,IF((V10*W10)&lt;=400,W10*40,400)),0)</f>
        <v>0</v>
      </c>
      <c r="Z10" s="467"/>
    </row>
    <row r="11" spans="1:26" s="547" customFormat="1" ht="24.75" customHeight="1">
      <c r="A11" s="557"/>
      <c r="B11" s="557"/>
      <c r="C11" s="537">
        <f t="shared" si="0"/>
        <v>0</v>
      </c>
      <c r="D11" s="538">
        <f t="shared" si="1"/>
        <v>0</v>
      </c>
      <c r="E11" s="597">
        <f t="shared" si="2"/>
        <v>0</v>
      </c>
      <c r="F11" s="598"/>
      <c r="G11" s="371" t="str">
        <f>IFERROR(VLOOKUP(F11,countrygrouping!A:B,2,0)," ")</f>
        <v xml:space="preserve"> </v>
      </c>
      <c r="H11" s="540" t="str">
        <f t="shared" si="3"/>
        <v xml:space="preserve"> </v>
      </c>
      <c r="I11" s="599">
        <f t="shared" si="4"/>
        <v>0</v>
      </c>
      <c r="J11" s="540">
        <f t="shared" si="5"/>
        <v>0</v>
      </c>
      <c r="K11" s="600">
        <f t="shared" si="6"/>
        <v>0</v>
      </c>
      <c r="L11" s="600">
        <f t="shared" si="7"/>
        <v>0</v>
      </c>
      <c r="M11" s="601">
        <f t="shared" si="8"/>
        <v>0</v>
      </c>
      <c r="N11" s="608">
        <f>IFERROR(VLOOKUP(H11,staffrate!A:D,2,0)*I11,0)</f>
        <v>0</v>
      </c>
      <c r="O11" s="543">
        <f>IFERROR(VLOOKUP(H11,staffrate!A:D,3,0)*K11,0)</f>
        <v>0</v>
      </c>
      <c r="P11" s="543">
        <f>IFERROR(VLOOKUP(H11,staffrate!A:D,4,0)*M11,0)</f>
        <v>0</v>
      </c>
      <c r="Q11" s="546">
        <f t="shared" si="9"/>
        <v>0</v>
      </c>
      <c r="R11" s="603">
        <f t="shared" si="10"/>
        <v>0</v>
      </c>
      <c r="S11" s="609" t="str">
        <f>IFERROR(VLOOKUP(F11,countrygrouping!A:C,3,0)," ")</f>
        <v xml:space="preserve"> </v>
      </c>
      <c r="T11" s="610" t="str">
        <f>IFERROR(VLOOKUP(S11,distancebands!A:C,3,0)," ")</f>
        <v xml:space="preserve"> </v>
      </c>
      <c r="U11" s="611">
        <f t="shared" si="11"/>
        <v>0</v>
      </c>
      <c r="V11" s="607"/>
      <c r="W11" s="607"/>
      <c r="X11" s="463">
        <f t="shared" si="12"/>
        <v>0</v>
      </c>
      <c r="Y11" s="463">
        <f>IF(Information!$C$4="RE",IF(AND((W11*V11)&lt;=400,V11&lt;=40),W11*V11,IF((V11*W11)&lt;=400,W11*40,400)),0)</f>
        <v>0</v>
      </c>
      <c r="Z11" s="467"/>
    </row>
    <row r="12" spans="1:26" s="547" customFormat="1" ht="24.75" customHeight="1">
      <c r="A12" s="557"/>
      <c r="B12" s="557"/>
      <c r="C12" s="537">
        <f t="shared" si="0"/>
        <v>0</v>
      </c>
      <c r="D12" s="538">
        <f t="shared" si="1"/>
        <v>0</v>
      </c>
      <c r="E12" s="597">
        <f t="shared" si="2"/>
        <v>0</v>
      </c>
      <c r="F12" s="598"/>
      <c r="G12" s="371" t="str">
        <f>IFERROR(VLOOKUP(F12,countrygrouping!A:B,2,0)," ")</f>
        <v xml:space="preserve"> </v>
      </c>
      <c r="H12" s="540" t="str">
        <f t="shared" si="3"/>
        <v xml:space="preserve"> </v>
      </c>
      <c r="I12" s="599">
        <f t="shared" si="4"/>
        <v>0</v>
      </c>
      <c r="J12" s="540">
        <f t="shared" si="5"/>
        <v>0</v>
      </c>
      <c r="K12" s="600">
        <f t="shared" si="6"/>
        <v>0</v>
      </c>
      <c r="L12" s="600">
        <f t="shared" si="7"/>
        <v>0</v>
      </c>
      <c r="M12" s="601">
        <f t="shared" si="8"/>
        <v>0</v>
      </c>
      <c r="N12" s="608">
        <f>IFERROR(VLOOKUP(H12,staffrate!A:D,2,0)*I12,0)</f>
        <v>0</v>
      </c>
      <c r="O12" s="543">
        <f>IFERROR(VLOOKUP(H12,staffrate!A:D,3,0)*K12,0)</f>
        <v>0</v>
      </c>
      <c r="P12" s="543">
        <f>IFERROR(VLOOKUP(H12,staffrate!A:D,4,0)*M12,0)</f>
        <v>0</v>
      </c>
      <c r="Q12" s="546">
        <f t="shared" si="9"/>
        <v>0</v>
      </c>
      <c r="R12" s="603">
        <f t="shared" si="10"/>
        <v>0</v>
      </c>
      <c r="S12" s="609" t="str">
        <f>IFERROR(VLOOKUP(F12,countrygrouping!A:C,3,0)," ")</f>
        <v xml:space="preserve"> </v>
      </c>
      <c r="T12" s="610" t="str">
        <f>IFERROR(VLOOKUP(S12,distancebands!A:C,3,0)," ")</f>
        <v xml:space="preserve"> </v>
      </c>
      <c r="U12" s="611">
        <f t="shared" si="11"/>
        <v>0</v>
      </c>
      <c r="V12" s="607"/>
      <c r="W12" s="607"/>
      <c r="X12" s="463">
        <f t="shared" si="12"/>
        <v>0</v>
      </c>
      <c r="Y12" s="463">
        <f>IF(Information!$C$4="RE",IF(AND((W12*V12)&lt;=400,V12&lt;=40),W12*V12,IF((V12*W12)&lt;=400,W12*40,400)),0)</f>
        <v>0</v>
      </c>
      <c r="Z12" s="467"/>
    </row>
    <row r="13" spans="1:26" s="547" customFormat="1" ht="24.75" customHeight="1">
      <c r="A13" s="557"/>
      <c r="B13" s="557"/>
      <c r="C13" s="537">
        <f t="shared" si="0"/>
        <v>0</v>
      </c>
      <c r="D13" s="538">
        <f t="shared" si="1"/>
        <v>0</v>
      </c>
      <c r="E13" s="597">
        <f t="shared" si="2"/>
        <v>0</v>
      </c>
      <c r="F13" s="598"/>
      <c r="G13" s="371" t="str">
        <f>IFERROR(VLOOKUP(F13,countrygrouping!A:B,2,0)," ")</f>
        <v xml:space="preserve"> </v>
      </c>
      <c r="H13" s="540" t="str">
        <f t="shared" si="3"/>
        <v xml:space="preserve"> </v>
      </c>
      <c r="I13" s="599">
        <f t="shared" si="4"/>
        <v>0</v>
      </c>
      <c r="J13" s="540">
        <f t="shared" si="5"/>
        <v>0</v>
      </c>
      <c r="K13" s="600">
        <f t="shared" si="6"/>
        <v>0</v>
      </c>
      <c r="L13" s="600">
        <f t="shared" si="7"/>
        <v>0</v>
      </c>
      <c r="M13" s="601">
        <f t="shared" si="8"/>
        <v>0</v>
      </c>
      <c r="N13" s="608">
        <f>IFERROR(VLOOKUP(H13,staffrate!A:D,2,0)*I13,0)</f>
        <v>0</v>
      </c>
      <c r="O13" s="543">
        <f>IFERROR(VLOOKUP(H13,staffrate!A:D,3,0)*K13,0)</f>
        <v>0</v>
      </c>
      <c r="P13" s="543">
        <f>IFERROR(VLOOKUP(H13,staffrate!A:D,4,0)*M13,0)</f>
        <v>0</v>
      </c>
      <c r="Q13" s="546">
        <f t="shared" si="9"/>
        <v>0</v>
      </c>
      <c r="R13" s="603">
        <f t="shared" si="10"/>
        <v>0</v>
      </c>
      <c r="S13" s="609" t="str">
        <f>IFERROR(VLOOKUP(F13,countrygrouping!A:C,3,0)," ")</f>
        <v xml:space="preserve"> </v>
      </c>
      <c r="T13" s="610" t="str">
        <f>IFERROR(VLOOKUP(S13,distancebands!A:C,3,0)," ")</f>
        <v xml:space="preserve"> </v>
      </c>
      <c r="U13" s="611">
        <f t="shared" si="11"/>
        <v>0</v>
      </c>
      <c r="V13" s="607"/>
      <c r="W13" s="607"/>
      <c r="X13" s="463">
        <f t="shared" si="12"/>
        <v>0</v>
      </c>
      <c r="Y13" s="463">
        <f>IF(Information!$C$4="RE",IF(AND((W13*V13)&lt;=400,V13&lt;=40),W13*V13,IF((V13*W13)&lt;=400,W13*40,400)),0)</f>
        <v>0</v>
      </c>
      <c r="Z13" s="467"/>
    </row>
    <row r="14" spans="1:26" s="547" customFormat="1" ht="24.75" customHeight="1">
      <c r="A14" s="557"/>
      <c r="B14" s="557"/>
      <c r="C14" s="537">
        <f t="shared" si="0"/>
        <v>0</v>
      </c>
      <c r="D14" s="538">
        <f t="shared" si="1"/>
        <v>0</v>
      </c>
      <c r="E14" s="597">
        <f t="shared" si="2"/>
        <v>0</v>
      </c>
      <c r="F14" s="598"/>
      <c r="G14" s="371" t="str">
        <f>IFERROR(VLOOKUP(F14,countrygrouping!A:B,2,0)," ")</f>
        <v xml:space="preserve"> </v>
      </c>
      <c r="H14" s="540" t="str">
        <f t="shared" si="3"/>
        <v xml:space="preserve"> </v>
      </c>
      <c r="I14" s="599">
        <f t="shared" si="4"/>
        <v>0</v>
      </c>
      <c r="J14" s="540">
        <f t="shared" si="5"/>
        <v>0</v>
      </c>
      <c r="K14" s="600">
        <f t="shared" si="6"/>
        <v>0</v>
      </c>
      <c r="L14" s="600">
        <f t="shared" si="7"/>
        <v>0</v>
      </c>
      <c r="M14" s="601">
        <f t="shared" si="8"/>
        <v>0</v>
      </c>
      <c r="N14" s="608">
        <f>IFERROR(VLOOKUP(H14,staffrate!A:D,2,0)*I14,0)</f>
        <v>0</v>
      </c>
      <c r="O14" s="543">
        <f>IFERROR(VLOOKUP(H14,staffrate!A:D,3,0)*K14,0)</f>
        <v>0</v>
      </c>
      <c r="P14" s="543">
        <f>IFERROR(VLOOKUP(H14,staffrate!A:D,4,0)*M14,0)</f>
        <v>0</v>
      </c>
      <c r="Q14" s="546">
        <f t="shared" si="9"/>
        <v>0</v>
      </c>
      <c r="R14" s="603">
        <f t="shared" si="10"/>
        <v>0</v>
      </c>
      <c r="S14" s="609" t="str">
        <f>IFERROR(VLOOKUP(F14,countrygrouping!A:C,3,0)," ")</f>
        <v xml:space="preserve"> </v>
      </c>
      <c r="T14" s="610" t="str">
        <f>IFERROR(VLOOKUP(S14,distancebands!A:C,3,0)," ")</f>
        <v xml:space="preserve"> </v>
      </c>
      <c r="U14" s="611">
        <f t="shared" si="11"/>
        <v>0</v>
      </c>
      <c r="V14" s="607"/>
      <c r="W14" s="607"/>
      <c r="X14" s="463">
        <f t="shared" si="12"/>
        <v>0</v>
      </c>
      <c r="Y14" s="463">
        <f>IF(Information!$C$4="RE",IF(AND((W14*V14)&lt;=400,V14&lt;=40),W14*V14,IF((V14*W14)&lt;=400,W14*40,400)),0)</f>
        <v>0</v>
      </c>
      <c r="Z14" s="467"/>
    </row>
    <row r="15" spans="1:26" s="547" customFormat="1" ht="24.75" customHeight="1">
      <c r="A15" s="557"/>
      <c r="B15" s="557"/>
      <c r="C15" s="537">
        <f t="shared" si="0"/>
        <v>0</v>
      </c>
      <c r="D15" s="538">
        <f t="shared" si="1"/>
        <v>0</v>
      </c>
      <c r="E15" s="597">
        <f t="shared" si="2"/>
        <v>0</v>
      </c>
      <c r="F15" s="598"/>
      <c r="G15" s="371" t="str">
        <f>IFERROR(VLOOKUP(F15,countrygrouping!A:B,2,0)," ")</f>
        <v xml:space="preserve"> </v>
      </c>
      <c r="H15" s="540" t="str">
        <f t="shared" si="3"/>
        <v xml:space="preserve"> </v>
      </c>
      <c r="I15" s="599">
        <f t="shared" si="4"/>
        <v>0</v>
      </c>
      <c r="J15" s="540">
        <f t="shared" si="5"/>
        <v>0</v>
      </c>
      <c r="K15" s="600">
        <f t="shared" si="6"/>
        <v>0</v>
      </c>
      <c r="L15" s="600">
        <f t="shared" si="7"/>
        <v>0</v>
      </c>
      <c r="M15" s="601">
        <f t="shared" si="8"/>
        <v>0</v>
      </c>
      <c r="N15" s="608">
        <f>IFERROR(VLOOKUP(H15,staffrate!A:D,2,0)*I15,0)</f>
        <v>0</v>
      </c>
      <c r="O15" s="543">
        <f>IFERROR(VLOOKUP(H15,staffrate!A:D,3,0)*K15,0)</f>
        <v>0</v>
      </c>
      <c r="P15" s="543">
        <f>IFERROR(VLOOKUP(H15,staffrate!A:D,4,0)*M15,0)</f>
        <v>0</v>
      </c>
      <c r="Q15" s="546">
        <f t="shared" si="9"/>
        <v>0</v>
      </c>
      <c r="R15" s="603">
        <f t="shared" si="10"/>
        <v>0</v>
      </c>
      <c r="S15" s="609" t="str">
        <f>IFERROR(VLOOKUP(F15,countrygrouping!A:C,3,0)," ")</f>
        <v xml:space="preserve"> </v>
      </c>
      <c r="T15" s="610" t="str">
        <f>IFERROR(VLOOKUP(S15,distancebands!A:C,3,0)," ")</f>
        <v xml:space="preserve"> </v>
      </c>
      <c r="U15" s="611">
        <f t="shared" si="11"/>
        <v>0</v>
      </c>
      <c r="V15" s="607"/>
      <c r="W15" s="607"/>
      <c r="X15" s="463">
        <f t="shared" si="12"/>
        <v>0</v>
      </c>
      <c r="Y15" s="463">
        <f>IF(Information!$C$4="RE",IF(AND((W15*V15)&lt;=400,V15&lt;=40),W15*V15,IF((V15*W15)&lt;=400,W15*40,400)),0)</f>
        <v>0</v>
      </c>
      <c r="Z15" s="467"/>
    </row>
    <row r="16" spans="1:26" s="547" customFormat="1" ht="24.75" customHeight="1">
      <c r="A16" s="557"/>
      <c r="B16" s="557"/>
      <c r="C16" s="537">
        <f t="shared" si="0"/>
        <v>0</v>
      </c>
      <c r="D16" s="538">
        <f t="shared" si="1"/>
        <v>0</v>
      </c>
      <c r="E16" s="597">
        <f t="shared" si="2"/>
        <v>0</v>
      </c>
      <c r="F16" s="598"/>
      <c r="G16" s="371" t="str">
        <f>IFERROR(VLOOKUP(F16,countrygrouping!A:B,2,0)," ")</f>
        <v xml:space="preserve"> </v>
      </c>
      <c r="H16" s="540" t="str">
        <f t="shared" si="3"/>
        <v xml:space="preserve"> </v>
      </c>
      <c r="I16" s="599">
        <f t="shared" si="4"/>
        <v>0</v>
      </c>
      <c r="J16" s="540">
        <f t="shared" si="5"/>
        <v>0</v>
      </c>
      <c r="K16" s="600">
        <f t="shared" si="6"/>
        <v>0</v>
      </c>
      <c r="L16" s="600">
        <f t="shared" si="7"/>
        <v>0</v>
      </c>
      <c r="M16" s="601">
        <f t="shared" si="8"/>
        <v>0</v>
      </c>
      <c r="N16" s="608">
        <f>IFERROR(VLOOKUP(H16,staffrate!A:D,2,0)*I16,0)</f>
        <v>0</v>
      </c>
      <c r="O16" s="543">
        <f>IFERROR(VLOOKUP(H16,staffrate!A:D,3,0)*K16,0)</f>
        <v>0</v>
      </c>
      <c r="P16" s="543">
        <f>IFERROR(VLOOKUP(H16,staffrate!A:D,4,0)*M16,0)</f>
        <v>0</v>
      </c>
      <c r="Q16" s="546">
        <f t="shared" si="9"/>
        <v>0</v>
      </c>
      <c r="R16" s="603">
        <f t="shared" si="10"/>
        <v>0</v>
      </c>
      <c r="S16" s="609" t="str">
        <f>IFERROR(VLOOKUP(F16,countrygrouping!A:C,3,0)," ")</f>
        <v xml:space="preserve"> </v>
      </c>
      <c r="T16" s="610" t="str">
        <f>IFERROR(VLOOKUP(S16,distancebands!A:C,3,0)," ")</f>
        <v xml:space="preserve"> </v>
      </c>
      <c r="U16" s="611">
        <f t="shared" si="11"/>
        <v>0</v>
      </c>
      <c r="V16" s="607"/>
      <c r="W16" s="607"/>
      <c r="X16" s="463">
        <f t="shared" si="12"/>
        <v>0</v>
      </c>
      <c r="Y16" s="463">
        <f>IF(Information!$C$4="RE",IF(AND((W16*V16)&lt;=400,V16&lt;=40),W16*V16,IF((V16*W16)&lt;=400,W16*40,400)),0)</f>
        <v>0</v>
      </c>
      <c r="Z16" s="467"/>
    </row>
    <row r="17" spans="1:26" s="547" customFormat="1" ht="24.75" customHeight="1">
      <c r="A17" s="557"/>
      <c r="B17" s="557"/>
      <c r="C17" s="537">
        <f t="shared" si="0"/>
        <v>0</v>
      </c>
      <c r="D17" s="538">
        <f t="shared" si="1"/>
        <v>0</v>
      </c>
      <c r="E17" s="597">
        <f t="shared" si="2"/>
        <v>0</v>
      </c>
      <c r="F17" s="598"/>
      <c r="G17" s="371" t="str">
        <f>IFERROR(VLOOKUP(F17,countrygrouping!A:B,2,0)," ")</f>
        <v xml:space="preserve"> </v>
      </c>
      <c r="H17" s="540" t="str">
        <f t="shared" si="3"/>
        <v xml:space="preserve"> </v>
      </c>
      <c r="I17" s="599">
        <f t="shared" si="4"/>
        <v>0</v>
      </c>
      <c r="J17" s="540">
        <f t="shared" si="5"/>
        <v>0</v>
      </c>
      <c r="K17" s="600">
        <f t="shared" si="6"/>
        <v>0</v>
      </c>
      <c r="L17" s="600">
        <f t="shared" si="7"/>
        <v>0</v>
      </c>
      <c r="M17" s="601">
        <f t="shared" si="8"/>
        <v>0</v>
      </c>
      <c r="N17" s="608">
        <f>IFERROR(VLOOKUP(H17,staffrate!A:D,2,0)*I17,0)</f>
        <v>0</v>
      </c>
      <c r="O17" s="543">
        <f>IFERROR(VLOOKUP(H17,staffrate!A:D,3,0)*K17,0)</f>
        <v>0</v>
      </c>
      <c r="P17" s="543">
        <f>IFERROR(VLOOKUP(H17,staffrate!A:D,4,0)*M17,0)</f>
        <v>0</v>
      </c>
      <c r="Q17" s="546">
        <f t="shared" si="9"/>
        <v>0</v>
      </c>
      <c r="R17" s="603">
        <f t="shared" si="10"/>
        <v>0</v>
      </c>
      <c r="S17" s="609" t="str">
        <f>IFERROR(VLOOKUP(F17,countrygrouping!A:C,3,0)," ")</f>
        <v xml:space="preserve"> </v>
      </c>
      <c r="T17" s="610" t="str">
        <f>IFERROR(VLOOKUP(S17,distancebands!A:C,3,0)," ")</f>
        <v xml:space="preserve"> </v>
      </c>
      <c r="U17" s="611">
        <f t="shared" si="11"/>
        <v>0</v>
      </c>
      <c r="V17" s="607"/>
      <c r="W17" s="607"/>
      <c r="X17" s="463">
        <f t="shared" si="12"/>
        <v>0</v>
      </c>
      <c r="Y17" s="463">
        <f>IF(Information!$C$4="RE",IF(AND((W17*V17)&lt;=400,V17&lt;=40),W17*V17,IF((V17*W17)&lt;=400,W17*40,400)),0)</f>
        <v>0</v>
      </c>
      <c r="Z17" s="467"/>
    </row>
    <row r="18" spans="1:26" s="547" customFormat="1" ht="24.75" customHeight="1">
      <c r="A18" s="557"/>
      <c r="B18" s="557"/>
      <c r="C18" s="537">
        <f t="shared" si="0"/>
        <v>0</v>
      </c>
      <c r="D18" s="538">
        <f t="shared" si="1"/>
        <v>0</v>
      </c>
      <c r="E18" s="597">
        <f t="shared" si="2"/>
        <v>0</v>
      </c>
      <c r="F18" s="598"/>
      <c r="G18" s="371" t="str">
        <f>IFERROR(VLOOKUP(F18,countrygrouping!A:B,2,0)," ")</f>
        <v xml:space="preserve"> </v>
      </c>
      <c r="H18" s="540" t="str">
        <f t="shared" si="3"/>
        <v xml:space="preserve"> </v>
      </c>
      <c r="I18" s="599">
        <f t="shared" si="4"/>
        <v>0</v>
      </c>
      <c r="J18" s="540">
        <f t="shared" si="5"/>
        <v>0</v>
      </c>
      <c r="K18" s="600">
        <f t="shared" si="6"/>
        <v>0</v>
      </c>
      <c r="L18" s="600">
        <f t="shared" si="7"/>
        <v>0</v>
      </c>
      <c r="M18" s="601">
        <f t="shared" si="8"/>
        <v>0</v>
      </c>
      <c r="N18" s="608">
        <f>IFERROR(VLOOKUP(H18,staffrate!A:D,2,0)*I18,0)</f>
        <v>0</v>
      </c>
      <c r="O18" s="543">
        <f>IFERROR(VLOOKUP(H18,staffrate!A:D,3,0)*K18,0)</f>
        <v>0</v>
      </c>
      <c r="P18" s="543">
        <f>IFERROR(VLOOKUP(H18,staffrate!A:D,4,0)*M18,0)</f>
        <v>0</v>
      </c>
      <c r="Q18" s="546">
        <f t="shared" si="9"/>
        <v>0</v>
      </c>
      <c r="R18" s="603">
        <f t="shared" si="10"/>
        <v>0</v>
      </c>
      <c r="S18" s="609" t="str">
        <f>IFERROR(VLOOKUP(F18,countrygrouping!A:C,3,0)," ")</f>
        <v xml:space="preserve"> </v>
      </c>
      <c r="T18" s="610" t="str">
        <f>IFERROR(VLOOKUP(S18,distancebands!A:C,3,0)," ")</f>
        <v xml:space="preserve"> </v>
      </c>
      <c r="U18" s="611">
        <f t="shared" si="11"/>
        <v>0</v>
      </c>
      <c r="V18" s="607"/>
      <c r="W18" s="607"/>
      <c r="X18" s="463">
        <f t="shared" si="12"/>
        <v>0</v>
      </c>
      <c r="Y18" s="463">
        <f>IF(Information!$C$4="RE",IF(AND((W18*V18)&lt;=400,V18&lt;=40),W18*V18,IF((V18*W18)&lt;=400,W18*40,400)),0)</f>
        <v>0</v>
      </c>
      <c r="Z18" s="467"/>
    </row>
    <row r="19" spans="1:26" s="547" customFormat="1" ht="24.75" customHeight="1">
      <c r="A19" s="557"/>
      <c r="B19" s="557"/>
      <c r="C19" s="537">
        <f t="shared" si="0"/>
        <v>0</v>
      </c>
      <c r="D19" s="538">
        <f t="shared" si="1"/>
        <v>0</v>
      </c>
      <c r="E19" s="597">
        <f t="shared" si="2"/>
        <v>0</v>
      </c>
      <c r="F19" s="598"/>
      <c r="G19" s="371" t="str">
        <f>IFERROR(VLOOKUP(F19,countrygrouping!A:B,2,0)," ")</f>
        <v xml:space="preserve"> </v>
      </c>
      <c r="H19" s="540" t="str">
        <f t="shared" si="3"/>
        <v xml:space="preserve"> </v>
      </c>
      <c r="I19" s="599">
        <f t="shared" si="4"/>
        <v>0</v>
      </c>
      <c r="J19" s="540">
        <f t="shared" si="5"/>
        <v>0</v>
      </c>
      <c r="K19" s="600">
        <f t="shared" si="6"/>
        <v>0</v>
      </c>
      <c r="L19" s="600">
        <f t="shared" si="7"/>
        <v>0</v>
      </c>
      <c r="M19" s="601">
        <f t="shared" si="8"/>
        <v>0</v>
      </c>
      <c r="N19" s="608">
        <f>IFERROR(VLOOKUP(H19,staffrate!A:D,2,0)*I19,0)</f>
        <v>0</v>
      </c>
      <c r="O19" s="543">
        <f>IFERROR(VLOOKUP(H19,staffrate!A:D,3,0)*K19,0)</f>
        <v>0</v>
      </c>
      <c r="P19" s="543">
        <f>IFERROR(VLOOKUP(H19,staffrate!A:D,4,0)*M19,0)</f>
        <v>0</v>
      </c>
      <c r="Q19" s="546">
        <f t="shared" si="9"/>
        <v>0</v>
      </c>
      <c r="R19" s="603">
        <f t="shared" si="10"/>
        <v>0</v>
      </c>
      <c r="S19" s="609" t="str">
        <f>IFERROR(VLOOKUP(F19,countrygrouping!A:C,3,0)," ")</f>
        <v xml:space="preserve"> </v>
      </c>
      <c r="T19" s="610" t="str">
        <f>IFERROR(VLOOKUP(S19,distancebands!A:C,3,0)," ")</f>
        <v xml:space="preserve"> </v>
      </c>
      <c r="U19" s="611">
        <f t="shared" si="11"/>
        <v>0</v>
      </c>
      <c r="V19" s="607"/>
      <c r="W19" s="607"/>
      <c r="X19" s="463">
        <f t="shared" si="12"/>
        <v>0</v>
      </c>
      <c r="Y19" s="463">
        <f>IF(Information!$C$4="RE",IF(AND((W19*V19)&lt;=400,V19&lt;=40),W19*V19,IF((V19*W19)&lt;=400,W19*40,400)),0)</f>
        <v>0</v>
      </c>
      <c r="Z19" s="467"/>
    </row>
    <row r="20" spans="1:26" s="547" customFormat="1" ht="24.75" customHeight="1">
      <c r="A20" s="557"/>
      <c r="B20" s="557"/>
      <c r="C20" s="537">
        <f t="shared" si="0"/>
        <v>0</v>
      </c>
      <c r="D20" s="538">
        <f t="shared" si="1"/>
        <v>0</v>
      </c>
      <c r="E20" s="597">
        <f t="shared" si="2"/>
        <v>0</v>
      </c>
      <c r="F20" s="598"/>
      <c r="G20" s="371" t="str">
        <f>IFERROR(VLOOKUP(F20,countrygrouping!A:B,2,0)," ")</f>
        <v xml:space="preserve"> </v>
      </c>
      <c r="H20" s="540" t="str">
        <f t="shared" si="3"/>
        <v xml:space="preserve"> </v>
      </c>
      <c r="I20" s="599">
        <f t="shared" si="4"/>
        <v>0</v>
      </c>
      <c r="J20" s="540">
        <f t="shared" si="5"/>
        <v>0</v>
      </c>
      <c r="K20" s="600">
        <f t="shared" si="6"/>
        <v>0</v>
      </c>
      <c r="L20" s="600">
        <f t="shared" si="7"/>
        <v>0</v>
      </c>
      <c r="M20" s="601">
        <f t="shared" si="8"/>
        <v>0</v>
      </c>
      <c r="N20" s="608">
        <f>IFERROR(VLOOKUP(H20,staffrate!A:D,2,0)*I20,0)</f>
        <v>0</v>
      </c>
      <c r="O20" s="543">
        <f>IFERROR(VLOOKUP(H20,staffrate!A:D,3,0)*K20,0)</f>
        <v>0</v>
      </c>
      <c r="P20" s="543">
        <f>IFERROR(VLOOKUP(H20,staffrate!A:D,4,0)*M20,0)</f>
        <v>0</v>
      </c>
      <c r="Q20" s="546">
        <f t="shared" si="9"/>
        <v>0</v>
      </c>
      <c r="R20" s="603">
        <f t="shared" si="10"/>
        <v>0</v>
      </c>
      <c r="S20" s="609" t="str">
        <f>IFERROR(VLOOKUP(F20,countrygrouping!A:C,3,0)," ")</f>
        <v xml:space="preserve"> </v>
      </c>
      <c r="T20" s="610" t="str">
        <f>IFERROR(VLOOKUP(S20,distancebands!A:C,3,0)," ")</f>
        <v xml:space="preserve"> </v>
      </c>
      <c r="U20" s="611">
        <f t="shared" si="11"/>
        <v>0</v>
      </c>
      <c r="V20" s="607"/>
      <c r="W20" s="607"/>
      <c r="X20" s="463">
        <f t="shared" si="12"/>
        <v>0</v>
      </c>
      <c r="Y20" s="463">
        <f>IF(Information!$C$4="RE",IF(AND((W20*V20)&lt;=400,V20&lt;=40),W20*V20,IF((V20*W20)&lt;=400,W20*40,400)),0)</f>
        <v>0</v>
      </c>
      <c r="Z20" s="467"/>
    </row>
    <row r="21" spans="1:26" s="547" customFormat="1" ht="24.75" customHeight="1">
      <c r="A21" s="557"/>
      <c r="B21" s="557"/>
      <c r="C21" s="537">
        <f t="shared" si="0"/>
        <v>0</v>
      </c>
      <c r="D21" s="538">
        <f t="shared" si="1"/>
        <v>0</v>
      </c>
      <c r="E21" s="597">
        <f t="shared" si="2"/>
        <v>0</v>
      </c>
      <c r="F21" s="598"/>
      <c r="G21" s="371" t="str">
        <f>IFERROR(VLOOKUP(F21,countrygrouping!A:B,2,0)," ")</f>
        <v xml:space="preserve"> </v>
      </c>
      <c r="H21" s="540" t="str">
        <f t="shared" si="3"/>
        <v xml:space="preserve"> </v>
      </c>
      <c r="I21" s="599">
        <f t="shared" si="4"/>
        <v>0</v>
      </c>
      <c r="J21" s="540">
        <f t="shared" si="5"/>
        <v>0</v>
      </c>
      <c r="K21" s="600">
        <f t="shared" si="6"/>
        <v>0</v>
      </c>
      <c r="L21" s="600">
        <f t="shared" si="7"/>
        <v>0</v>
      </c>
      <c r="M21" s="601">
        <f t="shared" si="8"/>
        <v>0</v>
      </c>
      <c r="N21" s="608">
        <f>IFERROR(VLOOKUP(H21,staffrate!A:D,2,0)*I21,0)</f>
        <v>0</v>
      </c>
      <c r="O21" s="543">
        <f>IFERROR(VLOOKUP(H21,staffrate!A:D,3,0)*K21,0)</f>
        <v>0</v>
      </c>
      <c r="P21" s="543">
        <f>IFERROR(VLOOKUP(H21,staffrate!A:D,4,0)*M21,0)</f>
        <v>0</v>
      </c>
      <c r="Q21" s="546">
        <f t="shared" si="9"/>
        <v>0</v>
      </c>
      <c r="R21" s="603">
        <f t="shared" si="10"/>
        <v>0</v>
      </c>
      <c r="S21" s="609" t="str">
        <f>IFERROR(VLOOKUP(F21,countrygrouping!A:C,3,0)," ")</f>
        <v xml:space="preserve"> </v>
      </c>
      <c r="T21" s="610" t="str">
        <f>IFERROR(VLOOKUP(S21,distancebands!A:C,3,0)," ")</f>
        <v xml:space="preserve"> </v>
      </c>
      <c r="U21" s="611">
        <f t="shared" si="11"/>
        <v>0</v>
      </c>
      <c r="V21" s="607"/>
      <c r="W21" s="607"/>
      <c r="X21" s="463">
        <f t="shared" si="12"/>
        <v>0</v>
      </c>
      <c r="Y21" s="463">
        <f>IF(Information!$C$4="RE",IF(AND((W21*V21)&lt;=400,V21&lt;=40),W21*V21,IF((V21*W21)&lt;=400,W21*40,400)),0)</f>
        <v>0</v>
      </c>
      <c r="Z21" s="467"/>
    </row>
    <row r="22" spans="1:26" s="547" customFormat="1" ht="24.75" customHeight="1">
      <c r="A22" s="557"/>
      <c r="B22" s="557"/>
      <c r="C22" s="537">
        <f t="shared" si="0"/>
        <v>0</v>
      </c>
      <c r="D22" s="538">
        <f t="shared" si="1"/>
        <v>0</v>
      </c>
      <c r="E22" s="597">
        <f t="shared" si="2"/>
        <v>0</v>
      </c>
      <c r="F22" s="598"/>
      <c r="G22" s="371" t="str">
        <f>IFERROR(VLOOKUP(F22,countrygrouping!A:B,2,0)," ")</f>
        <v xml:space="preserve"> </v>
      </c>
      <c r="H22" s="540" t="str">
        <f t="shared" si="3"/>
        <v xml:space="preserve"> </v>
      </c>
      <c r="I22" s="599">
        <f t="shared" si="4"/>
        <v>0</v>
      </c>
      <c r="J22" s="540">
        <f t="shared" si="5"/>
        <v>0</v>
      </c>
      <c r="K22" s="600">
        <f t="shared" si="6"/>
        <v>0</v>
      </c>
      <c r="L22" s="600">
        <f t="shared" si="7"/>
        <v>0</v>
      </c>
      <c r="M22" s="601">
        <f t="shared" si="8"/>
        <v>0</v>
      </c>
      <c r="N22" s="608">
        <f>IFERROR(VLOOKUP(H22,staffrate!A:D,2,0)*I22,0)</f>
        <v>0</v>
      </c>
      <c r="O22" s="543">
        <f>IFERROR(VLOOKUP(H22,staffrate!A:D,3,0)*K22,0)</f>
        <v>0</v>
      </c>
      <c r="P22" s="543">
        <f>IFERROR(VLOOKUP(H22,staffrate!A:D,4,0)*M22,0)</f>
        <v>0</v>
      </c>
      <c r="Q22" s="546">
        <f t="shared" si="9"/>
        <v>0</v>
      </c>
      <c r="R22" s="603">
        <f t="shared" si="10"/>
        <v>0</v>
      </c>
      <c r="S22" s="609" t="str">
        <f>IFERROR(VLOOKUP(F22,countrygrouping!A:C,3,0)," ")</f>
        <v xml:space="preserve"> </v>
      </c>
      <c r="T22" s="610" t="str">
        <f>IFERROR(VLOOKUP(S22,distancebands!A:C,3,0)," ")</f>
        <v xml:space="preserve"> </v>
      </c>
      <c r="U22" s="611">
        <f t="shared" si="11"/>
        <v>0</v>
      </c>
      <c r="V22" s="607"/>
      <c r="W22" s="607"/>
      <c r="X22" s="463">
        <f t="shared" si="12"/>
        <v>0</v>
      </c>
      <c r="Y22" s="463">
        <f>IF(Information!$C$4="RE",IF(AND((W22*V22)&lt;=400,V22&lt;=40),W22*V22,IF((V22*W22)&lt;=400,W22*40,400)),0)</f>
        <v>0</v>
      </c>
      <c r="Z22" s="467"/>
    </row>
    <row r="23" spans="1:26" s="547" customFormat="1" ht="24.75" customHeight="1">
      <c r="A23" s="557"/>
      <c r="B23" s="557"/>
      <c r="C23" s="537">
        <f t="shared" si="0"/>
        <v>0</v>
      </c>
      <c r="D23" s="538">
        <f t="shared" si="1"/>
        <v>0</v>
      </c>
      <c r="E23" s="597">
        <f t="shared" si="2"/>
        <v>0</v>
      </c>
      <c r="F23" s="598"/>
      <c r="G23" s="371" t="str">
        <f>IFERROR(VLOOKUP(F23,countrygrouping!A:B,2,0)," ")</f>
        <v xml:space="preserve"> </v>
      </c>
      <c r="H23" s="540" t="str">
        <f t="shared" si="3"/>
        <v xml:space="preserve"> </v>
      </c>
      <c r="I23" s="599">
        <f t="shared" si="4"/>
        <v>0</v>
      </c>
      <c r="J23" s="540">
        <f t="shared" si="5"/>
        <v>0</v>
      </c>
      <c r="K23" s="600">
        <f t="shared" si="6"/>
        <v>0</v>
      </c>
      <c r="L23" s="600">
        <f t="shared" si="7"/>
        <v>0</v>
      </c>
      <c r="M23" s="601">
        <f t="shared" si="8"/>
        <v>0</v>
      </c>
      <c r="N23" s="608">
        <f>IFERROR(VLOOKUP(H23,staffrate!A:D,2,0)*I23,0)</f>
        <v>0</v>
      </c>
      <c r="O23" s="543">
        <f>IFERROR(VLOOKUP(H23,staffrate!A:D,3,0)*K23,0)</f>
        <v>0</v>
      </c>
      <c r="P23" s="543">
        <f>IFERROR(VLOOKUP(H23,staffrate!A:D,4,0)*M23,0)</f>
        <v>0</v>
      </c>
      <c r="Q23" s="546">
        <f t="shared" si="9"/>
        <v>0</v>
      </c>
      <c r="R23" s="603">
        <f t="shared" si="10"/>
        <v>0</v>
      </c>
      <c r="S23" s="609" t="str">
        <f>IFERROR(VLOOKUP(F23,countrygrouping!A:C,3,0)," ")</f>
        <v xml:space="preserve"> </v>
      </c>
      <c r="T23" s="610" t="str">
        <f>IFERROR(VLOOKUP(S23,distancebands!A:C,3,0)," ")</f>
        <v xml:space="preserve"> </v>
      </c>
      <c r="U23" s="611">
        <f t="shared" si="11"/>
        <v>0</v>
      </c>
      <c r="V23" s="607"/>
      <c r="W23" s="607"/>
      <c r="X23" s="463">
        <f t="shared" si="12"/>
        <v>0</v>
      </c>
      <c r="Y23" s="463">
        <f>IF(Information!$C$4="RE",IF(AND((W23*V23)&lt;=400,V23&lt;=40),W23*V23,IF((V23*W23)&lt;=400,W23*40,400)),0)</f>
        <v>0</v>
      </c>
      <c r="Z23" s="467"/>
    </row>
    <row r="24" spans="1:26" s="547" customFormat="1" ht="24.75" customHeight="1">
      <c r="A24" s="557"/>
      <c r="B24" s="557"/>
      <c r="C24" s="537">
        <f t="shared" si="0"/>
        <v>0</v>
      </c>
      <c r="D24" s="538">
        <f t="shared" si="1"/>
        <v>0</v>
      </c>
      <c r="E24" s="597">
        <f t="shared" si="2"/>
        <v>0</v>
      </c>
      <c r="F24" s="598"/>
      <c r="G24" s="371" t="str">
        <f>IFERROR(VLOOKUP(F24,countrygrouping!A:B,2,0)," ")</f>
        <v xml:space="preserve"> </v>
      </c>
      <c r="H24" s="540" t="str">
        <f t="shared" si="3"/>
        <v xml:space="preserve"> </v>
      </c>
      <c r="I24" s="599">
        <f t="shared" si="4"/>
        <v>0</v>
      </c>
      <c r="J24" s="540">
        <f t="shared" si="5"/>
        <v>0</v>
      </c>
      <c r="K24" s="600">
        <f t="shared" si="6"/>
        <v>0</v>
      </c>
      <c r="L24" s="600">
        <f t="shared" si="7"/>
        <v>0</v>
      </c>
      <c r="M24" s="601">
        <f t="shared" si="8"/>
        <v>0</v>
      </c>
      <c r="N24" s="608">
        <f>IFERROR(VLOOKUP(H24,staffrate!A:D,2,0)*I24,0)</f>
        <v>0</v>
      </c>
      <c r="O24" s="543">
        <f>IFERROR(VLOOKUP(H24,staffrate!A:D,3,0)*K24,0)</f>
        <v>0</v>
      </c>
      <c r="P24" s="543">
        <f>IFERROR(VLOOKUP(H24,staffrate!A:D,4,0)*M24,0)</f>
        <v>0</v>
      </c>
      <c r="Q24" s="546">
        <f t="shared" si="9"/>
        <v>0</v>
      </c>
      <c r="R24" s="603">
        <f t="shared" si="10"/>
        <v>0</v>
      </c>
      <c r="S24" s="609" t="str">
        <f>IFERROR(VLOOKUP(F24,countrygrouping!A:C,3,0)," ")</f>
        <v xml:space="preserve"> </v>
      </c>
      <c r="T24" s="610" t="str">
        <f>IFERROR(VLOOKUP(S24,distancebands!A:C,3,0)," ")</f>
        <v xml:space="preserve"> </v>
      </c>
      <c r="U24" s="611">
        <f t="shared" si="11"/>
        <v>0</v>
      </c>
      <c r="V24" s="607"/>
      <c r="W24" s="607"/>
      <c r="X24" s="463">
        <f t="shared" si="12"/>
        <v>0</v>
      </c>
      <c r="Y24" s="463">
        <f>IF(Information!$C$4="RE",IF(AND((W24*V24)&lt;=400,V24&lt;=40),W24*V24,IF((V24*W24)&lt;=400,W24*40,400)),0)</f>
        <v>0</v>
      </c>
      <c r="Z24" s="467"/>
    </row>
    <row r="25" spans="1:26" s="547" customFormat="1" ht="24.75" customHeight="1">
      <c r="A25" s="557"/>
      <c r="B25" s="557"/>
      <c r="C25" s="537">
        <f t="shared" si="0"/>
        <v>0</v>
      </c>
      <c r="D25" s="538">
        <f t="shared" si="1"/>
        <v>0</v>
      </c>
      <c r="E25" s="597">
        <f t="shared" si="2"/>
        <v>0</v>
      </c>
      <c r="F25" s="598"/>
      <c r="G25" s="371" t="str">
        <f>IFERROR(VLOOKUP(F25,countrygrouping!A:B,2,0)," ")</f>
        <v xml:space="preserve"> </v>
      </c>
      <c r="H25" s="540" t="str">
        <f t="shared" si="3"/>
        <v xml:space="preserve"> </v>
      </c>
      <c r="I25" s="599">
        <f t="shared" si="4"/>
        <v>0</v>
      </c>
      <c r="J25" s="540">
        <f t="shared" si="5"/>
        <v>0</v>
      </c>
      <c r="K25" s="600">
        <f t="shared" si="6"/>
        <v>0</v>
      </c>
      <c r="L25" s="600">
        <f t="shared" si="7"/>
        <v>0</v>
      </c>
      <c r="M25" s="601">
        <f t="shared" si="8"/>
        <v>0</v>
      </c>
      <c r="N25" s="608">
        <f>IFERROR(VLOOKUP(H25,staffrate!A:D,2,0)*I25,0)</f>
        <v>0</v>
      </c>
      <c r="O25" s="543">
        <f>IFERROR(VLOOKUP(H25,staffrate!A:D,3,0)*K25,0)</f>
        <v>0</v>
      </c>
      <c r="P25" s="543">
        <f>IFERROR(VLOOKUP(H25,staffrate!A:D,4,0)*M25,0)</f>
        <v>0</v>
      </c>
      <c r="Q25" s="546">
        <f t="shared" si="9"/>
        <v>0</v>
      </c>
      <c r="R25" s="603">
        <f t="shared" si="10"/>
        <v>0</v>
      </c>
      <c r="S25" s="609" t="str">
        <f>IFERROR(VLOOKUP(F25,countrygrouping!A:C,3,0)," ")</f>
        <v xml:space="preserve"> </v>
      </c>
      <c r="T25" s="610" t="str">
        <f>IFERROR(VLOOKUP(S25,distancebands!A:C,3,0)," ")</f>
        <v xml:space="preserve"> </v>
      </c>
      <c r="U25" s="611">
        <f t="shared" si="11"/>
        <v>0</v>
      </c>
      <c r="V25" s="607"/>
      <c r="W25" s="607"/>
      <c r="X25" s="463">
        <f t="shared" si="12"/>
        <v>0</v>
      </c>
      <c r="Y25" s="463">
        <f>IF(Information!$C$4="RE",IF(AND((W25*V25)&lt;=400,V25&lt;=40),W25*V25,IF((V25*W25)&lt;=400,W25*40,400)),0)</f>
        <v>0</v>
      </c>
      <c r="Z25" s="467"/>
    </row>
    <row r="26" spans="1:26" s="547" customFormat="1" ht="24.75" customHeight="1">
      <c r="A26" s="557"/>
      <c r="B26" s="557"/>
      <c r="C26" s="537">
        <f t="shared" si="0"/>
        <v>0</v>
      </c>
      <c r="D26" s="538">
        <f t="shared" si="1"/>
        <v>0</v>
      </c>
      <c r="E26" s="597">
        <f t="shared" si="2"/>
        <v>0</v>
      </c>
      <c r="F26" s="598"/>
      <c r="G26" s="371" t="str">
        <f>IFERROR(VLOOKUP(F26,countrygrouping!A:B,2,0)," ")</f>
        <v xml:space="preserve"> </v>
      </c>
      <c r="H26" s="540" t="str">
        <f t="shared" si="3"/>
        <v xml:space="preserve"> </v>
      </c>
      <c r="I26" s="599">
        <f t="shared" si="4"/>
        <v>0</v>
      </c>
      <c r="J26" s="540">
        <f t="shared" si="5"/>
        <v>0</v>
      </c>
      <c r="K26" s="600">
        <f t="shared" si="6"/>
        <v>0</v>
      </c>
      <c r="L26" s="600">
        <f t="shared" si="7"/>
        <v>0</v>
      </c>
      <c r="M26" s="601">
        <f t="shared" si="8"/>
        <v>0</v>
      </c>
      <c r="N26" s="608">
        <f>IFERROR(VLOOKUP(H26,staffrate!A:D,2,0)*I26,0)</f>
        <v>0</v>
      </c>
      <c r="O26" s="543">
        <f>IFERROR(VLOOKUP(H26,staffrate!A:D,3,0)*K26,0)</f>
        <v>0</v>
      </c>
      <c r="P26" s="543">
        <f>IFERROR(VLOOKUP(H26,staffrate!A:D,4,0)*M26,0)</f>
        <v>0</v>
      </c>
      <c r="Q26" s="546">
        <f t="shared" si="9"/>
        <v>0</v>
      </c>
      <c r="R26" s="603">
        <f t="shared" si="10"/>
        <v>0</v>
      </c>
      <c r="S26" s="609" t="str">
        <f>IFERROR(VLOOKUP(F26,countrygrouping!A:C,3,0)," ")</f>
        <v xml:space="preserve"> </v>
      </c>
      <c r="T26" s="610" t="str">
        <f>IFERROR(VLOOKUP(S26,distancebands!A:C,3,0)," ")</f>
        <v xml:space="preserve"> </v>
      </c>
      <c r="U26" s="611">
        <f t="shared" si="11"/>
        <v>0</v>
      </c>
      <c r="V26" s="607"/>
      <c r="W26" s="607"/>
      <c r="X26" s="463">
        <f t="shared" si="12"/>
        <v>0</v>
      </c>
      <c r="Y26" s="463">
        <f>IF(Information!$C$4="RE",IF(AND((W26*V26)&lt;=400,V26&lt;=40),W26*V26,IF((V26*W26)&lt;=400,W26*40,400)),0)</f>
        <v>0</v>
      </c>
      <c r="Z26" s="467"/>
    </row>
    <row r="27" spans="1:26" s="547" customFormat="1" ht="24.75" customHeight="1">
      <c r="A27" s="557"/>
      <c r="B27" s="557"/>
      <c r="C27" s="537">
        <f t="shared" si="0"/>
        <v>0</v>
      </c>
      <c r="D27" s="538">
        <f t="shared" si="1"/>
        <v>0</v>
      </c>
      <c r="E27" s="597">
        <f t="shared" si="2"/>
        <v>0</v>
      </c>
      <c r="F27" s="598"/>
      <c r="G27" s="371" t="str">
        <f>IFERROR(VLOOKUP(F27,countrygrouping!A:B,2,0)," ")</f>
        <v xml:space="preserve"> </v>
      </c>
      <c r="H27" s="540" t="str">
        <f t="shared" si="3"/>
        <v xml:space="preserve"> </v>
      </c>
      <c r="I27" s="599">
        <f t="shared" si="4"/>
        <v>0</v>
      </c>
      <c r="J27" s="540">
        <f t="shared" si="5"/>
        <v>0</v>
      </c>
      <c r="K27" s="600">
        <f t="shared" si="6"/>
        <v>0</v>
      </c>
      <c r="L27" s="600">
        <f t="shared" si="7"/>
        <v>0</v>
      </c>
      <c r="M27" s="601">
        <f t="shared" si="8"/>
        <v>0</v>
      </c>
      <c r="N27" s="608">
        <f>IFERROR(VLOOKUP(H27,staffrate!A:D,2,0)*I27,0)</f>
        <v>0</v>
      </c>
      <c r="O27" s="543">
        <f>IFERROR(VLOOKUP(H27,staffrate!A:D,3,0)*K27,0)</f>
        <v>0</v>
      </c>
      <c r="P27" s="543">
        <f>IFERROR(VLOOKUP(H27,staffrate!A:D,4,0)*M27,0)</f>
        <v>0</v>
      </c>
      <c r="Q27" s="546">
        <f t="shared" si="9"/>
        <v>0</v>
      </c>
      <c r="R27" s="603">
        <f t="shared" si="10"/>
        <v>0</v>
      </c>
      <c r="S27" s="609" t="str">
        <f>IFERROR(VLOOKUP(F27,countrygrouping!A:C,3,0)," ")</f>
        <v xml:space="preserve"> </v>
      </c>
      <c r="T27" s="610" t="str">
        <f>IFERROR(VLOOKUP(S27,distancebands!A:C,3,0)," ")</f>
        <v xml:space="preserve"> </v>
      </c>
      <c r="U27" s="611">
        <f t="shared" si="11"/>
        <v>0</v>
      </c>
      <c r="V27" s="607"/>
      <c r="W27" s="607"/>
      <c r="X27" s="463">
        <f t="shared" si="12"/>
        <v>0</v>
      </c>
      <c r="Y27" s="463">
        <f>IF(Information!$C$4="RE",IF(AND((W27*V27)&lt;=400,V27&lt;=40),W27*V27,IF((V27*W27)&lt;=400,W27*40,400)),0)</f>
        <v>0</v>
      </c>
      <c r="Z27" s="467"/>
    </row>
    <row r="28" spans="1:26" s="547" customFormat="1" ht="24.75" customHeight="1">
      <c r="A28" s="557"/>
      <c r="B28" s="557"/>
      <c r="C28" s="537">
        <f t="shared" si="0"/>
        <v>0</v>
      </c>
      <c r="D28" s="538">
        <f t="shared" si="1"/>
        <v>0</v>
      </c>
      <c r="E28" s="597">
        <f t="shared" si="2"/>
        <v>0</v>
      </c>
      <c r="F28" s="598"/>
      <c r="G28" s="371" t="str">
        <f>IFERROR(VLOOKUP(F28,countrygrouping!A:B,2,0)," ")</f>
        <v xml:space="preserve"> </v>
      </c>
      <c r="H28" s="540" t="str">
        <f t="shared" si="3"/>
        <v xml:space="preserve"> </v>
      </c>
      <c r="I28" s="599">
        <f t="shared" si="4"/>
        <v>0</v>
      </c>
      <c r="J28" s="540">
        <f t="shared" si="5"/>
        <v>0</v>
      </c>
      <c r="K28" s="600">
        <f t="shared" si="6"/>
        <v>0</v>
      </c>
      <c r="L28" s="600">
        <f t="shared" si="7"/>
        <v>0</v>
      </c>
      <c r="M28" s="601">
        <f t="shared" si="8"/>
        <v>0</v>
      </c>
      <c r="N28" s="608">
        <f>IFERROR(VLOOKUP(H28,staffrate!A:D,2,0)*I28,0)</f>
        <v>0</v>
      </c>
      <c r="O28" s="543">
        <f>IFERROR(VLOOKUP(H28,staffrate!A:D,3,0)*K28,0)</f>
        <v>0</v>
      </c>
      <c r="P28" s="543">
        <f>IFERROR(VLOOKUP(H28,staffrate!A:D,4,0)*M28,0)</f>
        <v>0</v>
      </c>
      <c r="Q28" s="546">
        <f t="shared" si="9"/>
        <v>0</v>
      </c>
      <c r="R28" s="603">
        <f t="shared" si="10"/>
        <v>0</v>
      </c>
      <c r="S28" s="609" t="str">
        <f>IFERROR(VLOOKUP(F28,countrygrouping!A:C,3,0)," ")</f>
        <v xml:space="preserve"> </v>
      </c>
      <c r="T28" s="610" t="str">
        <f>IFERROR(VLOOKUP(S28,distancebands!A:C,3,0)," ")</f>
        <v xml:space="preserve"> </v>
      </c>
      <c r="U28" s="611">
        <f t="shared" si="11"/>
        <v>0</v>
      </c>
      <c r="V28" s="607"/>
      <c r="W28" s="607"/>
      <c r="X28" s="463">
        <f t="shared" si="12"/>
        <v>0</v>
      </c>
      <c r="Y28" s="463">
        <f>IF(Information!$C$4="RE",IF(AND((W28*V28)&lt;=400,V28&lt;=40),W28*V28,IF((V28*W28)&lt;=400,W28*40,400)),0)</f>
        <v>0</v>
      </c>
      <c r="Z28" s="467"/>
    </row>
    <row r="29" spans="1:26" s="547" customFormat="1" ht="24.75" customHeight="1">
      <c r="A29" s="557"/>
      <c r="B29" s="557"/>
      <c r="C29" s="537">
        <f t="shared" si="0"/>
        <v>0</v>
      </c>
      <c r="D29" s="538">
        <f t="shared" si="1"/>
        <v>0</v>
      </c>
      <c r="E29" s="597">
        <f t="shared" si="2"/>
        <v>0</v>
      </c>
      <c r="F29" s="598"/>
      <c r="G29" s="371" t="str">
        <f>IFERROR(VLOOKUP(F29,countrygrouping!A:B,2,0)," ")</f>
        <v xml:space="preserve"> </v>
      </c>
      <c r="H29" s="540" t="str">
        <f t="shared" si="3"/>
        <v xml:space="preserve"> </v>
      </c>
      <c r="I29" s="599">
        <f t="shared" si="4"/>
        <v>0</v>
      </c>
      <c r="J29" s="540">
        <f t="shared" si="5"/>
        <v>0</v>
      </c>
      <c r="K29" s="600">
        <f t="shared" si="6"/>
        <v>0</v>
      </c>
      <c r="L29" s="600">
        <f t="shared" si="7"/>
        <v>0</v>
      </c>
      <c r="M29" s="601">
        <f t="shared" si="8"/>
        <v>0</v>
      </c>
      <c r="N29" s="608">
        <f>IFERROR(VLOOKUP(H29,staffrate!A:D,2,0)*I29,0)</f>
        <v>0</v>
      </c>
      <c r="O29" s="543">
        <f>IFERROR(VLOOKUP(H29,staffrate!A:D,3,0)*K29,0)</f>
        <v>0</v>
      </c>
      <c r="P29" s="543">
        <f>IFERROR(VLOOKUP(H29,staffrate!A:D,4,0)*M29,0)</f>
        <v>0</v>
      </c>
      <c r="Q29" s="546">
        <f t="shared" si="9"/>
        <v>0</v>
      </c>
      <c r="R29" s="603">
        <f t="shared" si="10"/>
        <v>0</v>
      </c>
      <c r="S29" s="609" t="str">
        <f>IFERROR(VLOOKUP(F29,countrygrouping!A:C,3,0)," ")</f>
        <v xml:space="preserve"> </v>
      </c>
      <c r="T29" s="610" t="str">
        <f>IFERROR(VLOOKUP(S29,distancebands!A:C,3,0)," ")</f>
        <v xml:space="preserve"> </v>
      </c>
      <c r="U29" s="611">
        <f t="shared" si="11"/>
        <v>0</v>
      </c>
      <c r="V29" s="607"/>
      <c r="W29" s="607"/>
      <c r="X29" s="463">
        <f t="shared" si="12"/>
        <v>0</v>
      </c>
      <c r="Y29" s="463">
        <f>IF(Information!$C$4="RE",IF(AND((W29*V29)&lt;=400,V29&lt;=40),W29*V29,IF((V29*W29)&lt;=400,W29*40,400)),0)</f>
        <v>0</v>
      </c>
      <c r="Z29" s="467"/>
    </row>
    <row r="30" spans="1:26" s="547" customFormat="1" ht="24.75" customHeight="1">
      <c r="A30" s="557"/>
      <c r="B30" s="557"/>
      <c r="C30" s="537">
        <f t="shared" si="0"/>
        <v>0</v>
      </c>
      <c r="D30" s="538">
        <f t="shared" si="1"/>
        <v>0</v>
      </c>
      <c r="E30" s="597">
        <f t="shared" si="2"/>
        <v>0</v>
      </c>
      <c r="F30" s="598"/>
      <c r="G30" s="371" t="str">
        <f>IFERROR(VLOOKUP(F30,countrygrouping!A:B,2,0)," ")</f>
        <v xml:space="preserve"> </v>
      </c>
      <c r="H30" s="540" t="str">
        <f t="shared" si="3"/>
        <v xml:space="preserve"> </v>
      </c>
      <c r="I30" s="599">
        <f t="shared" si="4"/>
        <v>0</v>
      </c>
      <c r="J30" s="540">
        <f t="shared" si="5"/>
        <v>0</v>
      </c>
      <c r="K30" s="600">
        <f t="shared" si="6"/>
        <v>0</v>
      </c>
      <c r="L30" s="600">
        <f t="shared" si="7"/>
        <v>0</v>
      </c>
      <c r="M30" s="601">
        <f t="shared" si="8"/>
        <v>0</v>
      </c>
      <c r="N30" s="608">
        <f>IFERROR(VLOOKUP(H30,staffrate!A:D,2,0)*I30,0)</f>
        <v>0</v>
      </c>
      <c r="O30" s="543">
        <f>IFERROR(VLOOKUP(H30,staffrate!A:D,3,0)*K30,0)</f>
        <v>0</v>
      </c>
      <c r="P30" s="543">
        <f>IFERROR(VLOOKUP(H30,staffrate!A:D,4,0)*M30,0)</f>
        <v>0</v>
      </c>
      <c r="Q30" s="546">
        <f t="shared" si="9"/>
        <v>0</v>
      </c>
      <c r="R30" s="603">
        <f t="shared" si="10"/>
        <v>0</v>
      </c>
      <c r="S30" s="609" t="str">
        <f>IFERROR(VLOOKUP(F30,countrygrouping!A:C,3,0)," ")</f>
        <v xml:space="preserve"> </v>
      </c>
      <c r="T30" s="610" t="str">
        <f>IFERROR(VLOOKUP(S30,distancebands!A:C,3,0)," ")</f>
        <v xml:space="preserve"> </v>
      </c>
      <c r="U30" s="611">
        <f t="shared" si="11"/>
        <v>0</v>
      </c>
      <c r="V30" s="607"/>
      <c r="W30" s="607"/>
      <c r="X30" s="463">
        <f t="shared" si="12"/>
        <v>0</v>
      </c>
      <c r="Y30" s="463">
        <f>IF(Information!$C$4="RE",IF(AND((W30*V30)&lt;=400,V30&lt;=40),W30*V30,IF((V30*W30)&lt;=400,W30*40,400)),0)</f>
        <v>0</v>
      </c>
      <c r="Z30" s="467"/>
    </row>
    <row r="31" spans="1:26" s="547" customFormat="1" ht="24.75" customHeight="1">
      <c r="A31" s="557"/>
      <c r="B31" s="557"/>
      <c r="C31" s="537">
        <f t="shared" si="0"/>
        <v>0</v>
      </c>
      <c r="D31" s="538">
        <f t="shared" si="1"/>
        <v>0</v>
      </c>
      <c r="E31" s="597">
        <f t="shared" si="2"/>
        <v>0</v>
      </c>
      <c r="F31" s="598"/>
      <c r="G31" s="371" t="str">
        <f>IFERROR(VLOOKUP(F31,countrygrouping!A:B,2,0)," ")</f>
        <v xml:space="preserve"> </v>
      </c>
      <c r="H31" s="540" t="str">
        <f t="shared" si="3"/>
        <v xml:space="preserve"> </v>
      </c>
      <c r="I31" s="599">
        <f t="shared" si="4"/>
        <v>0</v>
      </c>
      <c r="J31" s="540">
        <f t="shared" si="5"/>
        <v>0</v>
      </c>
      <c r="K31" s="600">
        <f t="shared" si="6"/>
        <v>0</v>
      </c>
      <c r="L31" s="600">
        <f t="shared" si="7"/>
        <v>0</v>
      </c>
      <c r="M31" s="601">
        <f t="shared" si="8"/>
        <v>0</v>
      </c>
      <c r="N31" s="608">
        <f>IFERROR(VLOOKUP(H31,staffrate!A:D,2,0)*I31,0)</f>
        <v>0</v>
      </c>
      <c r="O31" s="543">
        <f>IFERROR(VLOOKUP(H31,staffrate!A:D,3,0)*K31,0)</f>
        <v>0</v>
      </c>
      <c r="P31" s="543">
        <f>IFERROR(VLOOKUP(H31,staffrate!A:D,4,0)*M31,0)</f>
        <v>0</v>
      </c>
      <c r="Q31" s="546">
        <f t="shared" si="9"/>
        <v>0</v>
      </c>
      <c r="R31" s="603">
        <f t="shared" si="10"/>
        <v>0</v>
      </c>
      <c r="S31" s="609" t="str">
        <f>IFERROR(VLOOKUP(F31,countrygrouping!A:C,3,0)," ")</f>
        <v xml:space="preserve"> </v>
      </c>
      <c r="T31" s="610" t="str">
        <f>IFERROR(VLOOKUP(S31,distancebands!A:C,3,0)," ")</f>
        <v xml:space="preserve"> </v>
      </c>
      <c r="U31" s="611">
        <f t="shared" si="11"/>
        <v>0</v>
      </c>
      <c r="V31" s="607"/>
      <c r="W31" s="607"/>
      <c r="X31" s="463">
        <f t="shared" si="12"/>
        <v>0</v>
      </c>
      <c r="Y31" s="463">
        <f>IF(Information!$C$4="RE",IF(AND((W31*V31)&lt;=400,V31&lt;=40),W31*V31,IF((V31*W31)&lt;=400,W31*40,400)),0)</f>
        <v>0</v>
      </c>
      <c r="Z31" s="467"/>
    </row>
    <row r="32" spans="1:26" s="547" customFormat="1" ht="24.75" customHeight="1">
      <c r="A32" s="557"/>
      <c r="B32" s="557"/>
      <c r="C32" s="537">
        <f t="shared" si="0"/>
        <v>0</v>
      </c>
      <c r="D32" s="538">
        <f t="shared" si="1"/>
        <v>0</v>
      </c>
      <c r="E32" s="597">
        <f t="shared" si="2"/>
        <v>0</v>
      </c>
      <c r="F32" s="598"/>
      <c r="G32" s="371" t="str">
        <f>IFERROR(VLOOKUP(F32,countrygrouping!A:B,2,0)," ")</f>
        <v xml:space="preserve"> </v>
      </c>
      <c r="H32" s="540" t="str">
        <f t="shared" si="3"/>
        <v xml:space="preserve"> </v>
      </c>
      <c r="I32" s="599">
        <f t="shared" si="4"/>
        <v>0</v>
      </c>
      <c r="J32" s="540">
        <f t="shared" si="5"/>
        <v>0</v>
      </c>
      <c r="K32" s="600">
        <f t="shared" si="6"/>
        <v>0</v>
      </c>
      <c r="L32" s="600">
        <f t="shared" si="7"/>
        <v>0</v>
      </c>
      <c r="M32" s="601">
        <f t="shared" si="8"/>
        <v>0</v>
      </c>
      <c r="N32" s="608">
        <f>IFERROR(VLOOKUP(H32,staffrate!A:D,2,0)*I32,0)</f>
        <v>0</v>
      </c>
      <c r="O32" s="543">
        <f>IFERROR(VLOOKUP(H32,staffrate!A:D,3,0)*K32,0)</f>
        <v>0</v>
      </c>
      <c r="P32" s="543">
        <f>IFERROR(VLOOKUP(H32,staffrate!A:D,4,0)*M32,0)</f>
        <v>0</v>
      </c>
      <c r="Q32" s="546">
        <f t="shared" si="9"/>
        <v>0</v>
      </c>
      <c r="R32" s="603">
        <f t="shared" si="10"/>
        <v>0</v>
      </c>
      <c r="S32" s="609" t="str">
        <f>IFERROR(VLOOKUP(F32,countrygrouping!A:C,3,0)," ")</f>
        <v xml:space="preserve"> </v>
      </c>
      <c r="T32" s="610" t="str">
        <f>IFERROR(VLOOKUP(S32,distancebands!A:C,3,0)," ")</f>
        <v xml:space="preserve"> </v>
      </c>
      <c r="U32" s="611">
        <f t="shared" si="11"/>
        <v>0</v>
      </c>
      <c r="V32" s="607"/>
      <c r="W32" s="607"/>
      <c r="X32" s="463">
        <f t="shared" si="12"/>
        <v>0</v>
      </c>
      <c r="Y32" s="463">
        <f>IF(Information!$C$4="RE",IF(AND((W32*V32)&lt;=400,V32&lt;=40),W32*V32,IF((V32*W32)&lt;=400,W32*40,400)),0)</f>
        <v>0</v>
      </c>
      <c r="Z32" s="467"/>
    </row>
    <row r="33" spans="1:26" s="547" customFormat="1" ht="24.75" customHeight="1">
      <c r="A33" s="557"/>
      <c r="B33" s="557"/>
      <c r="C33" s="537">
        <f t="shared" si="0"/>
        <v>0</v>
      </c>
      <c r="D33" s="538">
        <f t="shared" si="1"/>
        <v>0</v>
      </c>
      <c r="E33" s="597">
        <f t="shared" si="2"/>
        <v>0</v>
      </c>
      <c r="F33" s="598"/>
      <c r="G33" s="371" t="str">
        <f>IFERROR(VLOOKUP(F33,countrygrouping!A:B,2,0)," ")</f>
        <v xml:space="preserve"> </v>
      </c>
      <c r="H33" s="540" t="str">
        <f t="shared" si="3"/>
        <v xml:space="preserve"> </v>
      </c>
      <c r="I33" s="599">
        <f t="shared" si="4"/>
        <v>0</v>
      </c>
      <c r="J33" s="540">
        <f t="shared" si="5"/>
        <v>0</v>
      </c>
      <c r="K33" s="600">
        <f t="shared" si="6"/>
        <v>0</v>
      </c>
      <c r="L33" s="600">
        <f t="shared" si="7"/>
        <v>0</v>
      </c>
      <c r="M33" s="601">
        <f t="shared" si="8"/>
        <v>0</v>
      </c>
      <c r="N33" s="608">
        <f>IFERROR(VLOOKUP(H33,staffrate!A:D,2,0)*I33,0)</f>
        <v>0</v>
      </c>
      <c r="O33" s="543">
        <f>IFERROR(VLOOKUP(H33,staffrate!A:D,3,0)*K33,0)</f>
        <v>0</v>
      </c>
      <c r="P33" s="543">
        <f>IFERROR(VLOOKUP(H33,staffrate!A:D,4,0)*M33,0)</f>
        <v>0</v>
      </c>
      <c r="Q33" s="546">
        <f t="shared" si="9"/>
        <v>0</v>
      </c>
      <c r="R33" s="603">
        <f t="shared" si="10"/>
        <v>0</v>
      </c>
      <c r="S33" s="609" t="str">
        <f>IFERROR(VLOOKUP(F33,countrygrouping!A:C,3,0)," ")</f>
        <v xml:space="preserve"> </v>
      </c>
      <c r="T33" s="610" t="str">
        <f>IFERROR(VLOOKUP(S33,distancebands!A:C,3,0)," ")</f>
        <v xml:space="preserve"> </v>
      </c>
      <c r="U33" s="611">
        <f t="shared" si="11"/>
        <v>0</v>
      </c>
      <c r="V33" s="607"/>
      <c r="W33" s="607"/>
      <c r="X33" s="463">
        <f t="shared" si="12"/>
        <v>0</v>
      </c>
      <c r="Y33" s="463">
        <f>IF(Information!$C$4="RE",IF(AND((W33*V33)&lt;=400,V33&lt;=40),W33*V33,IF((V33*W33)&lt;=400,W33*40,400)),0)</f>
        <v>0</v>
      </c>
      <c r="Z33" s="467"/>
    </row>
    <row r="34" spans="1:26" s="547" customFormat="1" ht="24.75" customHeight="1">
      <c r="A34" s="557"/>
      <c r="B34" s="557"/>
      <c r="C34" s="537">
        <f t="shared" si="0"/>
        <v>0</v>
      </c>
      <c r="D34" s="538">
        <f t="shared" si="1"/>
        <v>0</v>
      </c>
      <c r="E34" s="597">
        <f t="shared" si="2"/>
        <v>0</v>
      </c>
      <c r="F34" s="598"/>
      <c r="G34" s="371" t="str">
        <f>IFERROR(VLOOKUP(F34,countrygrouping!A:B,2,0)," ")</f>
        <v xml:space="preserve"> </v>
      </c>
      <c r="H34" s="540" t="str">
        <f t="shared" si="3"/>
        <v xml:space="preserve"> </v>
      </c>
      <c r="I34" s="599">
        <f t="shared" si="4"/>
        <v>0</v>
      </c>
      <c r="J34" s="540">
        <f t="shared" si="5"/>
        <v>0</v>
      </c>
      <c r="K34" s="600">
        <f t="shared" si="6"/>
        <v>0</v>
      </c>
      <c r="L34" s="600">
        <f t="shared" si="7"/>
        <v>0</v>
      </c>
      <c r="M34" s="601">
        <f t="shared" si="8"/>
        <v>0</v>
      </c>
      <c r="N34" s="608">
        <f>IFERROR(VLOOKUP(H34,staffrate!A:D,2,0)*I34,0)</f>
        <v>0</v>
      </c>
      <c r="O34" s="543">
        <f>IFERROR(VLOOKUP(H34,staffrate!A:D,3,0)*K34,0)</f>
        <v>0</v>
      </c>
      <c r="P34" s="543">
        <f>IFERROR(VLOOKUP(H34,staffrate!A:D,4,0)*M34,0)</f>
        <v>0</v>
      </c>
      <c r="Q34" s="546">
        <f t="shared" si="9"/>
        <v>0</v>
      </c>
      <c r="R34" s="603">
        <f t="shared" si="10"/>
        <v>0</v>
      </c>
      <c r="S34" s="609" t="str">
        <f>IFERROR(VLOOKUP(F34,countrygrouping!A:C,3,0)," ")</f>
        <v xml:space="preserve"> </v>
      </c>
      <c r="T34" s="610" t="str">
        <f>IFERROR(VLOOKUP(S34,distancebands!A:C,3,0)," ")</f>
        <v xml:space="preserve"> </v>
      </c>
      <c r="U34" s="611">
        <f t="shared" si="11"/>
        <v>0</v>
      </c>
      <c r="V34" s="607"/>
      <c r="W34" s="607"/>
      <c r="X34" s="463">
        <f t="shared" si="12"/>
        <v>0</v>
      </c>
      <c r="Y34" s="463">
        <f>IF(Information!$C$4="RE",IF(AND((W34*V34)&lt;=400,V34&lt;=40),W34*V34,IF((V34*W34)&lt;=400,W34*40,400)),0)</f>
        <v>0</v>
      </c>
      <c r="Z34" s="467"/>
    </row>
    <row r="35" spans="1:26" s="547" customFormat="1" ht="24.75" customHeight="1">
      <c r="A35" s="557"/>
      <c r="B35" s="557"/>
      <c r="C35" s="537">
        <f t="shared" si="0"/>
        <v>0</v>
      </c>
      <c r="D35" s="538">
        <f t="shared" si="1"/>
        <v>0</v>
      </c>
      <c r="E35" s="597">
        <f t="shared" si="2"/>
        <v>0</v>
      </c>
      <c r="F35" s="598"/>
      <c r="G35" s="371" t="str">
        <f>IFERROR(VLOOKUP(F35,countrygrouping!A:B,2,0)," ")</f>
        <v xml:space="preserve"> </v>
      </c>
      <c r="H35" s="540" t="str">
        <f t="shared" si="3"/>
        <v xml:space="preserve"> </v>
      </c>
      <c r="I35" s="599">
        <f t="shared" si="4"/>
        <v>0</v>
      </c>
      <c r="J35" s="540">
        <f t="shared" si="5"/>
        <v>0</v>
      </c>
      <c r="K35" s="600">
        <f t="shared" si="6"/>
        <v>0</v>
      </c>
      <c r="L35" s="600">
        <f t="shared" si="7"/>
        <v>0</v>
      </c>
      <c r="M35" s="601">
        <f t="shared" si="8"/>
        <v>0</v>
      </c>
      <c r="N35" s="608">
        <f>IFERROR(VLOOKUP(H35,staffrate!A:D,2,0)*I35,0)</f>
        <v>0</v>
      </c>
      <c r="O35" s="543">
        <f>IFERROR(VLOOKUP(H35,staffrate!A:D,3,0)*K35,0)</f>
        <v>0</v>
      </c>
      <c r="P35" s="543">
        <f>IFERROR(VLOOKUP(H35,staffrate!A:D,4,0)*M35,0)</f>
        <v>0</v>
      </c>
      <c r="Q35" s="546">
        <f t="shared" si="9"/>
        <v>0</v>
      </c>
      <c r="R35" s="603">
        <f t="shared" si="10"/>
        <v>0</v>
      </c>
      <c r="S35" s="609" t="str">
        <f>IFERROR(VLOOKUP(F35,countrygrouping!A:C,3,0)," ")</f>
        <v xml:space="preserve"> </v>
      </c>
      <c r="T35" s="610" t="str">
        <f>IFERROR(VLOOKUP(S35,distancebands!A:C,3,0)," ")</f>
        <v xml:space="preserve"> </v>
      </c>
      <c r="U35" s="611">
        <f t="shared" si="11"/>
        <v>0</v>
      </c>
      <c r="V35" s="607"/>
      <c r="W35" s="607"/>
      <c r="X35" s="463">
        <f t="shared" si="12"/>
        <v>0</v>
      </c>
      <c r="Y35" s="463">
        <f>IF(Information!$C$4="RE",IF(AND((W35*V35)&lt;=400,V35&lt;=40),W35*V35,IF((V35*W35)&lt;=400,W35*40,400)),0)</f>
        <v>0</v>
      </c>
      <c r="Z35" s="467"/>
    </row>
    <row r="36" spans="1:26" s="547" customFormat="1" ht="24.75" customHeight="1">
      <c r="A36" s="557"/>
      <c r="B36" s="557"/>
      <c r="C36" s="537">
        <f t="shared" si="0"/>
        <v>0</v>
      </c>
      <c r="D36" s="538">
        <f t="shared" si="1"/>
        <v>0</v>
      </c>
      <c r="E36" s="597">
        <f t="shared" si="2"/>
        <v>0</v>
      </c>
      <c r="F36" s="598"/>
      <c r="G36" s="371" t="str">
        <f>IFERROR(VLOOKUP(F36,countrygrouping!A:B,2,0)," ")</f>
        <v xml:space="preserve"> </v>
      </c>
      <c r="H36" s="540" t="str">
        <f t="shared" si="3"/>
        <v xml:space="preserve"> </v>
      </c>
      <c r="I36" s="599">
        <f t="shared" si="4"/>
        <v>0</v>
      </c>
      <c r="J36" s="540">
        <f t="shared" si="5"/>
        <v>0</v>
      </c>
      <c r="K36" s="600">
        <f t="shared" si="6"/>
        <v>0</v>
      </c>
      <c r="L36" s="600">
        <f t="shared" si="7"/>
        <v>0</v>
      </c>
      <c r="M36" s="601">
        <f t="shared" si="8"/>
        <v>0</v>
      </c>
      <c r="N36" s="608">
        <f>IFERROR(VLOOKUP(H36,staffrate!A:D,2,0)*I36,0)</f>
        <v>0</v>
      </c>
      <c r="O36" s="543">
        <f>IFERROR(VLOOKUP(H36,staffrate!A:D,3,0)*K36,0)</f>
        <v>0</v>
      </c>
      <c r="P36" s="543">
        <f>IFERROR(VLOOKUP(H36,staffrate!A:D,4,0)*M36,0)</f>
        <v>0</v>
      </c>
      <c r="Q36" s="546">
        <f t="shared" si="9"/>
        <v>0</v>
      </c>
      <c r="R36" s="603">
        <f t="shared" si="10"/>
        <v>0</v>
      </c>
      <c r="S36" s="609" t="str">
        <f>IFERROR(VLOOKUP(F36,countrygrouping!A:C,3,0)," ")</f>
        <v xml:space="preserve"> </v>
      </c>
      <c r="T36" s="610" t="str">
        <f>IFERROR(VLOOKUP(S36,distancebands!A:C,3,0)," ")</f>
        <v xml:space="preserve"> </v>
      </c>
      <c r="U36" s="611">
        <f t="shared" si="11"/>
        <v>0</v>
      </c>
      <c r="V36" s="607"/>
      <c r="W36" s="607"/>
      <c r="X36" s="463">
        <f t="shared" si="12"/>
        <v>0</v>
      </c>
      <c r="Y36" s="463">
        <f>IF(Information!$C$4="RE",IF(AND((W36*V36)&lt;=400,V36&lt;=40),W36*V36,IF((V36*W36)&lt;=400,W36*40,400)),0)</f>
        <v>0</v>
      </c>
      <c r="Z36" s="467"/>
    </row>
    <row r="37" spans="1:26" s="547" customFormat="1" ht="24.75" customHeight="1">
      <c r="A37" s="557"/>
      <c r="B37" s="557"/>
      <c r="C37" s="537">
        <f t="shared" si="0"/>
        <v>0</v>
      </c>
      <c r="D37" s="538">
        <f t="shared" si="1"/>
        <v>0</v>
      </c>
      <c r="E37" s="597">
        <f t="shared" si="2"/>
        <v>0</v>
      </c>
      <c r="F37" s="598"/>
      <c r="G37" s="371" t="str">
        <f>IFERROR(VLOOKUP(F37,countrygrouping!A:B,2,0)," ")</f>
        <v xml:space="preserve"> </v>
      </c>
      <c r="H37" s="540" t="str">
        <f t="shared" si="3"/>
        <v xml:space="preserve"> </v>
      </c>
      <c r="I37" s="599">
        <f t="shared" si="4"/>
        <v>0</v>
      </c>
      <c r="J37" s="540">
        <f t="shared" si="5"/>
        <v>0</v>
      </c>
      <c r="K37" s="600">
        <f t="shared" si="6"/>
        <v>0</v>
      </c>
      <c r="L37" s="600">
        <f t="shared" si="7"/>
        <v>0</v>
      </c>
      <c r="M37" s="601">
        <f t="shared" si="8"/>
        <v>0</v>
      </c>
      <c r="N37" s="608">
        <f>IFERROR(VLOOKUP(H37,staffrate!A:D,2,0)*I37,0)</f>
        <v>0</v>
      </c>
      <c r="O37" s="543">
        <f>IFERROR(VLOOKUP(H37,staffrate!A:D,3,0)*K37,0)</f>
        <v>0</v>
      </c>
      <c r="P37" s="543">
        <f>IFERROR(VLOOKUP(H37,staffrate!A:D,4,0)*M37,0)</f>
        <v>0</v>
      </c>
      <c r="Q37" s="546">
        <f t="shared" si="9"/>
        <v>0</v>
      </c>
      <c r="R37" s="603">
        <f t="shared" si="10"/>
        <v>0</v>
      </c>
      <c r="S37" s="609" t="str">
        <f>IFERROR(VLOOKUP(F37,countrygrouping!A:C,3,0)," ")</f>
        <v xml:space="preserve"> </v>
      </c>
      <c r="T37" s="610" t="str">
        <f>IFERROR(VLOOKUP(S37,distancebands!A:C,3,0)," ")</f>
        <v xml:space="preserve"> </v>
      </c>
      <c r="U37" s="611">
        <f t="shared" si="11"/>
        <v>0</v>
      </c>
      <c r="V37" s="607"/>
      <c r="W37" s="607"/>
      <c r="X37" s="463">
        <f t="shared" si="12"/>
        <v>0</v>
      </c>
      <c r="Y37" s="463">
        <f>IF(Information!$C$4="RE",IF(AND((W37*V37)&lt;=400,V37&lt;=40),W37*V37,IF((V37*W37)&lt;=400,W37*40,400)),0)</f>
        <v>0</v>
      </c>
      <c r="Z37" s="467"/>
    </row>
    <row r="38" spans="1:26" s="547" customFormat="1" ht="24.75" customHeight="1">
      <c r="A38" s="557"/>
      <c r="B38" s="557"/>
      <c r="C38" s="537">
        <f t="shared" si="0"/>
        <v>0</v>
      </c>
      <c r="D38" s="538">
        <f t="shared" si="1"/>
        <v>0</v>
      </c>
      <c r="E38" s="597">
        <f t="shared" si="2"/>
        <v>0</v>
      </c>
      <c r="F38" s="598"/>
      <c r="G38" s="371" t="str">
        <f>IFERROR(VLOOKUP(F38,countrygrouping!A:B,2,0)," ")</f>
        <v xml:space="preserve"> </v>
      </c>
      <c r="H38" s="540" t="str">
        <f t="shared" si="3"/>
        <v xml:space="preserve"> </v>
      </c>
      <c r="I38" s="599">
        <f t="shared" si="4"/>
        <v>0</v>
      </c>
      <c r="J38" s="540">
        <f t="shared" si="5"/>
        <v>0</v>
      </c>
      <c r="K38" s="600">
        <f t="shared" si="6"/>
        <v>0</v>
      </c>
      <c r="L38" s="600">
        <f t="shared" si="7"/>
        <v>0</v>
      </c>
      <c r="M38" s="601">
        <f t="shared" si="8"/>
        <v>0</v>
      </c>
      <c r="N38" s="608">
        <f>IFERROR(VLOOKUP(H38,staffrate!A:D,2,0)*I38,0)</f>
        <v>0</v>
      </c>
      <c r="O38" s="543">
        <f>IFERROR(VLOOKUP(H38,staffrate!A:D,3,0)*K38,0)</f>
        <v>0</v>
      </c>
      <c r="P38" s="543">
        <f>IFERROR(VLOOKUP(H38,staffrate!A:D,4,0)*M38,0)</f>
        <v>0</v>
      </c>
      <c r="Q38" s="546">
        <f t="shared" si="9"/>
        <v>0</v>
      </c>
      <c r="R38" s="603">
        <f t="shared" si="10"/>
        <v>0</v>
      </c>
      <c r="S38" s="609" t="str">
        <f>IFERROR(VLOOKUP(F38,countrygrouping!A:C,3,0)," ")</f>
        <v xml:space="preserve"> </v>
      </c>
      <c r="T38" s="610" t="str">
        <f>IFERROR(VLOOKUP(S38,distancebands!A:C,3,0)," ")</f>
        <v xml:space="preserve"> </v>
      </c>
      <c r="U38" s="611">
        <f t="shared" si="11"/>
        <v>0</v>
      </c>
      <c r="V38" s="607"/>
      <c r="W38" s="607"/>
      <c r="X38" s="463">
        <f t="shared" si="12"/>
        <v>0</v>
      </c>
      <c r="Y38" s="463">
        <f>IF(Information!$C$4="RE",IF(AND((W38*V38)&lt;=400,V38&lt;=40),W38*V38,IF((V38*W38)&lt;=400,W38*40,400)),0)</f>
        <v>0</v>
      </c>
      <c r="Z38" s="467"/>
    </row>
    <row r="39" spans="1:26" s="547" customFormat="1" ht="24.75" customHeight="1">
      <c r="A39" s="557"/>
      <c r="B39" s="557"/>
      <c r="C39" s="537">
        <f t="shared" si="0"/>
        <v>0</v>
      </c>
      <c r="D39" s="538">
        <f t="shared" si="1"/>
        <v>0</v>
      </c>
      <c r="E39" s="597">
        <f t="shared" si="2"/>
        <v>0</v>
      </c>
      <c r="F39" s="598"/>
      <c r="G39" s="371" t="str">
        <f>IFERROR(VLOOKUP(F39,countrygrouping!A:B,2,0)," ")</f>
        <v xml:space="preserve"> </v>
      </c>
      <c r="H39" s="540" t="str">
        <f t="shared" si="3"/>
        <v xml:space="preserve"> </v>
      </c>
      <c r="I39" s="599">
        <f t="shared" si="4"/>
        <v>0</v>
      </c>
      <c r="J39" s="540">
        <f t="shared" si="5"/>
        <v>0</v>
      </c>
      <c r="K39" s="600">
        <f t="shared" si="6"/>
        <v>0</v>
      </c>
      <c r="L39" s="600">
        <f t="shared" si="7"/>
        <v>0</v>
      </c>
      <c r="M39" s="601">
        <f t="shared" si="8"/>
        <v>0</v>
      </c>
      <c r="N39" s="608">
        <f>IFERROR(VLOOKUP(H39,staffrate!A:D,2,0)*I39,0)</f>
        <v>0</v>
      </c>
      <c r="O39" s="543">
        <f>IFERROR(VLOOKUP(H39,staffrate!A:D,3,0)*K39,0)</f>
        <v>0</v>
      </c>
      <c r="P39" s="543">
        <f>IFERROR(VLOOKUP(H39,staffrate!A:D,4,0)*M39,0)</f>
        <v>0</v>
      </c>
      <c r="Q39" s="546">
        <f t="shared" si="9"/>
        <v>0</v>
      </c>
      <c r="R39" s="603">
        <f t="shared" si="10"/>
        <v>0</v>
      </c>
      <c r="S39" s="609" t="str">
        <f>IFERROR(VLOOKUP(F39,countrygrouping!A:C,3,0)," ")</f>
        <v xml:space="preserve"> </v>
      </c>
      <c r="T39" s="610" t="str">
        <f>IFERROR(VLOOKUP(S39,distancebands!A:C,3,0)," ")</f>
        <v xml:space="preserve"> </v>
      </c>
      <c r="U39" s="611">
        <f t="shared" si="11"/>
        <v>0</v>
      </c>
      <c r="V39" s="607"/>
      <c r="W39" s="607"/>
      <c r="X39" s="463">
        <f t="shared" si="12"/>
        <v>0</v>
      </c>
      <c r="Y39" s="463">
        <f>IF(Information!$C$4="RE",IF(AND((W39*V39)&lt;=400,V39&lt;=40),W39*V39,IF((V39*W39)&lt;=400,W39*40,400)),0)</f>
        <v>0</v>
      </c>
      <c r="Z39" s="467"/>
    </row>
    <row r="40" spans="1:26" s="547" customFormat="1" ht="24.75" customHeight="1">
      <c r="A40" s="557"/>
      <c r="B40" s="557"/>
      <c r="C40" s="537">
        <f t="shared" si="0"/>
        <v>0</v>
      </c>
      <c r="D40" s="538">
        <f t="shared" si="1"/>
        <v>0</v>
      </c>
      <c r="E40" s="597">
        <f t="shared" si="2"/>
        <v>0</v>
      </c>
      <c r="F40" s="598"/>
      <c r="G40" s="371" t="str">
        <f>IFERROR(VLOOKUP(F40,countrygrouping!A:B,2,0)," ")</f>
        <v xml:space="preserve"> </v>
      </c>
      <c r="H40" s="540" t="str">
        <f t="shared" si="3"/>
        <v xml:space="preserve"> </v>
      </c>
      <c r="I40" s="599">
        <f t="shared" si="4"/>
        <v>0</v>
      </c>
      <c r="J40" s="540">
        <f t="shared" si="5"/>
        <v>0</v>
      </c>
      <c r="K40" s="600">
        <f t="shared" si="6"/>
        <v>0</v>
      </c>
      <c r="L40" s="600">
        <f t="shared" si="7"/>
        <v>0</v>
      </c>
      <c r="M40" s="601">
        <f t="shared" si="8"/>
        <v>0</v>
      </c>
      <c r="N40" s="608">
        <f>IFERROR(VLOOKUP(H40,staffrate!A:D,2,0)*I40,0)</f>
        <v>0</v>
      </c>
      <c r="O40" s="543">
        <f>IFERROR(VLOOKUP(H40,staffrate!A:D,3,0)*K40,0)</f>
        <v>0</v>
      </c>
      <c r="P40" s="543">
        <f>IFERROR(VLOOKUP(H40,staffrate!A:D,4,0)*M40,0)</f>
        <v>0</v>
      </c>
      <c r="Q40" s="546">
        <f t="shared" si="9"/>
        <v>0</v>
      </c>
      <c r="R40" s="603">
        <f t="shared" si="10"/>
        <v>0</v>
      </c>
      <c r="S40" s="609" t="str">
        <f>IFERROR(VLOOKUP(F40,countrygrouping!A:C,3,0)," ")</f>
        <v xml:space="preserve"> </v>
      </c>
      <c r="T40" s="610" t="str">
        <f>IFERROR(VLOOKUP(S40,distancebands!A:C,3,0)," ")</f>
        <v xml:space="preserve"> </v>
      </c>
      <c r="U40" s="611">
        <f t="shared" si="11"/>
        <v>0</v>
      </c>
      <c r="V40" s="607"/>
      <c r="W40" s="607"/>
      <c r="X40" s="463">
        <f t="shared" si="12"/>
        <v>0</v>
      </c>
      <c r="Y40" s="463">
        <f>IF(Information!$C$4="RE",IF(AND((W40*V40)&lt;=400,V40&lt;=40),W40*V40,IF((V40*W40)&lt;=400,W40*40,400)),0)</f>
        <v>0</v>
      </c>
      <c r="Z40" s="467"/>
    </row>
    <row r="41" spans="1:26" s="547" customFormat="1" ht="24.75" customHeight="1">
      <c r="A41" s="557"/>
      <c r="B41" s="557"/>
      <c r="C41" s="537">
        <f t="shared" si="0"/>
        <v>0</v>
      </c>
      <c r="D41" s="538">
        <f t="shared" si="1"/>
        <v>0</v>
      </c>
      <c r="E41" s="597">
        <f t="shared" si="2"/>
        <v>0</v>
      </c>
      <c r="F41" s="598"/>
      <c r="G41" s="371" t="str">
        <f>IFERROR(VLOOKUP(F41,countrygrouping!A:B,2,0)," ")</f>
        <v xml:space="preserve"> </v>
      </c>
      <c r="H41" s="540" t="str">
        <f t="shared" si="3"/>
        <v xml:space="preserve"> </v>
      </c>
      <c r="I41" s="599">
        <f t="shared" si="4"/>
        <v>0</v>
      </c>
      <c r="J41" s="540">
        <f t="shared" si="5"/>
        <v>0</v>
      </c>
      <c r="K41" s="600">
        <f t="shared" si="6"/>
        <v>0</v>
      </c>
      <c r="L41" s="600">
        <f t="shared" si="7"/>
        <v>0</v>
      </c>
      <c r="M41" s="601">
        <f t="shared" si="8"/>
        <v>0</v>
      </c>
      <c r="N41" s="608">
        <f>IFERROR(VLOOKUP(H41,staffrate!A:D,2,0)*I41,0)</f>
        <v>0</v>
      </c>
      <c r="O41" s="543">
        <f>IFERROR(VLOOKUP(H41,staffrate!A:D,3,0)*K41,0)</f>
        <v>0</v>
      </c>
      <c r="P41" s="543">
        <f>IFERROR(VLOOKUP(H41,staffrate!A:D,4,0)*M41,0)</f>
        <v>0</v>
      </c>
      <c r="Q41" s="546">
        <f t="shared" si="9"/>
        <v>0</v>
      </c>
      <c r="R41" s="603">
        <f t="shared" si="10"/>
        <v>0</v>
      </c>
      <c r="S41" s="609" t="str">
        <f>IFERROR(VLOOKUP(F41,countrygrouping!A:C,3,0)," ")</f>
        <v xml:space="preserve"> </v>
      </c>
      <c r="T41" s="610" t="str">
        <f>IFERROR(VLOOKUP(S41,distancebands!A:C,3,0)," ")</f>
        <v xml:space="preserve"> </v>
      </c>
      <c r="U41" s="611">
        <f t="shared" si="11"/>
        <v>0</v>
      </c>
      <c r="V41" s="607"/>
      <c r="W41" s="607"/>
      <c r="X41" s="463">
        <f t="shared" si="12"/>
        <v>0</v>
      </c>
      <c r="Y41" s="463">
        <f>IF(Information!$C$4="RE",IF(AND((W41*V41)&lt;=400,V41&lt;=40),W41*V41,IF((V41*W41)&lt;=400,W41*40,400)),0)</f>
        <v>0</v>
      </c>
      <c r="Z41" s="467"/>
    </row>
    <row r="42" spans="1:26" s="547" customFormat="1" ht="24.75" customHeight="1">
      <c r="A42" s="557"/>
      <c r="B42" s="557"/>
      <c r="C42" s="537">
        <f t="shared" si="0"/>
        <v>0</v>
      </c>
      <c r="D42" s="538">
        <f t="shared" si="1"/>
        <v>0</v>
      </c>
      <c r="E42" s="597">
        <f t="shared" si="2"/>
        <v>0</v>
      </c>
      <c r="F42" s="598"/>
      <c r="G42" s="371" t="str">
        <f>IFERROR(VLOOKUP(F42,countrygrouping!A:B,2,0)," ")</f>
        <v xml:space="preserve"> </v>
      </c>
      <c r="H42" s="540" t="str">
        <f t="shared" si="3"/>
        <v xml:space="preserve"> </v>
      </c>
      <c r="I42" s="599">
        <f t="shared" si="4"/>
        <v>0</v>
      </c>
      <c r="J42" s="540">
        <f t="shared" si="5"/>
        <v>0</v>
      </c>
      <c r="K42" s="600">
        <f t="shared" si="6"/>
        <v>0</v>
      </c>
      <c r="L42" s="600">
        <f t="shared" si="7"/>
        <v>0</v>
      </c>
      <c r="M42" s="601">
        <f t="shared" si="8"/>
        <v>0</v>
      </c>
      <c r="N42" s="608">
        <f>IFERROR(VLOOKUP(H42,staffrate!A:D,2,0)*I42,0)</f>
        <v>0</v>
      </c>
      <c r="O42" s="543">
        <f>IFERROR(VLOOKUP(H42,staffrate!A:D,3,0)*K42,0)</f>
        <v>0</v>
      </c>
      <c r="P42" s="543">
        <f>IFERROR(VLOOKUP(H42,staffrate!A:D,4,0)*M42,0)</f>
        <v>0</v>
      </c>
      <c r="Q42" s="546">
        <f t="shared" si="9"/>
        <v>0</v>
      </c>
      <c r="R42" s="603">
        <f t="shared" si="10"/>
        <v>0</v>
      </c>
      <c r="S42" s="609" t="str">
        <f>IFERROR(VLOOKUP(F42,countrygrouping!A:C,3,0)," ")</f>
        <v xml:space="preserve"> </v>
      </c>
      <c r="T42" s="610" t="str">
        <f>IFERROR(VLOOKUP(S42,distancebands!A:C,3,0)," ")</f>
        <v xml:space="preserve"> </v>
      </c>
      <c r="U42" s="611">
        <f t="shared" si="11"/>
        <v>0</v>
      </c>
      <c r="V42" s="607"/>
      <c r="W42" s="607"/>
      <c r="X42" s="463">
        <f t="shared" si="12"/>
        <v>0</v>
      </c>
      <c r="Y42" s="463">
        <f>IF(Information!$C$4="RE",IF(AND((W42*V42)&lt;=400,V42&lt;=40),W42*V42,IF((V42*W42)&lt;=400,W42*40,400)),0)</f>
        <v>0</v>
      </c>
      <c r="Z42" s="467"/>
    </row>
    <row r="43" spans="1:26" s="547" customFormat="1" ht="24.75" customHeight="1">
      <c r="A43" s="557"/>
      <c r="B43" s="557"/>
      <c r="C43" s="537">
        <f t="shared" si="0"/>
        <v>0</v>
      </c>
      <c r="D43" s="538">
        <f t="shared" si="1"/>
        <v>0</v>
      </c>
      <c r="E43" s="597">
        <f t="shared" si="2"/>
        <v>0</v>
      </c>
      <c r="F43" s="598"/>
      <c r="G43" s="371" t="str">
        <f>IFERROR(VLOOKUP(F43,countrygrouping!A:B,2,0)," ")</f>
        <v xml:space="preserve"> </v>
      </c>
      <c r="H43" s="540" t="str">
        <f t="shared" si="3"/>
        <v xml:space="preserve"> </v>
      </c>
      <c r="I43" s="599">
        <f t="shared" si="4"/>
        <v>0</v>
      </c>
      <c r="J43" s="540">
        <f t="shared" si="5"/>
        <v>0</v>
      </c>
      <c r="K43" s="600">
        <f t="shared" si="6"/>
        <v>0</v>
      </c>
      <c r="L43" s="600">
        <f t="shared" si="7"/>
        <v>0</v>
      </c>
      <c r="M43" s="601">
        <f t="shared" si="8"/>
        <v>0</v>
      </c>
      <c r="N43" s="608">
        <f>IFERROR(VLOOKUP(H43,staffrate!A:D,2,0)*I43,0)</f>
        <v>0</v>
      </c>
      <c r="O43" s="543">
        <f>IFERROR(VLOOKUP(H43,staffrate!A:D,3,0)*K43,0)</f>
        <v>0</v>
      </c>
      <c r="P43" s="543">
        <f>IFERROR(VLOOKUP(H43,staffrate!A:D,4,0)*M43,0)</f>
        <v>0</v>
      </c>
      <c r="Q43" s="546">
        <f t="shared" si="9"/>
        <v>0</v>
      </c>
      <c r="R43" s="603">
        <f t="shared" si="10"/>
        <v>0</v>
      </c>
      <c r="S43" s="609" t="str">
        <f>IFERROR(VLOOKUP(F43,countrygrouping!A:C,3,0)," ")</f>
        <v xml:space="preserve"> </v>
      </c>
      <c r="T43" s="610" t="str">
        <f>IFERROR(VLOOKUP(S43,distancebands!A:C,3,0)," ")</f>
        <v xml:space="preserve"> </v>
      </c>
      <c r="U43" s="611">
        <f t="shared" si="11"/>
        <v>0</v>
      </c>
      <c r="V43" s="607"/>
      <c r="W43" s="607"/>
      <c r="X43" s="463">
        <f t="shared" si="12"/>
        <v>0</v>
      </c>
      <c r="Y43" s="463">
        <f>IF(Information!$C$4="RE",IF(AND((W43*V43)&lt;=400,V43&lt;=40),W43*V43,IF((V43*W43)&lt;=400,W43*40,400)),0)</f>
        <v>0</v>
      </c>
      <c r="Z43" s="467"/>
    </row>
    <row r="44" spans="1:26" s="547" customFormat="1" ht="24.75" customHeight="1">
      <c r="A44" s="557"/>
      <c r="B44" s="557"/>
      <c r="C44" s="537">
        <f t="shared" si="0"/>
        <v>0</v>
      </c>
      <c r="D44" s="538">
        <f t="shared" si="1"/>
        <v>0</v>
      </c>
      <c r="E44" s="597">
        <f t="shared" si="2"/>
        <v>0</v>
      </c>
      <c r="F44" s="598"/>
      <c r="G44" s="371" t="str">
        <f>IFERROR(VLOOKUP(F44,countrygrouping!A:B,2,0)," ")</f>
        <v xml:space="preserve"> </v>
      </c>
      <c r="H44" s="540" t="str">
        <f t="shared" si="3"/>
        <v xml:space="preserve"> </v>
      </c>
      <c r="I44" s="599">
        <f t="shared" si="4"/>
        <v>0</v>
      </c>
      <c r="J44" s="540">
        <f t="shared" si="5"/>
        <v>0</v>
      </c>
      <c r="K44" s="600">
        <f t="shared" si="6"/>
        <v>0</v>
      </c>
      <c r="L44" s="600">
        <f t="shared" si="7"/>
        <v>0</v>
      </c>
      <c r="M44" s="601">
        <f t="shared" si="8"/>
        <v>0</v>
      </c>
      <c r="N44" s="608">
        <f>IFERROR(VLOOKUP(H44,staffrate!A:D,2,0)*I44,0)</f>
        <v>0</v>
      </c>
      <c r="O44" s="543">
        <f>IFERROR(VLOOKUP(H44,staffrate!A:D,3,0)*K44,0)</f>
        <v>0</v>
      </c>
      <c r="P44" s="543">
        <f>IFERROR(VLOOKUP(H44,staffrate!A:D,4,0)*M44,0)</f>
        <v>0</v>
      </c>
      <c r="Q44" s="546">
        <f t="shared" si="9"/>
        <v>0</v>
      </c>
      <c r="R44" s="603">
        <f t="shared" si="10"/>
        <v>0</v>
      </c>
      <c r="S44" s="609" t="str">
        <f>IFERROR(VLOOKUP(F44,countrygrouping!A:C,3,0)," ")</f>
        <v xml:space="preserve"> </v>
      </c>
      <c r="T44" s="610" t="str">
        <f>IFERROR(VLOOKUP(S44,distancebands!A:C,3,0)," ")</f>
        <v xml:space="preserve"> </v>
      </c>
      <c r="U44" s="611">
        <f t="shared" si="11"/>
        <v>0</v>
      </c>
      <c r="V44" s="607"/>
      <c r="W44" s="607"/>
      <c r="X44" s="463">
        <f t="shared" si="12"/>
        <v>0</v>
      </c>
      <c r="Y44" s="463">
        <f>IF(Information!$C$4="RE",IF(AND((W44*V44)&lt;=400,V44&lt;=40),W44*V44,IF((V44*W44)&lt;=400,W44*40,400)),0)</f>
        <v>0</v>
      </c>
      <c r="Z44" s="467"/>
    </row>
    <row r="45" spans="1:26" s="547" customFormat="1" ht="24.75" customHeight="1">
      <c r="A45" s="557"/>
      <c r="B45" s="557"/>
      <c r="C45" s="537">
        <f t="shared" si="0"/>
        <v>0</v>
      </c>
      <c r="D45" s="538">
        <f t="shared" si="1"/>
        <v>0</v>
      </c>
      <c r="E45" s="597">
        <f t="shared" si="2"/>
        <v>0</v>
      </c>
      <c r="F45" s="598"/>
      <c r="G45" s="371" t="str">
        <f>IFERROR(VLOOKUP(F45,countrygrouping!A:B,2,0)," ")</f>
        <v xml:space="preserve"> </v>
      </c>
      <c r="H45" s="540" t="str">
        <f t="shared" si="3"/>
        <v xml:space="preserve"> </v>
      </c>
      <c r="I45" s="599">
        <f t="shared" si="4"/>
        <v>0</v>
      </c>
      <c r="J45" s="540">
        <f t="shared" si="5"/>
        <v>0</v>
      </c>
      <c r="K45" s="600">
        <f t="shared" si="6"/>
        <v>0</v>
      </c>
      <c r="L45" s="600">
        <f t="shared" si="7"/>
        <v>0</v>
      </c>
      <c r="M45" s="601">
        <f t="shared" si="8"/>
        <v>0</v>
      </c>
      <c r="N45" s="608">
        <f>IFERROR(VLOOKUP(H45,staffrate!A:D,2,0)*I45,0)</f>
        <v>0</v>
      </c>
      <c r="O45" s="543">
        <f>IFERROR(VLOOKUP(H45,staffrate!A:D,3,0)*K45,0)</f>
        <v>0</v>
      </c>
      <c r="P45" s="543">
        <f>IFERROR(VLOOKUP(H45,staffrate!A:D,4,0)*M45,0)</f>
        <v>0</v>
      </c>
      <c r="Q45" s="546">
        <f t="shared" si="9"/>
        <v>0</v>
      </c>
      <c r="R45" s="603">
        <f t="shared" si="10"/>
        <v>0</v>
      </c>
      <c r="S45" s="609" t="str">
        <f>IFERROR(VLOOKUP(F45,countrygrouping!A:C,3,0)," ")</f>
        <v xml:space="preserve"> </v>
      </c>
      <c r="T45" s="610" t="str">
        <f>IFERROR(VLOOKUP(S45,distancebands!A:C,3,0)," ")</f>
        <v xml:space="preserve"> </v>
      </c>
      <c r="U45" s="611">
        <f t="shared" si="11"/>
        <v>0</v>
      </c>
      <c r="V45" s="607"/>
      <c r="W45" s="607"/>
      <c r="X45" s="463">
        <f t="shared" si="12"/>
        <v>0</v>
      </c>
      <c r="Y45" s="463">
        <f>IF(Information!$C$4="RE",IF(AND((W45*V45)&lt;=400,V45&lt;=40),W45*V45,IF((V45*W45)&lt;=400,W45*40,400)),0)</f>
        <v>0</v>
      </c>
      <c r="Z45" s="467"/>
    </row>
    <row r="46" spans="1:26" s="547" customFormat="1" ht="24.75" customHeight="1">
      <c r="A46" s="557"/>
      <c r="B46" s="557"/>
      <c r="C46" s="537">
        <f t="shared" si="0"/>
        <v>0</v>
      </c>
      <c r="D46" s="538">
        <f t="shared" si="1"/>
        <v>0</v>
      </c>
      <c r="E46" s="597">
        <f t="shared" si="2"/>
        <v>0</v>
      </c>
      <c r="F46" s="598"/>
      <c r="G46" s="371" t="str">
        <f>IFERROR(VLOOKUP(F46,countrygrouping!A:B,2,0)," ")</f>
        <v xml:space="preserve"> </v>
      </c>
      <c r="H46" s="540" t="str">
        <f t="shared" si="3"/>
        <v xml:space="preserve"> </v>
      </c>
      <c r="I46" s="599">
        <f t="shared" si="4"/>
        <v>0</v>
      </c>
      <c r="J46" s="540">
        <f t="shared" si="5"/>
        <v>0</v>
      </c>
      <c r="K46" s="600">
        <f t="shared" si="6"/>
        <v>0</v>
      </c>
      <c r="L46" s="600">
        <f t="shared" si="7"/>
        <v>0</v>
      </c>
      <c r="M46" s="601">
        <f t="shared" si="8"/>
        <v>0</v>
      </c>
      <c r="N46" s="608">
        <f>IFERROR(VLOOKUP(H46,staffrate!A:D,2,0)*I46,0)</f>
        <v>0</v>
      </c>
      <c r="O46" s="543">
        <f>IFERROR(VLOOKUP(H46,staffrate!A:D,3,0)*K46,0)</f>
        <v>0</v>
      </c>
      <c r="P46" s="543">
        <f>IFERROR(VLOOKUP(H46,staffrate!A:D,4,0)*M46,0)</f>
        <v>0</v>
      </c>
      <c r="Q46" s="546">
        <f t="shared" si="9"/>
        <v>0</v>
      </c>
      <c r="R46" s="603">
        <f t="shared" si="10"/>
        <v>0</v>
      </c>
      <c r="S46" s="609" t="str">
        <f>IFERROR(VLOOKUP(F46,countrygrouping!A:C,3,0)," ")</f>
        <v xml:space="preserve"> </v>
      </c>
      <c r="T46" s="610" t="str">
        <f>IFERROR(VLOOKUP(S46,distancebands!A:C,3,0)," ")</f>
        <v xml:space="preserve"> </v>
      </c>
      <c r="U46" s="611">
        <f t="shared" si="11"/>
        <v>0</v>
      </c>
      <c r="V46" s="607"/>
      <c r="W46" s="607"/>
      <c r="X46" s="463">
        <f t="shared" si="12"/>
        <v>0</v>
      </c>
      <c r="Y46" s="463">
        <f>IF(Information!$C$4="RE",IF(AND((W46*V46)&lt;=400,V46&lt;=40),W46*V46,IF((V46*W46)&lt;=400,W46*40,400)),0)</f>
        <v>0</v>
      </c>
      <c r="Z46" s="467"/>
    </row>
    <row r="47" spans="1:26" s="547" customFormat="1" ht="24.75" customHeight="1">
      <c r="A47" s="557"/>
      <c r="B47" s="557"/>
      <c r="C47" s="537">
        <f t="shared" si="0"/>
        <v>0</v>
      </c>
      <c r="D47" s="538">
        <f t="shared" si="1"/>
        <v>0</v>
      </c>
      <c r="E47" s="597">
        <f t="shared" si="2"/>
        <v>0</v>
      </c>
      <c r="F47" s="598"/>
      <c r="G47" s="371" t="str">
        <f>IFERROR(VLOOKUP(F47,countrygrouping!A:B,2,0)," ")</f>
        <v xml:space="preserve"> </v>
      </c>
      <c r="H47" s="540" t="str">
        <f t="shared" si="3"/>
        <v xml:space="preserve"> </v>
      </c>
      <c r="I47" s="599">
        <f t="shared" si="4"/>
        <v>0</v>
      </c>
      <c r="J47" s="540">
        <f t="shared" si="5"/>
        <v>0</v>
      </c>
      <c r="K47" s="600">
        <f t="shared" si="6"/>
        <v>0</v>
      </c>
      <c r="L47" s="600">
        <f t="shared" si="7"/>
        <v>0</v>
      </c>
      <c r="M47" s="601">
        <f t="shared" si="8"/>
        <v>0</v>
      </c>
      <c r="N47" s="608">
        <f>IFERROR(VLOOKUP(H47,staffrate!A:D,2,0)*I47,0)</f>
        <v>0</v>
      </c>
      <c r="O47" s="543">
        <f>IFERROR(VLOOKUP(H47,staffrate!A:D,3,0)*K47,0)</f>
        <v>0</v>
      </c>
      <c r="P47" s="543">
        <f>IFERROR(VLOOKUP(H47,staffrate!A:D,4,0)*M47,0)</f>
        <v>0</v>
      </c>
      <c r="Q47" s="546">
        <f t="shared" si="9"/>
        <v>0</v>
      </c>
      <c r="R47" s="603">
        <f t="shared" si="10"/>
        <v>0</v>
      </c>
      <c r="S47" s="609" t="str">
        <f>IFERROR(VLOOKUP(F47,countrygrouping!A:C,3,0)," ")</f>
        <v xml:space="preserve"> </v>
      </c>
      <c r="T47" s="610" t="str">
        <f>IFERROR(VLOOKUP(S47,distancebands!A:C,3,0)," ")</f>
        <v xml:space="preserve"> </v>
      </c>
      <c r="U47" s="611">
        <f t="shared" si="11"/>
        <v>0</v>
      </c>
      <c r="V47" s="607"/>
      <c r="W47" s="607"/>
      <c r="X47" s="463">
        <f t="shared" si="12"/>
        <v>0</v>
      </c>
      <c r="Y47" s="463">
        <f>IF(Information!$C$4="RE",IF(AND((W47*V47)&lt;=400,V47&lt;=40),W47*V47,IF((V47*W47)&lt;=400,W47*40,400)),0)</f>
        <v>0</v>
      </c>
      <c r="Z47" s="467"/>
    </row>
    <row r="48" spans="1:26" s="547" customFormat="1" ht="24.75" customHeight="1">
      <c r="A48" s="557"/>
      <c r="B48" s="557"/>
      <c r="C48" s="537">
        <f t="shared" si="0"/>
        <v>0</v>
      </c>
      <c r="D48" s="538">
        <f t="shared" si="1"/>
        <v>0</v>
      </c>
      <c r="E48" s="597">
        <f t="shared" si="2"/>
        <v>0</v>
      </c>
      <c r="F48" s="598"/>
      <c r="G48" s="371" t="str">
        <f>IFERROR(VLOOKUP(F48,countrygrouping!A:B,2,0)," ")</f>
        <v xml:space="preserve"> </v>
      </c>
      <c r="H48" s="540" t="str">
        <f t="shared" si="3"/>
        <v xml:space="preserve"> </v>
      </c>
      <c r="I48" s="599">
        <f t="shared" si="4"/>
        <v>0</v>
      </c>
      <c r="J48" s="540">
        <f t="shared" si="5"/>
        <v>0</v>
      </c>
      <c r="K48" s="600">
        <f t="shared" si="6"/>
        <v>0</v>
      </c>
      <c r="L48" s="600">
        <f t="shared" si="7"/>
        <v>0</v>
      </c>
      <c r="M48" s="601">
        <f t="shared" si="8"/>
        <v>0</v>
      </c>
      <c r="N48" s="608">
        <f>IFERROR(VLOOKUP(H48,staffrate!A:D,2,0)*I48,0)</f>
        <v>0</v>
      </c>
      <c r="O48" s="543">
        <f>IFERROR(VLOOKUP(H48,staffrate!A:D,3,0)*K48,0)</f>
        <v>0</v>
      </c>
      <c r="P48" s="543">
        <f>IFERROR(VLOOKUP(H48,staffrate!A:D,4,0)*M48,0)</f>
        <v>0</v>
      </c>
      <c r="Q48" s="546">
        <f t="shared" si="9"/>
        <v>0</v>
      </c>
      <c r="R48" s="603">
        <f t="shared" si="10"/>
        <v>0</v>
      </c>
      <c r="S48" s="609" t="str">
        <f>IFERROR(VLOOKUP(F48,countrygrouping!A:C,3,0)," ")</f>
        <v xml:space="preserve"> </v>
      </c>
      <c r="T48" s="610" t="str">
        <f>IFERROR(VLOOKUP(S48,distancebands!A:C,3,0)," ")</f>
        <v xml:space="preserve"> </v>
      </c>
      <c r="U48" s="611">
        <f t="shared" si="11"/>
        <v>0</v>
      </c>
      <c r="V48" s="607"/>
      <c r="W48" s="607"/>
      <c r="X48" s="463">
        <f t="shared" si="12"/>
        <v>0</v>
      </c>
      <c r="Y48" s="463">
        <f>IF(Information!$C$4="RE",IF(AND((W48*V48)&lt;=400,V48&lt;=40),W48*V48,IF((V48*W48)&lt;=400,W48*40,400)),0)</f>
        <v>0</v>
      </c>
      <c r="Z48" s="467"/>
    </row>
    <row r="49" spans="1:26" s="547" customFormat="1" ht="24.75" customHeight="1">
      <c r="A49" s="557"/>
      <c r="B49" s="557"/>
      <c r="C49" s="537">
        <f t="shared" si="0"/>
        <v>0</v>
      </c>
      <c r="D49" s="538">
        <f t="shared" si="1"/>
        <v>0</v>
      </c>
      <c r="E49" s="597">
        <f t="shared" si="2"/>
        <v>0</v>
      </c>
      <c r="F49" s="598"/>
      <c r="G49" s="371" t="str">
        <f>IFERROR(VLOOKUP(F49,countrygrouping!A:B,2,0)," ")</f>
        <v xml:space="preserve"> </v>
      </c>
      <c r="H49" s="540" t="str">
        <f t="shared" si="3"/>
        <v xml:space="preserve"> </v>
      </c>
      <c r="I49" s="599">
        <f t="shared" si="4"/>
        <v>0</v>
      </c>
      <c r="J49" s="540">
        <f t="shared" si="5"/>
        <v>0</v>
      </c>
      <c r="K49" s="600">
        <f t="shared" si="6"/>
        <v>0</v>
      </c>
      <c r="L49" s="600">
        <f t="shared" si="7"/>
        <v>0</v>
      </c>
      <c r="M49" s="601">
        <f t="shared" si="8"/>
        <v>0</v>
      </c>
      <c r="N49" s="608">
        <f>IFERROR(VLOOKUP(H49,staffrate!A:D,2,0)*I49,0)</f>
        <v>0</v>
      </c>
      <c r="O49" s="543">
        <f>IFERROR(VLOOKUP(H49,staffrate!A:D,3,0)*K49,0)</f>
        <v>0</v>
      </c>
      <c r="P49" s="543">
        <f>IFERROR(VLOOKUP(H49,staffrate!A:D,4,0)*M49,0)</f>
        <v>0</v>
      </c>
      <c r="Q49" s="546">
        <f t="shared" si="9"/>
        <v>0</v>
      </c>
      <c r="R49" s="603">
        <f t="shared" si="10"/>
        <v>0</v>
      </c>
      <c r="S49" s="609" t="str">
        <f>IFERROR(VLOOKUP(F49,countrygrouping!A:C,3,0)," ")</f>
        <v xml:space="preserve"> </v>
      </c>
      <c r="T49" s="610" t="str">
        <f>IFERROR(VLOOKUP(S49,distancebands!A:C,3,0)," ")</f>
        <v xml:space="preserve"> </v>
      </c>
      <c r="U49" s="611">
        <f t="shared" si="11"/>
        <v>0</v>
      </c>
      <c r="V49" s="607"/>
      <c r="W49" s="607"/>
      <c r="X49" s="463">
        <f t="shared" si="12"/>
        <v>0</v>
      </c>
      <c r="Y49" s="463">
        <f>IF(Information!$C$4="RE",IF(AND((W49*V49)&lt;=400,V49&lt;=40),W49*V49,IF((V49*W49)&lt;=400,W49*40,400)),0)</f>
        <v>0</v>
      </c>
      <c r="Z49" s="467"/>
    </row>
    <row r="50" spans="1:26" s="547" customFormat="1" ht="24.75" customHeight="1">
      <c r="A50" s="557"/>
      <c r="B50" s="557"/>
      <c r="C50" s="537">
        <f t="shared" si="0"/>
        <v>0</v>
      </c>
      <c r="D50" s="538">
        <f t="shared" si="1"/>
        <v>0</v>
      </c>
      <c r="E50" s="597">
        <f t="shared" si="2"/>
        <v>0</v>
      </c>
      <c r="F50" s="598"/>
      <c r="G50" s="371" t="str">
        <f>IFERROR(VLOOKUP(F50,countrygrouping!A:B,2,0)," ")</f>
        <v xml:space="preserve"> </v>
      </c>
      <c r="H50" s="540" t="str">
        <f t="shared" si="3"/>
        <v xml:space="preserve"> </v>
      </c>
      <c r="I50" s="599">
        <f t="shared" si="4"/>
        <v>0</v>
      </c>
      <c r="J50" s="540">
        <f t="shared" si="5"/>
        <v>0</v>
      </c>
      <c r="K50" s="600">
        <f t="shared" si="6"/>
        <v>0</v>
      </c>
      <c r="L50" s="600">
        <f t="shared" si="7"/>
        <v>0</v>
      </c>
      <c r="M50" s="601">
        <f t="shared" si="8"/>
        <v>0</v>
      </c>
      <c r="N50" s="608">
        <f>IFERROR(VLOOKUP(H50,staffrate!A:D,2,0)*I50,0)</f>
        <v>0</v>
      </c>
      <c r="O50" s="543">
        <f>IFERROR(VLOOKUP(H50,staffrate!A:D,3,0)*K50,0)</f>
        <v>0</v>
      </c>
      <c r="P50" s="543">
        <f>IFERROR(VLOOKUP(H50,staffrate!A:D,4,0)*M50,0)</f>
        <v>0</v>
      </c>
      <c r="Q50" s="546">
        <f t="shared" si="9"/>
        <v>0</v>
      </c>
      <c r="R50" s="603">
        <f t="shared" si="10"/>
        <v>0</v>
      </c>
      <c r="S50" s="609" t="str">
        <f>IFERROR(VLOOKUP(F50,countrygrouping!A:C,3,0)," ")</f>
        <v xml:space="preserve"> </v>
      </c>
      <c r="T50" s="610" t="str">
        <f>IFERROR(VLOOKUP(S50,distancebands!A:C,3,0)," ")</f>
        <v xml:space="preserve"> </v>
      </c>
      <c r="U50" s="611">
        <f t="shared" si="11"/>
        <v>0</v>
      </c>
      <c r="V50" s="607"/>
      <c r="W50" s="607"/>
      <c r="X50" s="463">
        <f t="shared" si="12"/>
        <v>0</v>
      </c>
      <c r="Y50" s="463">
        <f>IF(Information!$C$4="RE",IF(AND((W50*V50)&lt;=400,V50&lt;=40),W50*V50,IF((V50*W50)&lt;=400,W50*40,400)),0)</f>
        <v>0</v>
      </c>
      <c r="Z50" s="467"/>
    </row>
    <row r="51" spans="1:26" s="547" customFormat="1" ht="24.75" customHeight="1">
      <c r="A51" s="557"/>
      <c r="B51" s="557"/>
      <c r="C51" s="537">
        <f t="shared" si="0"/>
        <v>0</v>
      </c>
      <c r="D51" s="538">
        <f t="shared" si="1"/>
        <v>0</v>
      </c>
      <c r="E51" s="597">
        <f t="shared" si="2"/>
        <v>0</v>
      </c>
      <c r="F51" s="598"/>
      <c r="G51" s="371" t="str">
        <f>IFERROR(VLOOKUP(F51,countrygrouping!A:B,2,0)," ")</f>
        <v xml:space="preserve"> </v>
      </c>
      <c r="H51" s="540" t="str">
        <f t="shared" si="3"/>
        <v xml:space="preserve"> </v>
      </c>
      <c r="I51" s="599">
        <f t="shared" si="4"/>
        <v>0</v>
      </c>
      <c r="J51" s="540">
        <f t="shared" si="5"/>
        <v>0</v>
      </c>
      <c r="K51" s="600">
        <f t="shared" si="6"/>
        <v>0</v>
      </c>
      <c r="L51" s="600">
        <f t="shared" si="7"/>
        <v>0</v>
      </c>
      <c r="M51" s="601">
        <f t="shared" si="8"/>
        <v>0</v>
      </c>
      <c r="N51" s="608">
        <f>IFERROR(VLOOKUP(H51,staffrate!A:D,2,0)*I51,0)</f>
        <v>0</v>
      </c>
      <c r="O51" s="543">
        <f>IFERROR(VLOOKUP(H51,staffrate!A:D,3,0)*K51,0)</f>
        <v>0</v>
      </c>
      <c r="P51" s="543">
        <f>IFERROR(VLOOKUP(H51,staffrate!A:D,4,0)*M51,0)</f>
        <v>0</v>
      </c>
      <c r="Q51" s="546">
        <f t="shared" si="9"/>
        <v>0</v>
      </c>
      <c r="R51" s="603">
        <f t="shared" si="10"/>
        <v>0</v>
      </c>
      <c r="S51" s="609" t="str">
        <f>IFERROR(VLOOKUP(F51,countrygrouping!A:C,3,0)," ")</f>
        <v xml:space="preserve"> </v>
      </c>
      <c r="T51" s="610" t="str">
        <f>IFERROR(VLOOKUP(S51,distancebands!A:C,3,0)," ")</f>
        <v xml:space="preserve"> </v>
      </c>
      <c r="U51" s="611">
        <f t="shared" si="11"/>
        <v>0</v>
      </c>
      <c r="V51" s="607"/>
      <c r="W51" s="607"/>
      <c r="X51" s="463">
        <f t="shared" si="12"/>
        <v>0</v>
      </c>
      <c r="Y51" s="463">
        <f>IF(Information!$C$4="RE",IF(AND((W51*V51)&lt;=400,V51&lt;=40),W51*V51,IF((V51*W51)&lt;=400,W51*40,400)),0)</f>
        <v>0</v>
      </c>
      <c r="Z51" s="467"/>
    </row>
    <row r="52" spans="1:26" s="547" customFormat="1" ht="24.75" customHeight="1">
      <c r="A52" s="557"/>
      <c r="B52" s="557"/>
      <c r="C52" s="537">
        <f t="shared" si="0"/>
        <v>0</v>
      </c>
      <c r="D52" s="538">
        <f t="shared" si="1"/>
        <v>0</v>
      </c>
      <c r="E52" s="597">
        <f t="shared" si="2"/>
        <v>0</v>
      </c>
      <c r="F52" s="598"/>
      <c r="G52" s="371" t="str">
        <f>IFERROR(VLOOKUP(F52,countrygrouping!A:B,2,0)," ")</f>
        <v xml:space="preserve"> </v>
      </c>
      <c r="H52" s="540" t="str">
        <f t="shared" si="3"/>
        <v xml:space="preserve"> </v>
      </c>
      <c r="I52" s="599">
        <f t="shared" si="4"/>
        <v>0</v>
      </c>
      <c r="J52" s="540">
        <f t="shared" si="5"/>
        <v>0</v>
      </c>
      <c r="K52" s="600">
        <f t="shared" si="6"/>
        <v>0</v>
      </c>
      <c r="L52" s="600">
        <f t="shared" si="7"/>
        <v>0</v>
      </c>
      <c r="M52" s="601">
        <f t="shared" si="8"/>
        <v>0</v>
      </c>
      <c r="N52" s="608">
        <f>IFERROR(VLOOKUP(H52,staffrate!A:D,2,0)*I52,0)</f>
        <v>0</v>
      </c>
      <c r="O52" s="543">
        <f>IFERROR(VLOOKUP(H52,staffrate!A:D,3,0)*K52,0)</f>
        <v>0</v>
      </c>
      <c r="P52" s="543">
        <f>IFERROR(VLOOKUP(H52,staffrate!A:D,4,0)*M52,0)</f>
        <v>0</v>
      </c>
      <c r="Q52" s="546">
        <f t="shared" si="9"/>
        <v>0</v>
      </c>
      <c r="R52" s="603">
        <f t="shared" si="10"/>
        <v>0</v>
      </c>
      <c r="S52" s="609" t="str">
        <f>IFERROR(VLOOKUP(F52,countrygrouping!A:C,3,0)," ")</f>
        <v xml:space="preserve"> </v>
      </c>
      <c r="T52" s="610" t="str">
        <f>IFERROR(VLOOKUP(S52,distancebands!A:C,3,0)," ")</f>
        <v xml:space="preserve"> </v>
      </c>
      <c r="U52" s="611">
        <f t="shared" si="11"/>
        <v>0</v>
      </c>
      <c r="V52" s="607"/>
      <c r="W52" s="607"/>
      <c r="X52" s="463">
        <f t="shared" si="12"/>
        <v>0</v>
      </c>
      <c r="Y52" s="463">
        <f>IF(Information!$C$4="RE",IF(AND((W52*V52)&lt;=400,V52&lt;=40),W52*V52,IF((V52*W52)&lt;=400,W52*40,400)),0)</f>
        <v>0</v>
      </c>
      <c r="Z52" s="467"/>
    </row>
    <row r="53" spans="1:26" s="547" customFormat="1" ht="24.75" customHeight="1">
      <c r="A53" s="557"/>
      <c r="B53" s="557"/>
      <c r="C53" s="537">
        <f t="shared" si="0"/>
        <v>0</v>
      </c>
      <c r="D53" s="538">
        <f t="shared" si="1"/>
        <v>0</v>
      </c>
      <c r="E53" s="597">
        <f t="shared" si="2"/>
        <v>0</v>
      </c>
      <c r="F53" s="598"/>
      <c r="G53" s="371" t="str">
        <f>IFERROR(VLOOKUP(F53,countrygrouping!A:B,2,0)," ")</f>
        <v xml:space="preserve"> </v>
      </c>
      <c r="H53" s="540" t="str">
        <f t="shared" si="3"/>
        <v xml:space="preserve"> </v>
      </c>
      <c r="I53" s="599">
        <f t="shared" si="4"/>
        <v>0</v>
      </c>
      <c r="J53" s="540">
        <f t="shared" si="5"/>
        <v>0</v>
      </c>
      <c r="K53" s="600">
        <f t="shared" si="6"/>
        <v>0</v>
      </c>
      <c r="L53" s="600">
        <f t="shared" si="7"/>
        <v>0</v>
      </c>
      <c r="M53" s="601">
        <f t="shared" si="8"/>
        <v>0</v>
      </c>
      <c r="N53" s="608">
        <f>IFERROR(VLOOKUP(H53,staffrate!A:D,2,0)*I53,0)</f>
        <v>0</v>
      </c>
      <c r="O53" s="543">
        <f>IFERROR(VLOOKUP(H53,staffrate!A:D,3,0)*K53,0)</f>
        <v>0</v>
      </c>
      <c r="P53" s="543">
        <f>IFERROR(VLOOKUP(H53,staffrate!A:D,4,0)*M53,0)</f>
        <v>0</v>
      </c>
      <c r="Q53" s="546">
        <f t="shared" si="9"/>
        <v>0</v>
      </c>
      <c r="R53" s="603">
        <f t="shared" si="10"/>
        <v>0</v>
      </c>
      <c r="S53" s="609" t="str">
        <f>IFERROR(VLOOKUP(F53,countrygrouping!A:C,3,0)," ")</f>
        <v xml:space="preserve"> </v>
      </c>
      <c r="T53" s="610" t="str">
        <f>IFERROR(VLOOKUP(S53,distancebands!A:C,3,0)," ")</f>
        <v xml:space="preserve"> </v>
      </c>
      <c r="U53" s="611">
        <f t="shared" si="11"/>
        <v>0</v>
      </c>
      <c r="V53" s="607"/>
      <c r="W53" s="607"/>
      <c r="X53" s="463">
        <f t="shared" si="12"/>
        <v>0</v>
      </c>
      <c r="Y53" s="463">
        <f>IF(Information!$C$4="RE",IF(AND((W53*V53)&lt;=400,V53&lt;=40),W53*V53,IF((V53*W53)&lt;=400,W53*40,400)),0)</f>
        <v>0</v>
      </c>
      <c r="Z53" s="467"/>
    </row>
    <row r="54" spans="1:26" s="547" customFormat="1" ht="24.75" customHeight="1">
      <c r="A54" s="557"/>
      <c r="B54" s="557"/>
      <c r="C54" s="537">
        <f t="shared" si="0"/>
        <v>0</v>
      </c>
      <c r="D54" s="538">
        <f t="shared" si="1"/>
        <v>0</v>
      </c>
      <c r="E54" s="597">
        <f t="shared" si="2"/>
        <v>0</v>
      </c>
      <c r="F54" s="598"/>
      <c r="G54" s="371" t="str">
        <f>IFERROR(VLOOKUP(F54,countrygrouping!A:B,2,0)," ")</f>
        <v xml:space="preserve"> </v>
      </c>
      <c r="H54" s="540" t="str">
        <f t="shared" si="3"/>
        <v xml:space="preserve"> </v>
      </c>
      <c r="I54" s="599">
        <f t="shared" si="4"/>
        <v>0</v>
      </c>
      <c r="J54" s="540">
        <f t="shared" si="5"/>
        <v>0</v>
      </c>
      <c r="K54" s="600">
        <f t="shared" si="6"/>
        <v>0</v>
      </c>
      <c r="L54" s="600">
        <f t="shared" si="7"/>
        <v>0</v>
      </c>
      <c r="M54" s="601">
        <f t="shared" si="8"/>
        <v>0</v>
      </c>
      <c r="N54" s="608">
        <f>IFERROR(VLOOKUP(H54,staffrate!A:D,2,0)*I54,0)</f>
        <v>0</v>
      </c>
      <c r="O54" s="543">
        <f>IFERROR(VLOOKUP(H54,staffrate!A:D,3,0)*K54,0)</f>
        <v>0</v>
      </c>
      <c r="P54" s="543">
        <f>IFERROR(VLOOKUP(H54,staffrate!A:D,4,0)*M54,0)</f>
        <v>0</v>
      </c>
      <c r="Q54" s="546">
        <f t="shared" si="9"/>
        <v>0</v>
      </c>
      <c r="R54" s="603">
        <f t="shared" si="10"/>
        <v>0</v>
      </c>
      <c r="S54" s="609" t="str">
        <f>IFERROR(VLOOKUP(F54,countrygrouping!A:C,3,0)," ")</f>
        <v xml:space="preserve"> </v>
      </c>
      <c r="T54" s="610" t="str">
        <f>IFERROR(VLOOKUP(S54,distancebands!A:C,3,0)," ")</f>
        <v xml:space="preserve"> </v>
      </c>
      <c r="U54" s="611">
        <f t="shared" si="11"/>
        <v>0</v>
      </c>
      <c r="V54" s="607"/>
      <c r="W54" s="607"/>
      <c r="X54" s="463">
        <f t="shared" si="12"/>
        <v>0</v>
      </c>
      <c r="Y54" s="463">
        <f>IF(Information!$C$4="RE",IF(AND((W54*V54)&lt;=400,V54&lt;=40),W54*V54,IF((V54*W54)&lt;=400,W54*40,400)),0)</f>
        <v>0</v>
      </c>
      <c r="Z54" s="467"/>
    </row>
    <row r="55" spans="1:26" s="547" customFormat="1" ht="24.75" customHeight="1">
      <c r="A55" s="557"/>
      <c r="B55" s="557"/>
      <c r="C55" s="537">
        <f t="shared" si="0"/>
        <v>0</v>
      </c>
      <c r="D55" s="538">
        <f t="shared" si="1"/>
        <v>0</v>
      </c>
      <c r="E55" s="597">
        <f t="shared" si="2"/>
        <v>0</v>
      </c>
      <c r="F55" s="598"/>
      <c r="G55" s="371" t="str">
        <f>IFERROR(VLOOKUP(F55,countrygrouping!A:B,2,0)," ")</f>
        <v xml:space="preserve"> </v>
      </c>
      <c r="H55" s="540" t="str">
        <f t="shared" si="3"/>
        <v xml:space="preserve"> </v>
      </c>
      <c r="I55" s="599">
        <f t="shared" si="4"/>
        <v>0</v>
      </c>
      <c r="J55" s="540">
        <f t="shared" si="5"/>
        <v>0</v>
      </c>
      <c r="K55" s="600">
        <f t="shared" si="6"/>
        <v>0</v>
      </c>
      <c r="L55" s="600">
        <f t="shared" si="7"/>
        <v>0</v>
      </c>
      <c r="M55" s="601">
        <f t="shared" si="8"/>
        <v>0</v>
      </c>
      <c r="N55" s="608">
        <f>IFERROR(VLOOKUP(H55,staffrate!A:D,2,0)*I55,0)</f>
        <v>0</v>
      </c>
      <c r="O55" s="543">
        <f>IFERROR(VLOOKUP(H55,staffrate!A:D,3,0)*K55,0)</f>
        <v>0</v>
      </c>
      <c r="P55" s="543">
        <f>IFERROR(VLOOKUP(H55,staffrate!A:D,4,0)*M55,0)</f>
        <v>0</v>
      </c>
      <c r="Q55" s="546">
        <f t="shared" si="9"/>
        <v>0</v>
      </c>
      <c r="R55" s="603">
        <f t="shared" si="10"/>
        <v>0</v>
      </c>
      <c r="S55" s="609" t="str">
        <f>IFERROR(VLOOKUP(F55,countrygrouping!A:C,3,0)," ")</f>
        <v xml:space="preserve"> </v>
      </c>
      <c r="T55" s="610" t="str">
        <f>IFERROR(VLOOKUP(S55,distancebands!A:C,3,0)," ")</f>
        <v xml:space="preserve"> </v>
      </c>
      <c r="U55" s="611">
        <f t="shared" si="11"/>
        <v>0</v>
      </c>
      <c r="V55" s="607"/>
      <c r="W55" s="607"/>
      <c r="X55" s="463">
        <f t="shared" si="12"/>
        <v>0</v>
      </c>
      <c r="Y55" s="463">
        <f>IF(Information!$C$4="RE",IF(AND((W55*V55)&lt;=400,V55&lt;=40),W55*V55,IF((V55*W55)&lt;=400,W55*40,400)),0)</f>
        <v>0</v>
      </c>
      <c r="Z55" s="467"/>
    </row>
    <row r="56" spans="1:26" s="547" customFormat="1" ht="24.75" customHeight="1">
      <c r="A56" s="557"/>
      <c r="B56" s="557"/>
      <c r="C56" s="537">
        <f t="shared" si="0"/>
        <v>0</v>
      </c>
      <c r="D56" s="538">
        <f t="shared" si="1"/>
        <v>0</v>
      </c>
      <c r="E56" s="597">
        <f t="shared" si="2"/>
        <v>0</v>
      </c>
      <c r="F56" s="598"/>
      <c r="G56" s="371" t="str">
        <f>IFERROR(VLOOKUP(F56,countrygrouping!A:B,2,0)," ")</f>
        <v xml:space="preserve"> </v>
      </c>
      <c r="H56" s="540" t="str">
        <f t="shared" si="3"/>
        <v xml:space="preserve"> </v>
      </c>
      <c r="I56" s="599">
        <f t="shared" si="4"/>
        <v>0</v>
      </c>
      <c r="J56" s="540">
        <f t="shared" si="5"/>
        <v>0</v>
      </c>
      <c r="K56" s="600">
        <f t="shared" si="6"/>
        <v>0</v>
      </c>
      <c r="L56" s="600">
        <f t="shared" si="7"/>
        <v>0</v>
      </c>
      <c r="M56" s="601">
        <f t="shared" si="8"/>
        <v>0</v>
      </c>
      <c r="N56" s="608">
        <f>IFERROR(VLOOKUP(H56,staffrate!A:D,2,0)*I56,0)</f>
        <v>0</v>
      </c>
      <c r="O56" s="543">
        <f>IFERROR(VLOOKUP(H56,staffrate!A:D,3,0)*K56,0)</f>
        <v>0</v>
      </c>
      <c r="P56" s="543">
        <f>IFERROR(VLOOKUP(H56,staffrate!A:D,4,0)*M56,0)</f>
        <v>0</v>
      </c>
      <c r="Q56" s="546">
        <f t="shared" si="9"/>
        <v>0</v>
      </c>
      <c r="R56" s="603">
        <f t="shared" si="10"/>
        <v>0</v>
      </c>
      <c r="S56" s="609" t="str">
        <f>IFERROR(VLOOKUP(F56,countrygrouping!A:C,3,0)," ")</f>
        <v xml:space="preserve"> </v>
      </c>
      <c r="T56" s="610" t="str">
        <f>IFERROR(VLOOKUP(S56,distancebands!A:C,3,0)," ")</f>
        <v xml:space="preserve"> </v>
      </c>
      <c r="U56" s="611">
        <f t="shared" si="11"/>
        <v>0</v>
      </c>
      <c r="V56" s="607"/>
      <c r="W56" s="607"/>
      <c r="X56" s="463">
        <f t="shared" si="12"/>
        <v>0</v>
      </c>
      <c r="Y56" s="463">
        <f>IF(Information!$C$4="RE",IF(AND((W56*V56)&lt;=400,V56&lt;=40),W56*V56,IF((V56*W56)&lt;=400,W56*40,400)),0)</f>
        <v>0</v>
      </c>
      <c r="Z56" s="467"/>
    </row>
    <row r="57" spans="1:26" s="547" customFormat="1" ht="24.75" customHeight="1">
      <c r="A57" s="557"/>
      <c r="B57" s="557"/>
      <c r="C57" s="537">
        <f t="shared" si="0"/>
        <v>0</v>
      </c>
      <c r="D57" s="538">
        <f t="shared" si="1"/>
        <v>0</v>
      </c>
      <c r="E57" s="597">
        <f t="shared" si="2"/>
        <v>0</v>
      </c>
      <c r="F57" s="598"/>
      <c r="G57" s="371" t="str">
        <f>IFERROR(VLOOKUP(F57,countrygrouping!A:B,2,0)," ")</f>
        <v xml:space="preserve"> </v>
      </c>
      <c r="H57" s="540" t="str">
        <f t="shared" si="3"/>
        <v xml:space="preserve"> </v>
      </c>
      <c r="I57" s="599">
        <f t="shared" si="4"/>
        <v>0</v>
      </c>
      <c r="J57" s="540">
        <f t="shared" si="5"/>
        <v>0</v>
      </c>
      <c r="K57" s="600">
        <f t="shared" si="6"/>
        <v>0</v>
      </c>
      <c r="L57" s="600">
        <f t="shared" si="7"/>
        <v>0</v>
      </c>
      <c r="M57" s="601">
        <f t="shared" si="8"/>
        <v>0</v>
      </c>
      <c r="N57" s="608">
        <f>IFERROR(VLOOKUP(H57,staffrate!A:D,2,0)*I57,0)</f>
        <v>0</v>
      </c>
      <c r="O57" s="543">
        <f>IFERROR(VLOOKUP(H57,staffrate!A:D,3,0)*K57,0)</f>
        <v>0</v>
      </c>
      <c r="P57" s="543">
        <f>IFERROR(VLOOKUP(H57,staffrate!A:D,4,0)*M57,0)</f>
        <v>0</v>
      </c>
      <c r="Q57" s="546">
        <f t="shared" si="9"/>
        <v>0</v>
      </c>
      <c r="R57" s="603">
        <f t="shared" si="10"/>
        <v>0</v>
      </c>
      <c r="S57" s="609" t="str">
        <f>IFERROR(VLOOKUP(F57,countrygrouping!A:C,3,0)," ")</f>
        <v xml:space="preserve"> </v>
      </c>
      <c r="T57" s="610" t="str">
        <f>IFERROR(VLOOKUP(S57,distancebands!A:C,3,0)," ")</f>
        <v xml:space="preserve"> </v>
      </c>
      <c r="U57" s="611">
        <f t="shared" si="11"/>
        <v>0</v>
      </c>
      <c r="V57" s="607"/>
      <c r="W57" s="607"/>
      <c r="X57" s="463">
        <f t="shared" si="12"/>
        <v>0</v>
      </c>
      <c r="Y57" s="463">
        <f>IF(Information!$C$4="RE",IF(AND((W57*V57)&lt;=400,V57&lt;=40),W57*V57,IF((V57*W57)&lt;=400,W57*40,400)),0)</f>
        <v>0</v>
      </c>
      <c r="Z57" s="467"/>
    </row>
    <row r="58" spans="1:26" s="547" customFormat="1" ht="24.75" customHeight="1">
      <c r="A58" s="557"/>
      <c r="B58" s="557"/>
      <c r="C58" s="537">
        <f t="shared" si="0"/>
        <v>0</v>
      </c>
      <c r="D58" s="538">
        <f t="shared" si="1"/>
        <v>0</v>
      </c>
      <c r="E58" s="597">
        <f t="shared" si="2"/>
        <v>0</v>
      </c>
      <c r="F58" s="598"/>
      <c r="G58" s="371" t="str">
        <f>IFERROR(VLOOKUP(F58,countrygrouping!A:B,2,0)," ")</f>
        <v xml:space="preserve"> </v>
      </c>
      <c r="H58" s="540" t="str">
        <f t="shared" si="3"/>
        <v xml:space="preserve"> </v>
      </c>
      <c r="I58" s="599">
        <f t="shared" si="4"/>
        <v>0</v>
      </c>
      <c r="J58" s="540">
        <f t="shared" si="5"/>
        <v>0</v>
      </c>
      <c r="K58" s="600">
        <f t="shared" si="6"/>
        <v>0</v>
      </c>
      <c r="L58" s="600">
        <f t="shared" si="7"/>
        <v>0</v>
      </c>
      <c r="M58" s="601">
        <f t="shared" si="8"/>
        <v>0</v>
      </c>
      <c r="N58" s="608">
        <f>IFERROR(VLOOKUP(H58,staffrate!A:D,2,0)*I58,0)</f>
        <v>0</v>
      </c>
      <c r="O58" s="543">
        <f>IFERROR(VLOOKUP(H58,staffrate!A:D,3,0)*K58,0)</f>
        <v>0</v>
      </c>
      <c r="P58" s="543">
        <f>IFERROR(VLOOKUP(H58,staffrate!A:D,4,0)*M58,0)</f>
        <v>0</v>
      </c>
      <c r="Q58" s="546">
        <f t="shared" si="9"/>
        <v>0</v>
      </c>
      <c r="R58" s="603">
        <f t="shared" si="10"/>
        <v>0</v>
      </c>
      <c r="S58" s="609" t="str">
        <f>IFERROR(VLOOKUP(F58,countrygrouping!A:C,3,0)," ")</f>
        <v xml:space="preserve"> </v>
      </c>
      <c r="T58" s="610" t="str">
        <f>IFERROR(VLOOKUP(S58,distancebands!A:C,3,0)," ")</f>
        <v xml:space="preserve"> </v>
      </c>
      <c r="U58" s="611">
        <f t="shared" si="11"/>
        <v>0</v>
      </c>
      <c r="V58" s="607"/>
      <c r="W58" s="607"/>
      <c r="X58" s="463">
        <f t="shared" si="12"/>
        <v>0</v>
      </c>
      <c r="Y58" s="463">
        <f>IF(Information!$C$4="RE",IF(AND((W58*V58)&lt;=400,V58&lt;=40),W58*V58,IF((V58*W58)&lt;=400,W58*40,400)),0)</f>
        <v>0</v>
      </c>
      <c r="Z58" s="467"/>
    </row>
    <row r="59" spans="1:26" s="547" customFormat="1" ht="24.75" customHeight="1">
      <c r="A59" s="557"/>
      <c r="B59" s="557"/>
      <c r="C59" s="537">
        <f t="shared" si="0"/>
        <v>0</v>
      </c>
      <c r="D59" s="538">
        <f t="shared" si="1"/>
        <v>0</v>
      </c>
      <c r="E59" s="597">
        <f t="shared" si="2"/>
        <v>0</v>
      </c>
      <c r="F59" s="598"/>
      <c r="G59" s="371" t="str">
        <f>IFERROR(VLOOKUP(F59,countrygrouping!A:B,2,0)," ")</f>
        <v xml:space="preserve"> </v>
      </c>
      <c r="H59" s="540" t="str">
        <f t="shared" si="3"/>
        <v xml:space="preserve"> </v>
      </c>
      <c r="I59" s="599">
        <f t="shared" si="4"/>
        <v>0</v>
      </c>
      <c r="J59" s="540">
        <f t="shared" si="5"/>
        <v>0</v>
      </c>
      <c r="K59" s="600">
        <f t="shared" si="6"/>
        <v>0</v>
      </c>
      <c r="L59" s="600">
        <f t="shared" si="7"/>
        <v>0</v>
      </c>
      <c r="M59" s="601">
        <f t="shared" si="8"/>
        <v>0</v>
      </c>
      <c r="N59" s="608">
        <f>IFERROR(VLOOKUP(H59,staffrate!A:D,2,0)*I59,0)</f>
        <v>0</v>
      </c>
      <c r="O59" s="543">
        <f>IFERROR(VLOOKUP(H59,staffrate!A:D,3,0)*K59,0)</f>
        <v>0</v>
      </c>
      <c r="P59" s="543">
        <f>IFERROR(VLOOKUP(H59,staffrate!A:D,4,0)*M59,0)</f>
        <v>0</v>
      </c>
      <c r="Q59" s="546">
        <f t="shared" si="9"/>
        <v>0</v>
      </c>
      <c r="R59" s="603">
        <f t="shared" si="10"/>
        <v>0</v>
      </c>
      <c r="S59" s="609" t="str">
        <f>IFERROR(VLOOKUP(F59,countrygrouping!A:C,3,0)," ")</f>
        <v xml:space="preserve"> </v>
      </c>
      <c r="T59" s="610" t="str">
        <f>IFERROR(VLOOKUP(S59,distancebands!A:C,3,0)," ")</f>
        <v xml:space="preserve"> </v>
      </c>
      <c r="U59" s="611">
        <f t="shared" si="11"/>
        <v>0</v>
      </c>
      <c r="V59" s="607"/>
      <c r="W59" s="607"/>
      <c r="X59" s="463">
        <f t="shared" si="12"/>
        <v>0</v>
      </c>
      <c r="Y59" s="463">
        <f>IF(Information!$C$4="RE",IF(AND((W59*V59)&lt;=400,V59&lt;=40),W59*V59,IF((V59*W59)&lt;=400,W59*40,400)),0)</f>
        <v>0</v>
      </c>
      <c r="Z59" s="467"/>
    </row>
    <row r="60" spans="1:26" s="547" customFormat="1" ht="24.75" customHeight="1">
      <c r="A60" s="557"/>
      <c r="B60" s="557"/>
      <c r="C60" s="537">
        <f t="shared" si="0"/>
        <v>0</v>
      </c>
      <c r="D60" s="538">
        <f t="shared" si="1"/>
        <v>0</v>
      </c>
      <c r="E60" s="597">
        <f t="shared" si="2"/>
        <v>0</v>
      </c>
      <c r="F60" s="598"/>
      <c r="G60" s="371" t="str">
        <f>IFERROR(VLOOKUP(F60,countrygrouping!A:B,2,0)," ")</f>
        <v xml:space="preserve"> </v>
      </c>
      <c r="H60" s="540" t="str">
        <f t="shared" si="3"/>
        <v xml:space="preserve"> </v>
      </c>
      <c r="I60" s="599">
        <f t="shared" si="4"/>
        <v>0</v>
      </c>
      <c r="J60" s="540">
        <f t="shared" si="5"/>
        <v>0</v>
      </c>
      <c r="K60" s="600">
        <f t="shared" si="6"/>
        <v>0</v>
      </c>
      <c r="L60" s="600">
        <f t="shared" si="7"/>
        <v>0</v>
      </c>
      <c r="M60" s="601">
        <f t="shared" si="8"/>
        <v>0</v>
      </c>
      <c r="N60" s="608">
        <f>IFERROR(VLOOKUP(H60,staffrate!A:D,2,0)*I60,0)</f>
        <v>0</v>
      </c>
      <c r="O60" s="543">
        <f>IFERROR(VLOOKUP(H60,staffrate!A:D,3,0)*K60,0)</f>
        <v>0</v>
      </c>
      <c r="P60" s="543">
        <f>IFERROR(VLOOKUP(H60,staffrate!A:D,4,0)*M60,0)</f>
        <v>0</v>
      </c>
      <c r="Q60" s="546">
        <f t="shared" si="9"/>
        <v>0</v>
      </c>
      <c r="R60" s="603">
        <f t="shared" si="10"/>
        <v>0</v>
      </c>
      <c r="S60" s="609" t="str">
        <f>IFERROR(VLOOKUP(F60,countrygrouping!A:C,3,0)," ")</f>
        <v xml:space="preserve"> </v>
      </c>
      <c r="T60" s="610" t="str">
        <f>IFERROR(VLOOKUP(S60,distancebands!A:C,3,0)," ")</f>
        <v xml:space="preserve"> </v>
      </c>
      <c r="U60" s="611">
        <f t="shared" si="11"/>
        <v>0</v>
      </c>
      <c r="V60" s="607"/>
      <c r="W60" s="607"/>
      <c r="X60" s="463">
        <f t="shared" si="12"/>
        <v>0</v>
      </c>
      <c r="Y60" s="463">
        <f>IF(Information!$C$4="RE",IF(AND((W60*V60)&lt;=400,V60&lt;=40),W60*V60,IF((V60*W60)&lt;=400,W60*40,400)),0)</f>
        <v>0</v>
      </c>
      <c r="Z60" s="467"/>
    </row>
    <row r="61" spans="1:26" s="547" customFormat="1" ht="24.75" customHeight="1">
      <c r="A61" s="557"/>
      <c r="B61" s="557"/>
      <c r="C61" s="537">
        <f t="shared" si="0"/>
        <v>0</v>
      </c>
      <c r="D61" s="538">
        <f t="shared" si="1"/>
        <v>0</v>
      </c>
      <c r="E61" s="597">
        <f t="shared" si="2"/>
        <v>0</v>
      </c>
      <c r="F61" s="598"/>
      <c r="G61" s="371" t="str">
        <f>IFERROR(VLOOKUP(F61,countrygrouping!A:B,2,0)," ")</f>
        <v xml:space="preserve"> </v>
      </c>
      <c r="H61" s="540" t="str">
        <f t="shared" si="3"/>
        <v xml:space="preserve"> </v>
      </c>
      <c r="I61" s="599">
        <f t="shared" si="4"/>
        <v>0</v>
      </c>
      <c r="J61" s="540">
        <f t="shared" si="5"/>
        <v>0</v>
      </c>
      <c r="K61" s="600">
        <f t="shared" si="6"/>
        <v>0</v>
      </c>
      <c r="L61" s="600">
        <f t="shared" si="7"/>
        <v>0</v>
      </c>
      <c r="M61" s="601">
        <f t="shared" si="8"/>
        <v>0</v>
      </c>
      <c r="N61" s="608">
        <f>IFERROR(VLOOKUP(H61,staffrate!A:D,2,0)*I61,0)</f>
        <v>0</v>
      </c>
      <c r="O61" s="543">
        <f>IFERROR(VLOOKUP(H61,staffrate!A:D,3,0)*K61,0)</f>
        <v>0</v>
      </c>
      <c r="P61" s="543">
        <f>IFERROR(VLOOKUP(H61,staffrate!A:D,4,0)*M61,0)</f>
        <v>0</v>
      </c>
      <c r="Q61" s="546">
        <f t="shared" si="9"/>
        <v>0</v>
      </c>
      <c r="R61" s="603">
        <f t="shared" si="10"/>
        <v>0</v>
      </c>
      <c r="S61" s="609" t="str">
        <f>IFERROR(VLOOKUP(F61,countrygrouping!A:C,3,0)," ")</f>
        <v xml:space="preserve"> </v>
      </c>
      <c r="T61" s="610" t="str">
        <f>IFERROR(VLOOKUP(S61,distancebands!A:C,3,0)," ")</f>
        <v xml:space="preserve"> </v>
      </c>
      <c r="U61" s="611">
        <f t="shared" si="11"/>
        <v>0</v>
      </c>
      <c r="V61" s="607"/>
      <c r="W61" s="607"/>
      <c r="X61" s="463">
        <f t="shared" si="12"/>
        <v>0</v>
      </c>
      <c r="Y61" s="463">
        <f>IF(Information!$C$4="RE",IF(AND((W61*V61)&lt;=400,V61&lt;=40),W61*V61,IF((V61*W61)&lt;=400,W61*40,400)),0)</f>
        <v>0</v>
      </c>
      <c r="Z61" s="467"/>
    </row>
    <row r="62" spans="1:26" s="547" customFormat="1" ht="24.75" customHeight="1">
      <c r="A62" s="557"/>
      <c r="B62" s="557"/>
      <c r="C62" s="537">
        <f t="shared" si="0"/>
        <v>0</v>
      </c>
      <c r="D62" s="538">
        <f t="shared" si="1"/>
        <v>0</v>
      </c>
      <c r="E62" s="597">
        <f t="shared" si="2"/>
        <v>0</v>
      </c>
      <c r="F62" s="598"/>
      <c r="G62" s="371" t="str">
        <f>IFERROR(VLOOKUP(F62,countrygrouping!A:B,2,0)," ")</f>
        <v xml:space="preserve"> </v>
      </c>
      <c r="H62" s="540" t="str">
        <f t="shared" si="3"/>
        <v xml:space="preserve"> </v>
      </c>
      <c r="I62" s="599">
        <f t="shared" si="4"/>
        <v>0</v>
      </c>
      <c r="J62" s="540">
        <f t="shared" si="5"/>
        <v>0</v>
      </c>
      <c r="K62" s="600">
        <f t="shared" si="6"/>
        <v>0</v>
      </c>
      <c r="L62" s="600">
        <f t="shared" si="7"/>
        <v>0</v>
      </c>
      <c r="M62" s="601">
        <f t="shared" si="8"/>
        <v>0</v>
      </c>
      <c r="N62" s="608">
        <f>IFERROR(VLOOKUP(H62,staffrate!A:D,2,0)*I62,0)</f>
        <v>0</v>
      </c>
      <c r="O62" s="543">
        <f>IFERROR(VLOOKUP(H62,staffrate!A:D,3,0)*K62,0)</f>
        <v>0</v>
      </c>
      <c r="P62" s="543">
        <f>IFERROR(VLOOKUP(H62,staffrate!A:D,4,0)*M62,0)</f>
        <v>0</v>
      </c>
      <c r="Q62" s="546">
        <f t="shared" si="9"/>
        <v>0</v>
      </c>
      <c r="R62" s="603">
        <f t="shared" si="10"/>
        <v>0</v>
      </c>
      <c r="S62" s="609" t="str">
        <f>IFERROR(VLOOKUP(F62,countrygrouping!A:C,3,0)," ")</f>
        <v xml:space="preserve"> </v>
      </c>
      <c r="T62" s="610" t="str">
        <f>IFERROR(VLOOKUP(S62,distancebands!A:C,3,0)," ")</f>
        <v xml:space="preserve"> </v>
      </c>
      <c r="U62" s="611">
        <f t="shared" si="11"/>
        <v>0</v>
      </c>
      <c r="V62" s="607"/>
      <c r="W62" s="607"/>
      <c r="X62" s="463">
        <f t="shared" si="12"/>
        <v>0</v>
      </c>
      <c r="Y62" s="463">
        <f>IF(Information!$C$4="RE",IF(AND((W62*V62)&lt;=400,V62&lt;=40),W62*V62,IF((V62*W62)&lt;=400,W62*40,400)),0)</f>
        <v>0</v>
      </c>
      <c r="Z62" s="467"/>
    </row>
    <row r="63" spans="1:26" s="547" customFormat="1" ht="24.75" customHeight="1">
      <c r="A63" s="557"/>
      <c r="B63" s="557"/>
      <c r="C63" s="537">
        <f t="shared" si="0"/>
        <v>0</v>
      </c>
      <c r="D63" s="538">
        <f t="shared" si="1"/>
        <v>0</v>
      </c>
      <c r="E63" s="597">
        <f t="shared" si="2"/>
        <v>0</v>
      </c>
      <c r="F63" s="598"/>
      <c r="G63" s="371" t="str">
        <f>IFERROR(VLOOKUP(F63,countrygrouping!A:B,2,0)," ")</f>
        <v xml:space="preserve"> </v>
      </c>
      <c r="H63" s="540" t="str">
        <f t="shared" si="3"/>
        <v xml:space="preserve"> </v>
      </c>
      <c r="I63" s="599">
        <f t="shared" si="4"/>
        <v>0</v>
      </c>
      <c r="J63" s="540">
        <f t="shared" si="5"/>
        <v>0</v>
      </c>
      <c r="K63" s="600">
        <f t="shared" si="6"/>
        <v>0</v>
      </c>
      <c r="L63" s="600">
        <f t="shared" si="7"/>
        <v>0</v>
      </c>
      <c r="M63" s="601">
        <f t="shared" si="8"/>
        <v>0</v>
      </c>
      <c r="N63" s="608">
        <f>IFERROR(VLOOKUP(H63,staffrate!A:D,2,0)*I63,0)</f>
        <v>0</v>
      </c>
      <c r="O63" s="543">
        <f>IFERROR(VLOOKUP(H63,staffrate!A:D,3,0)*K63,0)</f>
        <v>0</v>
      </c>
      <c r="P63" s="543">
        <f>IFERROR(VLOOKUP(H63,staffrate!A:D,4,0)*M63,0)</f>
        <v>0</v>
      </c>
      <c r="Q63" s="546">
        <f t="shared" si="9"/>
        <v>0</v>
      </c>
      <c r="R63" s="603">
        <f t="shared" si="10"/>
        <v>0</v>
      </c>
      <c r="S63" s="609" t="str">
        <f>IFERROR(VLOOKUP(F63,countrygrouping!A:C,3,0)," ")</f>
        <v xml:space="preserve"> </v>
      </c>
      <c r="T63" s="610" t="str">
        <f>IFERROR(VLOOKUP(S63,distancebands!A:C,3,0)," ")</f>
        <v xml:space="preserve"> </v>
      </c>
      <c r="U63" s="611">
        <f t="shared" si="11"/>
        <v>0</v>
      </c>
      <c r="V63" s="607"/>
      <c r="W63" s="607"/>
      <c r="X63" s="463">
        <f t="shared" si="12"/>
        <v>0</v>
      </c>
      <c r="Y63" s="463">
        <f>IF(Information!$C$4="RE",IF(AND((W63*V63)&lt;=400,V63&lt;=40),W63*V63,IF((V63*W63)&lt;=400,W63*40,400)),0)</f>
        <v>0</v>
      </c>
      <c r="Z63" s="467"/>
    </row>
    <row r="64" spans="1:26" s="547" customFormat="1" ht="24.75" customHeight="1">
      <c r="A64" s="557"/>
      <c r="B64" s="557"/>
      <c r="C64" s="537">
        <f t="shared" si="0"/>
        <v>0</v>
      </c>
      <c r="D64" s="538">
        <f t="shared" si="1"/>
        <v>0</v>
      </c>
      <c r="E64" s="597">
        <f t="shared" si="2"/>
        <v>0</v>
      </c>
      <c r="F64" s="598"/>
      <c r="G64" s="371" t="str">
        <f>IFERROR(VLOOKUP(F64,countrygrouping!A:B,2,0)," ")</f>
        <v xml:space="preserve"> </v>
      </c>
      <c r="H64" s="540" t="str">
        <f t="shared" si="3"/>
        <v xml:space="preserve"> </v>
      </c>
      <c r="I64" s="599">
        <f t="shared" si="4"/>
        <v>0</v>
      </c>
      <c r="J64" s="540">
        <f t="shared" si="5"/>
        <v>0</v>
      </c>
      <c r="K64" s="600">
        <f t="shared" si="6"/>
        <v>0</v>
      </c>
      <c r="L64" s="600">
        <f t="shared" si="7"/>
        <v>0</v>
      </c>
      <c r="M64" s="601">
        <f t="shared" si="8"/>
        <v>0</v>
      </c>
      <c r="N64" s="608">
        <f>IFERROR(VLOOKUP(H64,staffrate!A:D,2,0)*I64,0)</f>
        <v>0</v>
      </c>
      <c r="O64" s="543">
        <f>IFERROR(VLOOKUP(H64,staffrate!A:D,3,0)*K64,0)</f>
        <v>0</v>
      </c>
      <c r="P64" s="543">
        <f>IFERROR(VLOOKUP(H64,staffrate!A:D,4,0)*M64,0)</f>
        <v>0</v>
      </c>
      <c r="Q64" s="546">
        <f t="shared" si="9"/>
        <v>0</v>
      </c>
      <c r="R64" s="603">
        <f t="shared" si="10"/>
        <v>0</v>
      </c>
      <c r="S64" s="609" t="str">
        <f>IFERROR(VLOOKUP(F64,countrygrouping!A:C,3,0)," ")</f>
        <v xml:space="preserve"> </v>
      </c>
      <c r="T64" s="610" t="str">
        <f>IFERROR(VLOOKUP(S64,distancebands!A:C,3,0)," ")</f>
        <v xml:space="preserve"> </v>
      </c>
      <c r="U64" s="611">
        <f t="shared" si="11"/>
        <v>0</v>
      </c>
      <c r="V64" s="607"/>
      <c r="W64" s="607"/>
      <c r="X64" s="463">
        <f t="shared" si="12"/>
        <v>0</v>
      </c>
      <c r="Y64" s="463">
        <f>IF(Information!$C$4="RE",IF(AND((W64*V64)&lt;=400,V64&lt;=40),W64*V64,IF((V64*W64)&lt;=400,W64*40,400)),0)</f>
        <v>0</v>
      </c>
      <c r="Z64" s="467"/>
    </row>
    <row r="65" spans="1:26" s="547" customFormat="1" ht="24.75" customHeight="1">
      <c r="A65" s="557"/>
      <c r="B65" s="557"/>
      <c r="C65" s="537">
        <f t="shared" si="0"/>
        <v>0</v>
      </c>
      <c r="D65" s="538">
        <f t="shared" si="1"/>
        <v>0</v>
      </c>
      <c r="E65" s="597">
        <f t="shared" si="2"/>
        <v>0</v>
      </c>
      <c r="F65" s="598"/>
      <c r="G65" s="371" t="str">
        <f>IFERROR(VLOOKUP(F65,countrygrouping!A:B,2,0)," ")</f>
        <v xml:space="preserve"> </v>
      </c>
      <c r="H65" s="540" t="str">
        <f t="shared" si="3"/>
        <v xml:space="preserve"> </v>
      </c>
      <c r="I65" s="599">
        <f t="shared" si="4"/>
        <v>0</v>
      </c>
      <c r="J65" s="540">
        <f t="shared" si="5"/>
        <v>0</v>
      </c>
      <c r="K65" s="600">
        <f t="shared" si="6"/>
        <v>0</v>
      </c>
      <c r="L65" s="600">
        <f t="shared" si="7"/>
        <v>0</v>
      </c>
      <c r="M65" s="601">
        <f t="shared" si="8"/>
        <v>0</v>
      </c>
      <c r="N65" s="608">
        <f>IFERROR(VLOOKUP(H65,staffrate!A:D,2,0)*I65,0)</f>
        <v>0</v>
      </c>
      <c r="O65" s="543">
        <f>IFERROR(VLOOKUP(H65,staffrate!A:D,3,0)*K65,0)</f>
        <v>0</v>
      </c>
      <c r="P65" s="543">
        <f>IFERROR(VLOOKUP(H65,staffrate!A:D,4,0)*M65,0)</f>
        <v>0</v>
      </c>
      <c r="Q65" s="546">
        <f t="shared" si="9"/>
        <v>0</v>
      </c>
      <c r="R65" s="603">
        <f t="shared" si="10"/>
        <v>0</v>
      </c>
      <c r="S65" s="609" t="str">
        <f>IFERROR(VLOOKUP(F65,countrygrouping!A:C,3,0)," ")</f>
        <v xml:space="preserve"> </v>
      </c>
      <c r="T65" s="610" t="str">
        <f>IFERROR(VLOOKUP(S65,distancebands!A:C,3,0)," ")</f>
        <v xml:space="preserve"> </v>
      </c>
      <c r="U65" s="611">
        <f t="shared" si="11"/>
        <v>0</v>
      </c>
      <c r="V65" s="607"/>
      <c r="W65" s="607"/>
      <c r="X65" s="463">
        <f t="shared" si="12"/>
        <v>0</v>
      </c>
      <c r="Y65" s="463">
        <f>IF(Information!$C$4="RE",IF(AND((W65*V65)&lt;=400,V65&lt;=40),W65*V65,IF((V65*W65)&lt;=400,W65*40,400)),0)</f>
        <v>0</v>
      </c>
      <c r="Z65" s="467"/>
    </row>
    <row r="66" spans="1:26" s="547" customFormat="1" ht="24.75" customHeight="1">
      <c r="A66" s="557"/>
      <c r="B66" s="557"/>
      <c r="C66" s="537">
        <f t="shared" si="0"/>
        <v>0</v>
      </c>
      <c r="D66" s="538">
        <f t="shared" si="1"/>
        <v>0</v>
      </c>
      <c r="E66" s="597">
        <f t="shared" si="2"/>
        <v>0</v>
      </c>
      <c r="F66" s="598"/>
      <c r="G66" s="371" t="str">
        <f>IFERROR(VLOOKUP(F66,countrygrouping!A:B,2,0)," ")</f>
        <v xml:space="preserve"> </v>
      </c>
      <c r="H66" s="540" t="str">
        <f t="shared" si="3"/>
        <v xml:space="preserve"> </v>
      </c>
      <c r="I66" s="599">
        <f t="shared" si="4"/>
        <v>0</v>
      </c>
      <c r="J66" s="540">
        <f t="shared" si="5"/>
        <v>0</v>
      </c>
      <c r="K66" s="600">
        <f t="shared" si="6"/>
        <v>0</v>
      </c>
      <c r="L66" s="600">
        <f t="shared" si="7"/>
        <v>0</v>
      </c>
      <c r="M66" s="601">
        <f t="shared" si="8"/>
        <v>0</v>
      </c>
      <c r="N66" s="608">
        <f>IFERROR(VLOOKUP(H66,staffrate!A:D,2,0)*I66,0)</f>
        <v>0</v>
      </c>
      <c r="O66" s="543">
        <f>IFERROR(VLOOKUP(H66,staffrate!A:D,3,0)*K66,0)</f>
        <v>0</v>
      </c>
      <c r="P66" s="543">
        <f>IFERROR(VLOOKUP(H66,staffrate!A:D,4,0)*M66,0)</f>
        <v>0</v>
      </c>
      <c r="Q66" s="546">
        <f t="shared" si="9"/>
        <v>0</v>
      </c>
      <c r="R66" s="603">
        <f t="shared" si="10"/>
        <v>0</v>
      </c>
      <c r="S66" s="609" t="str">
        <f>IFERROR(VLOOKUP(F66,countrygrouping!A:C,3,0)," ")</f>
        <v xml:space="preserve"> </v>
      </c>
      <c r="T66" s="610" t="str">
        <f>IFERROR(VLOOKUP(S66,distancebands!A:C,3,0)," ")</f>
        <v xml:space="preserve"> </v>
      </c>
      <c r="U66" s="611">
        <f t="shared" si="11"/>
        <v>0</v>
      </c>
      <c r="V66" s="607"/>
      <c r="W66" s="607"/>
      <c r="X66" s="463">
        <f t="shared" si="12"/>
        <v>0</v>
      </c>
      <c r="Y66" s="463">
        <f>IF(Information!$C$4="RE",IF(AND((W66*V66)&lt;=400,V66&lt;=40),W66*V66,IF((V66*W66)&lt;=400,W66*40,400)),0)</f>
        <v>0</v>
      </c>
      <c r="Z66" s="467"/>
    </row>
    <row r="67" spans="1:26" s="547" customFormat="1" ht="24.75" customHeight="1">
      <c r="A67" s="557"/>
      <c r="B67" s="557"/>
      <c r="C67" s="537">
        <f t="shared" si="0"/>
        <v>0</v>
      </c>
      <c r="D67" s="538">
        <f t="shared" si="1"/>
        <v>0</v>
      </c>
      <c r="E67" s="597">
        <f t="shared" si="2"/>
        <v>0</v>
      </c>
      <c r="F67" s="598"/>
      <c r="G67" s="371" t="str">
        <f>IFERROR(VLOOKUP(F67,countrygrouping!A:B,2,0)," ")</f>
        <v xml:space="preserve"> </v>
      </c>
      <c r="H67" s="540" t="str">
        <f t="shared" si="3"/>
        <v xml:space="preserve"> </v>
      </c>
      <c r="I67" s="599">
        <f t="shared" si="4"/>
        <v>0</v>
      </c>
      <c r="J67" s="540">
        <f t="shared" si="5"/>
        <v>0</v>
      </c>
      <c r="K67" s="600">
        <f t="shared" si="6"/>
        <v>0</v>
      </c>
      <c r="L67" s="600">
        <f t="shared" si="7"/>
        <v>0</v>
      </c>
      <c r="M67" s="601">
        <f t="shared" si="8"/>
        <v>0</v>
      </c>
      <c r="N67" s="608">
        <f>IFERROR(VLOOKUP(H67,staffrate!A:D,2,0)*I67,0)</f>
        <v>0</v>
      </c>
      <c r="O67" s="543">
        <f>IFERROR(VLOOKUP(H67,staffrate!A:D,3,0)*K67,0)</f>
        <v>0</v>
      </c>
      <c r="P67" s="543">
        <f>IFERROR(VLOOKUP(H67,staffrate!A:D,4,0)*M67,0)</f>
        <v>0</v>
      </c>
      <c r="Q67" s="546">
        <f t="shared" si="9"/>
        <v>0</v>
      </c>
      <c r="R67" s="603">
        <f t="shared" si="10"/>
        <v>0</v>
      </c>
      <c r="S67" s="609" t="str">
        <f>IFERROR(VLOOKUP(F67,countrygrouping!A:C,3,0)," ")</f>
        <v xml:space="preserve"> </v>
      </c>
      <c r="T67" s="610" t="str">
        <f>IFERROR(VLOOKUP(S67,distancebands!A:C,3,0)," ")</f>
        <v xml:space="preserve"> </v>
      </c>
      <c r="U67" s="611">
        <f t="shared" si="11"/>
        <v>0</v>
      </c>
      <c r="V67" s="607"/>
      <c r="W67" s="607"/>
      <c r="X67" s="463">
        <f t="shared" si="12"/>
        <v>0</v>
      </c>
      <c r="Y67" s="463">
        <f>IF(Information!$C$4="RE",IF(AND((W67*V67)&lt;=400,V67&lt;=40),W67*V67,IF((V67*W67)&lt;=400,W67*40,400)),0)</f>
        <v>0</v>
      </c>
      <c r="Z67" s="467"/>
    </row>
    <row r="68" spans="1:26" s="547" customFormat="1" ht="24.75" customHeight="1">
      <c r="A68" s="557"/>
      <c r="B68" s="557"/>
      <c r="C68" s="537">
        <f t="shared" si="0"/>
        <v>0</v>
      </c>
      <c r="D68" s="538">
        <f t="shared" si="1"/>
        <v>0</v>
      </c>
      <c r="E68" s="597">
        <f t="shared" si="2"/>
        <v>0</v>
      </c>
      <c r="F68" s="598"/>
      <c r="G68" s="371" t="str">
        <f>IFERROR(VLOOKUP(F68,countrygrouping!A:B,2,0)," ")</f>
        <v xml:space="preserve"> </v>
      </c>
      <c r="H68" s="540" t="str">
        <f t="shared" si="3"/>
        <v xml:space="preserve"> </v>
      </c>
      <c r="I68" s="599">
        <f t="shared" si="4"/>
        <v>0</v>
      </c>
      <c r="J68" s="540">
        <f t="shared" si="5"/>
        <v>0</v>
      </c>
      <c r="K68" s="600">
        <f t="shared" si="6"/>
        <v>0</v>
      </c>
      <c r="L68" s="600">
        <f t="shared" si="7"/>
        <v>0</v>
      </c>
      <c r="M68" s="601">
        <f t="shared" si="8"/>
        <v>0</v>
      </c>
      <c r="N68" s="608">
        <f>IFERROR(VLOOKUP(H68,staffrate!A:D,2,0)*I68,0)</f>
        <v>0</v>
      </c>
      <c r="O68" s="543">
        <f>IFERROR(VLOOKUP(H68,staffrate!A:D,3,0)*K68,0)</f>
        <v>0</v>
      </c>
      <c r="P68" s="543">
        <f>IFERROR(VLOOKUP(H68,staffrate!A:D,4,0)*M68,0)</f>
        <v>0</v>
      </c>
      <c r="Q68" s="546">
        <f t="shared" si="9"/>
        <v>0</v>
      </c>
      <c r="R68" s="603">
        <f t="shared" si="10"/>
        <v>0</v>
      </c>
      <c r="S68" s="609" t="str">
        <f>IFERROR(VLOOKUP(F68,countrygrouping!A:C,3,0)," ")</f>
        <v xml:space="preserve"> </v>
      </c>
      <c r="T68" s="610" t="str">
        <f>IFERROR(VLOOKUP(S68,distancebands!A:C,3,0)," ")</f>
        <v xml:space="preserve"> </v>
      </c>
      <c r="U68" s="611">
        <f t="shared" si="11"/>
        <v>0</v>
      </c>
      <c r="V68" s="607"/>
      <c r="W68" s="607"/>
      <c r="X68" s="463">
        <f t="shared" si="12"/>
        <v>0</v>
      </c>
      <c r="Y68" s="463">
        <f>IF(Information!$C$4="RE",IF(AND((W68*V68)&lt;=400,V68&lt;=40),W68*V68,IF((V68*W68)&lt;=400,W68*40,400)),0)</f>
        <v>0</v>
      </c>
      <c r="Z68" s="467"/>
    </row>
    <row r="69" spans="1:26" s="547" customFormat="1" ht="24.75" customHeight="1">
      <c r="A69" s="557"/>
      <c r="B69" s="557"/>
      <c r="C69" s="537">
        <f t="shared" ref="C69:C104" si="13">FLOOR(B69/7,1)</f>
        <v>0</v>
      </c>
      <c r="D69" s="538">
        <f t="shared" ref="D69:D104" si="14">FLOOR(B69/28,1)</f>
        <v>0</v>
      </c>
      <c r="E69" s="597">
        <f t="shared" ref="E69:E104" si="15">B69/28</f>
        <v>0</v>
      </c>
      <c r="F69" s="598"/>
      <c r="G69" s="371" t="str">
        <f>IFERROR(VLOOKUP(F69,countrygrouping!A:B,2,0)," ")</f>
        <v xml:space="preserve"> </v>
      </c>
      <c r="H69" s="540" t="str">
        <f t="shared" ref="H69:H104" si="16">G69</f>
        <v xml:space="preserve"> </v>
      </c>
      <c r="I69" s="599">
        <f t="shared" ref="I69:I104" si="17">IF(B69&gt;0,B69-J69,0)</f>
        <v>0</v>
      </c>
      <c r="J69" s="540">
        <f t="shared" ref="J69:J104" si="18">IF(B69&lt;14,0,(B69-14))</f>
        <v>0</v>
      </c>
      <c r="K69" s="600">
        <f t="shared" ref="K69:K104" si="19">IF(B69&gt;56,56-I69,J69)</f>
        <v>0</v>
      </c>
      <c r="L69" s="600">
        <f t="shared" ref="L69:L104" si="20">I69+K69</f>
        <v>0</v>
      </c>
      <c r="M69" s="601">
        <f t="shared" ref="M69:M104" si="21">B69-K69-I69</f>
        <v>0</v>
      </c>
      <c r="N69" s="608">
        <f>IFERROR(VLOOKUP(H69,staffrate!A:D,2,0)*I69,0)</f>
        <v>0</v>
      </c>
      <c r="O69" s="543">
        <f>IFERROR(VLOOKUP(H69,staffrate!A:D,3,0)*K69,0)</f>
        <v>0</v>
      </c>
      <c r="P69" s="543">
        <f>IFERROR(VLOOKUP(H69,staffrate!A:D,4,0)*M69,0)</f>
        <v>0</v>
      </c>
      <c r="Q69" s="546">
        <f t="shared" ref="Q69:Q104" si="22">IFERROR(N69+O69+P69,0)</f>
        <v>0</v>
      </c>
      <c r="R69" s="603">
        <f t="shared" ref="R69:R104" si="23">IFERROR(Q69*A69,0)</f>
        <v>0</v>
      </c>
      <c r="S69" s="609" t="str">
        <f>IFERROR(VLOOKUP(F69,countrygrouping!A:C,3,0)," ")</f>
        <v xml:space="preserve"> </v>
      </c>
      <c r="T69" s="610" t="str">
        <f>IFERROR(VLOOKUP(S69,distancebands!A:C,3,0)," ")</f>
        <v xml:space="preserve"> </v>
      </c>
      <c r="U69" s="611">
        <f t="shared" ref="U69:U104" si="24">IFERROR(A69*T69,0)</f>
        <v>0</v>
      </c>
      <c r="V69" s="607"/>
      <c r="W69" s="607"/>
      <c r="X69" s="463">
        <f t="shared" ref="X69:X104" si="25">IFERROR(W69*V69,0)</f>
        <v>0</v>
      </c>
      <c r="Y69" s="463">
        <f>IF(Information!$C$4="RE",IF(AND((W69*V69)&lt;=400,V69&lt;=40),W69*V69,IF((V69*W69)&lt;=400,W69*40,400)),0)</f>
        <v>0</v>
      </c>
      <c r="Z69" s="467"/>
    </row>
    <row r="70" spans="1:26" s="547" customFormat="1" ht="24.75" customHeight="1">
      <c r="A70" s="557"/>
      <c r="B70" s="557"/>
      <c r="C70" s="537">
        <f t="shared" si="13"/>
        <v>0</v>
      </c>
      <c r="D70" s="538">
        <f t="shared" si="14"/>
        <v>0</v>
      </c>
      <c r="E70" s="597">
        <f t="shared" si="15"/>
        <v>0</v>
      </c>
      <c r="F70" s="598"/>
      <c r="G70" s="371" t="str">
        <f>IFERROR(VLOOKUP(F70,countrygrouping!A:B,2,0)," ")</f>
        <v xml:space="preserve"> </v>
      </c>
      <c r="H70" s="540" t="str">
        <f t="shared" si="16"/>
        <v xml:space="preserve"> </v>
      </c>
      <c r="I70" s="599">
        <f t="shared" si="17"/>
        <v>0</v>
      </c>
      <c r="J70" s="540">
        <f t="shared" si="18"/>
        <v>0</v>
      </c>
      <c r="K70" s="600">
        <f t="shared" si="19"/>
        <v>0</v>
      </c>
      <c r="L70" s="600">
        <f t="shared" si="20"/>
        <v>0</v>
      </c>
      <c r="M70" s="601">
        <f t="shared" si="21"/>
        <v>0</v>
      </c>
      <c r="N70" s="608">
        <f>IFERROR(VLOOKUP(H70,staffrate!A:D,2,0)*I70,0)</f>
        <v>0</v>
      </c>
      <c r="O70" s="543">
        <f>IFERROR(VLOOKUP(H70,staffrate!A:D,3,0)*K70,0)</f>
        <v>0</v>
      </c>
      <c r="P70" s="543">
        <f>IFERROR(VLOOKUP(H70,staffrate!A:D,4,0)*M70,0)</f>
        <v>0</v>
      </c>
      <c r="Q70" s="546">
        <f t="shared" si="22"/>
        <v>0</v>
      </c>
      <c r="R70" s="603">
        <f t="shared" si="23"/>
        <v>0</v>
      </c>
      <c r="S70" s="609" t="str">
        <f>IFERROR(VLOOKUP(F70,countrygrouping!A:C,3,0)," ")</f>
        <v xml:space="preserve"> </v>
      </c>
      <c r="T70" s="610" t="str">
        <f>IFERROR(VLOOKUP(S70,distancebands!A:C,3,0)," ")</f>
        <v xml:space="preserve"> </v>
      </c>
      <c r="U70" s="611">
        <f t="shared" si="24"/>
        <v>0</v>
      </c>
      <c r="V70" s="607"/>
      <c r="W70" s="607"/>
      <c r="X70" s="463">
        <f t="shared" si="25"/>
        <v>0</v>
      </c>
      <c r="Y70" s="463">
        <f>IF(Information!$C$4="RE",IF(AND((W70*V70)&lt;=400,V70&lt;=40),W70*V70,IF((V70*W70)&lt;=400,W70*40,400)),0)</f>
        <v>0</v>
      </c>
      <c r="Z70" s="467"/>
    </row>
    <row r="71" spans="1:26" s="547" customFormat="1" ht="24.75" customHeight="1">
      <c r="A71" s="557"/>
      <c r="B71" s="557"/>
      <c r="C71" s="537">
        <f t="shared" si="13"/>
        <v>0</v>
      </c>
      <c r="D71" s="538">
        <f t="shared" si="14"/>
        <v>0</v>
      </c>
      <c r="E71" s="597">
        <f t="shared" si="15"/>
        <v>0</v>
      </c>
      <c r="F71" s="598"/>
      <c r="G71" s="371" t="str">
        <f>IFERROR(VLOOKUP(F71,countrygrouping!A:B,2,0)," ")</f>
        <v xml:space="preserve"> </v>
      </c>
      <c r="H71" s="540" t="str">
        <f t="shared" si="16"/>
        <v xml:space="preserve"> </v>
      </c>
      <c r="I71" s="599">
        <f t="shared" si="17"/>
        <v>0</v>
      </c>
      <c r="J71" s="540">
        <f t="shared" si="18"/>
        <v>0</v>
      </c>
      <c r="K71" s="600">
        <f t="shared" si="19"/>
        <v>0</v>
      </c>
      <c r="L71" s="600">
        <f t="shared" si="20"/>
        <v>0</v>
      </c>
      <c r="M71" s="601">
        <f t="shared" si="21"/>
        <v>0</v>
      </c>
      <c r="N71" s="608">
        <f>IFERROR(VLOOKUP(H71,staffrate!A:D,2,0)*I71,0)</f>
        <v>0</v>
      </c>
      <c r="O71" s="543">
        <f>IFERROR(VLOOKUP(H71,staffrate!A:D,3,0)*K71,0)</f>
        <v>0</v>
      </c>
      <c r="P71" s="543">
        <f>IFERROR(VLOOKUP(H71,staffrate!A:D,4,0)*M71,0)</f>
        <v>0</v>
      </c>
      <c r="Q71" s="546">
        <f t="shared" si="22"/>
        <v>0</v>
      </c>
      <c r="R71" s="603">
        <f t="shared" si="23"/>
        <v>0</v>
      </c>
      <c r="S71" s="609" t="str">
        <f>IFERROR(VLOOKUP(F71,countrygrouping!A:C,3,0)," ")</f>
        <v xml:space="preserve"> </v>
      </c>
      <c r="T71" s="610" t="str">
        <f>IFERROR(VLOOKUP(S71,distancebands!A:C,3,0)," ")</f>
        <v xml:space="preserve"> </v>
      </c>
      <c r="U71" s="611">
        <f t="shared" si="24"/>
        <v>0</v>
      </c>
      <c r="V71" s="607"/>
      <c r="W71" s="607"/>
      <c r="X71" s="463">
        <f t="shared" si="25"/>
        <v>0</v>
      </c>
      <c r="Y71" s="463">
        <f>IF(Information!$C$4="RE",IF(AND((W71*V71)&lt;=400,V71&lt;=40),W71*V71,IF((V71*W71)&lt;=400,W71*40,400)),0)</f>
        <v>0</v>
      </c>
      <c r="Z71" s="467"/>
    </row>
    <row r="72" spans="1:26" s="547" customFormat="1" ht="24.75" customHeight="1">
      <c r="A72" s="557"/>
      <c r="B72" s="557"/>
      <c r="C72" s="537">
        <f t="shared" si="13"/>
        <v>0</v>
      </c>
      <c r="D72" s="538">
        <f t="shared" si="14"/>
        <v>0</v>
      </c>
      <c r="E72" s="597">
        <f t="shared" si="15"/>
        <v>0</v>
      </c>
      <c r="F72" s="598"/>
      <c r="G72" s="371" t="str">
        <f>IFERROR(VLOOKUP(F72,countrygrouping!A:B,2,0)," ")</f>
        <v xml:space="preserve"> </v>
      </c>
      <c r="H72" s="540" t="str">
        <f t="shared" si="16"/>
        <v xml:space="preserve"> </v>
      </c>
      <c r="I72" s="599">
        <f t="shared" si="17"/>
        <v>0</v>
      </c>
      <c r="J72" s="540">
        <f t="shared" si="18"/>
        <v>0</v>
      </c>
      <c r="K72" s="600">
        <f t="shared" si="19"/>
        <v>0</v>
      </c>
      <c r="L72" s="600">
        <f t="shared" si="20"/>
        <v>0</v>
      </c>
      <c r="M72" s="601">
        <f t="shared" si="21"/>
        <v>0</v>
      </c>
      <c r="N72" s="608">
        <f>IFERROR(VLOOKUP(H72,staffrate!A:D,2,0)*I72,0)</f>
        <v>0</v>
      </c>
      <c r="O72" s="543">
        <f>IFERROR(VLOOKUP(H72,staffrate!A:D,3,0)*K72,0)</f>
        <v>0</v>
      </c>
      <c r="P72" s="543">
        <f>IFERROR(VLOOKUP(H72,staffrate!A:D,4,0)*M72,0)</f>
        <v>0</v>
      </c>
      <c r="Q72" s="546">
        <f t="shared" si="22"/>
        <v>0</v>
      </c>
      <c r="R72" s="603">
        <f t="shared" si="23"/>
        <v>0</v>
      </c>
      <c r="S72" s="609" t="str">
        <f>IFERROR(VLOOKUP(F72,countrygrouping!A:C,3,0)," ")</f>
        <v xml:space="preserve"> </v>
      </c>
      <c r="T72" s="610" t="str">
        <f>IFERROR(VLOOKUP(S72,distancebands!A:C,3,0)," ")</f>
        <v xml:space="preserve"> </v>
      </c>
      <c r="U72" s="611">
        <f t="shared" si="24"/>
        <v>0</v>
      </c>
      <c r="V72" s="607"/>
      <c r="W72" s="607"/>
      <c r="X72" s="463">
        <f t="shared" si="25"/>
        <v>0</v>
      </c>
      <c r="Y72" s="463">
        <f>IF(Information!$C$4="RE",IF(AND((W72*V72)&lt;=400,V72&lt;=40),W72*V72,IF((V72*W72)&lt;=400,W72*40,400)),0)</f>
        <v>0</v>
      </c>
      <c r="Z72" s="467"/>
    </row>
    <row r="73" spans="1:26" s="547" customFormat="1" ht="24.75" customHeight="1">
      <c r="A73" s="557"/>
      <c r="B73" s="557"/>
      <c r="C73" s="537">
        <f t="shared" si="13"/>
        <v>0</v>
      </c>
      <c r="D73" s="538">
        <f t="shared" si="14"/>
        <v>0</v>
      </c>
      <c r="E73" s="597">
        <f t="shared" si="15"/>
        <v>0</v>
      </c>
      <c r="F73" s="598"/>
      <c r="G73" s="371" t="str">
        <f>IFERROR(VLOOKUP(F73,countrygrouping!A:B,2,0)," ")</f>
        <v xml:space="preserve"> </v>
      </c>
      <c r="H73" s="540" t="str">
        <f t="shared" si="16"/>
        <v xml:space="preserve"> </v>
      </c>
      <c r="I73" s="599">
        <f t="shared" si="17"/>
        <v>0</v>
      </c>
      <c r="J73" s="540">
        <f t="shared" si="18"/>
        <v>0</v>
      </c>
      <c r="K73" s="600">
        <f t="shared" si="19"/>
        <v>0</v>
      </c>
      <c r="L73" s="600">
        <f t="shared" si="20"/>
        <v>0</v>
      </c>
      <c r="M73" s="601">
        <f t="shared" si="21"/>
        <v>0</v>
      </c>
      <c r="N73" s="608">
        <f>IFERROR(VLOOKUP(H73,staffrate!A:D,2,0)*I73,0)</f>
        <v>0</v>
      </c>
      <c r="O73" s="543">
        <f>IFERROR(VLOOKUP(H73,staffrate!A:D,3,0)*K73,0)</f>
        <v>0</v>
      </c>
      <c r="P73" s="543">
        <f>IFERROR(VLOOKUP(H73,staffrate!A:D,4,0)*M73,0)</f>
        <v>0</v>
      </c>
      <c r="Q73" s="546">
        <f t="shared" si="22"/>
        <v>0</v>
      </c>
      <c r="R73" s="603">
        <f t="shared" si="23"/>
        <v>0</v>
      </c>
      <c r="S73" s="609" t="str">
        <f>IFERROR(VLOOKUP(F73,countrygrouping!A:C,3,0)," ")</f>
        <v xml:space="preserve"> </v>
      </c>
      <c r="T73" s="610" t="str">
        <f>IFERROR(VLOOKUP(S73,distancebands!A:C,3,0)," ")</f>
        <v xml:space="preserve"> </v>
      </c>
      <c r="U73" s="611">
        <f t="shared" si="24"/>
        <v>0</v>
      </c>
      <c r="V73" s="607"/>
      <c r="W73" s="607"/>
      <c r="X73" s="463">
        <f t="shared" si="25"/>
        <v>0</v>
      </c>
      <c r="Y73" s="463">
        <f>IF(Information!$C$4="RE",IF(AND((W73*V73)&lt;=400,V73&lt;=40),W73*V73,IF((V73*W73)&lt;=400,W73*40,400)),0)</f>
        <v>0</v>
      </c>
      <c r="Z73" s="467"/>
    </row>
    <row r="74" spans="1:26" s="547" customFormat="1" ht="24.75" customHeight="1">
      <c r="A74" s="557"/>
      <c r="B74" s="557"/>
      <c r="C74" s="537">
        <f t="shared" si="13"/>
        <v>0</v>
      </c>
      <c r="D74" s="538">
        <f t="shared" si="14"/>
        <v>0</v>
      </c>
      <c r="E74" s="597">
        <f t="shared" si="15"/>
        <v>0</v>
      </c>
      <c r="F74" s="598"/>
      <c r="G74" s="371" t="str">
        <f>IFERROR(VLOOKUP(F74,countrygrouping!A:B,2,0)," ")</f>
        <v xml:space="preserve"> </v>
      </c>
      <c r="H74" s="540" t="str">
        <f t="shared" si="16"/>
        <v xml:space="preserve"> </v>
      </c>
      <c r="I74" s="599">
        <f t="shared" si="17"/>
        <v>0</v>
      </c>
      <c r="J74" s="540">
        <f t="shared" si="18"/>
        <v>0</v>
      </c>
      <c r="K74" s="600">
        <f t="shared" si="19"/>
        <v>0</v>
      </c>
      <c r="L74" s="600">
        <f t="shared" si="20"/>
        <v>0</v>
      </c>
      <c r="M74" s="601">
        <f t="shared" si="21"/>
        <v>0</v>
      </c>
      <c r="N74" s="608">
        <f>IFERROR(VLOOKUP(H74,staffrate!A:D,2,0)*I74,0)</f>
        <v>0</v>
      </c>
      <c r="O74" s="543">
        <f>IFERROR(VLOOKUP(H74,staffrate!A:D,3,0)*K74,0)</f>
        <v>0</v>
      </c>
      <c r="P74" s="543">
        <f>IFERROR(VLOOKUP(H74,staffrate!A:D,4,0)*M74,0)</f>
        <v>0</v>
      </c>
      <c r="Q74" s="546">
        <f t="shared" si="22"/>
        <v>0</v>
      </c>
      <c r="R74" s="603">
        <f t="shared" si="23"/>
        <v>0</v>
      </c>
      <c r="S74" s="609" t="str">
        <f>IFERROR(VLOOKUP(F74,countrygrouping!A:C,3,0)," ")</f>
        <v xml:space="preserve"> </v>
      </c>
      <c r="T74" s="610" t="str">
        <f>IFERROR(VLOOKUP(S74,distancebands!A:C,3,0)," ")</f>
        <v xml:space="preserve"> </v>
      </c>
      <c r="U74" s="611">
        <f t="shared" si="24"/>
        <v>0</v>
      </c>
      <c r="V74" s="607"/>
      <c r="W74" s="607"/>
      <c r="X74" s="463">
        <f t="shared" si="25"/>
        <v>0</v>
      </c>
      <c r="Y74" s="463">
        <f>IF(Information!$C$4="RE",IF(AND((W74*V74)&lt;=400,V74&lt;=40),W74*V74,IF((V74*W74)&lt;=400,W74*40,400)),0)</f>
        <v>0</v>
      </c>
      <c r="Z74" s="467"/>
    </row>
    <row r="75" spans="1:26" s="547" customFormat="1" ht="24.75" customHeight="1">
      <c r="A75" s="557"/>
      <c r="B75" s="557"/>
      <c r="C75" s="537">
        <f t="shared" si="13"/>
        <v>0</v>
      </c>
      <c r="D75" s="538">
        <f t="shared" si="14"/>
        <v>0</v>
      </c>
      <c r="E75" s="597">
        <f t="shared" si="15"/>
        <v>0</v>
      </c>
      <c r="F75" s="598"/>
      <c r="G75" s="371" t="str">
        <f>IFERROR(VLOOKUP(F75,countrygrouping!A:B,2,0)," ")</f>
        <v xml:space="preserve"> </v>
      </c>
      <c r="H75" s="540" t="str">
        <f t="shared" si="16"/>
        <v xml:space="preserve"> </v>
      </c>
      <c r="I75" s="599">
        <f t="shared" si="17"/>
        <v>0</v>
      </c>
      <c r="J75" s="540">
        <f t="shared" si="18"/>
        <v>0</v>
      </c>
      <c r="K75" s="600">
        <f t="shared" si="19"/>
        <v>0</v>
      </c>
      <c r="L75" s="600">
        <f t="shared" si="20"/>
        <v>0</v>
      </c>
      <c r="M75" s="601">
        <f t="shared" si="21"/>
        <v>0</v>
      </c>
      <c r="N75" s="608">
        <f>IFERROR(VLOOKUP(H75,staffrate!A:D,2,0)*I75,0)</f>
        <v>0</v>
      </c>
      <c r="O75" s="543">
        <f>IFERROR(VLOOKUP(H75,staffrate!A:D,3,0)*K75,0)</f>
        <v>0</v>
      </c>
      <c r="P75" s="543">
        <f>IFERROR(VLOOKUP(H75,staffrate!A:D,4,0)*M75,0)</f>
        <v>0</v>
      </c>
      <c r="Q75" s="546">
        <f t="shared" si="22"/>
        <v>0</v>
      </c>
      <c r="R75" s="603">
        <f t="shared" si="23"/>
        <v>0</v>
      </c>
      <c r="S75" s="609" t="str">
        <f>IFERROR(VLOOKUP(F75,countrygrouping!A:C,3,0)," ")</f>
        <v xml:space="preserve"> </v>
      </c>
      <c r="T75" s="610" t="str">
        <f>IFERROR(VLOOKUP(S75,distancebands!A:C,3,0)," ")</f>
        <v xml:space="preserve"> </v>
      </c>
      <c r="U75" s="611">
        <f t="shared" si="24"/>
        <v>0</v>
      </c>
      <c r="V75" s="607"/>
      <c r="W75" s="607"/>
      <c r="X75" s="463">
        <f t="shared" si="25"/>
        <v>0</v>
      </c>
      <c r="Y75" s="463">
        <f>IF(Information!$C$4="RE",IF(AND((W75*V75)&lt;=400,V75&lt;=40),W75*V75,IF((V75*W75)&lt;=400,W75*40,400)),0)</f>
        <v>0</v>
      </c>
      <c r="Z75" s="467"/>
    </row>
    <row r="76" spans="1:26" s="547" customFormat="1" ht="24.75" customHeight="1">
      <c r="A76" s="557"/>
      <c r="B76" s="557"/>
      <c r="C76" s="537">
        <f t="shared" si="13"/>
        <v>0</v>
      </c>
      <c r="D76" s="538">
        <f t="shared" si="14"/>
        <v>0</v>
      </c>
      <c r="E76" s="597">
        <f t="shared" si="15"/>
        <v>0</v>
      </c>
      <c r="F76" s="598"/>
      <c r="G76" s="371" t="str">
        <f>IFERROR(VLOOKUP(F76,countrygrouping!A:B,2,0)," ")</f>
        <v xml:space="preserve"> </v>
      </c>
      <c r="H76" s="540" t="str">
        <f t="shared" si="16"/>
        <v xml:space="preserve"> </v>
      </c>
      <c r="I76" s="599">
        <f t="shared" si="17"/>
        <v>0</v>
      </c>
      <c r="J76" s="540">
        <f t="shared" si="18"/>
        <v>0</v>
      </c>
      <c r="K76" s="600">
        <f t="shared" si="19"/>
        <v>0</v>
      </c>
      <c r="L76" s="600">
        <f t="shared" si="20"/>
        <v>0</v>
      </c>
      <c r="M76" s="601">
        <f t="shared" si="21"/>
        <v>0</v>
      </c>
      <c r="N76" s="608">
        <f>IFERROR(VLOOKUP(H76,staffrate!A:D,2,0)*I76,0)</f>
        <v>0</v>
      </c>
      <c r="O76" s="543">
        <f>IFERROR(VLOOKUP(H76,staffrate!A:D,3,0)*K76,0)</f>
        <v>0</v>
      </c>
      <c r="P76" s="543">
        <f>IFERROR(VLOOKUP(H76,staffrate!A:D,4,0)*M76,0)</f>
        <v>0</v>
      </c>
      <c r="Q76" s="546">
        <f t="shared" si="22"/>
        <v>0</v>
      </c>
      <c r="R76" s="603">
        <f t="shared" si="23"/>
        <v>0</v>
      </c>
      <c r="S76" s="609" t="str">
        <f>IFERROR(VLOOKUP(F76,countrygrouping!A:C,3,0)," ")</f>
        <v xml:space="preserve"> </v>
      </c>
      <c r="T76" s="610" t="str">
        <f>IFERROR(VLOOKUP(S76,distancebands!A:C,3,0)," ")</f>
        <v xml:space="preserve"> </v>
      </c>
      <c r="U76" s="611">
        <f t="shared" si="24"/>
        <v>0</v>
      </c>
      <c r="V76" s="607"/>
      <c r="W76" s="607"/>
      <c r="X76" s="463">
        <f t="shared" si="25"/>
        <v>0</v>
      </c>
      <c r="Y76" s="463">
        <f>IF(Information!$C$4="RE",IF(AND((W76*V76)&lt;=400,V76&lt;=40),W76*V76,IF((V76*W76)&lt;=400,W76*40,400)),0)</f>
        <v>0</v>
      </c>
      <c r="Z76" s="467"/>
    </row>
    <row r="77" spans="1:26" s="547" customFormat="1" ht="24.75" customHeight="1">
      <c r="A77" s="557"/>
      <c r="B77" s="557"/>
      <c r="C77" s="537">
        <f t="shared" si="13"/>
        <v>0</v>
      </c>
      <c r="D77" s="538">
        <f t="shared" si="14"/>
        <v>0</v>
      </c>
      <c r="E77" s="597">
        <f t="shared" si="15"/>
        <v>0</v>
      </c>
      <c r="F77" s="598"/>
      <c r="G77" s="371" t="str">
        <f>IFERROR(VLOOKUP(F77,countrygrouping!A:B,2,0)," ")</f>
        <v xml:space="preserve"> </v>
      </c>
      <c r="H77" s="540" t="str">
        <f t="shared" si="16"/>
        <v xml:space="preserve"> </v>
      </c>
      <c r="I77" s="599">
        <f t="shared" si="17"/>
        <v>0</v>
      </c>
      <c r="J77" s="540">
        <f t="shared" si="18"/>
        <v>0</v>
      </c>
      <c r="K77" s="600">
        <f t="shared" si="19"/>
        <v>0</v>
      </c>
      <c r="L77" s="600">
        <f t="shared" si="20"/>
        <v>0</v>
      </c>
      <c r="M77" s="601">
        <f t="shared" si="21"/>
        <v>0</v>
      </c>
      <c r="N77" s="608">
        <f>IFERROR(VLOOKUP(H77,staffrate!A:D,2,0)*I77,0)</f>
        <v>0</v>
      </c>
      <c r="O77" s="543">
        <f>IFERROR(VLOOKUP(H77,staffrate!A:D,3,0)*K77,0)</f>
        <v>0</v>
      </c>
      <c r="P77" s="543">
        <f>IFERROR(VLOOKUP(H77,staffrate!A:D,4,0)*M77,0)</f>
        <v>0</v>
      </c>
      <c r="Q77" s="546">
        <f t="shared" si="22"/>
        <v>0</v>
      </c>
      <c r="R77" s="603">
        <f t="shared" si="23"/>
        <v>0</v>
      </c>
      <c r="S77" s="609" t="str">
        <f>IFERROR(VLOOKUP(F77,countrygrouping!A:C,3,0)," ")</f>
        <v xml:space="preserve"> </v>
      </c>
      <c r="T77" s="610" t="str">
        <f>IFERROR(VLOOKUP(S77,distancebands!A:C,3,0)," ")</f>
        <v xml:space="preserve"> </v>
      </c>
      <c r="U77" s="611">
        <f t="shared" si="24"/>
        <v>0</v>
      </c>
      <c r="V77" s="607"/>
      <c r="W77" s="607"/>
      <c r="X77" s="463">
        <f t="shared" si="25"/>
        <v>0</v>
      </c>
      <c r="Y77" s="463">
        <f>IF(Information!$C$4="RE",IF(AND((W77*V77)&lt;=400,V77&lt;=40),W77*V77,IF((V77*W77)&lt;=400,W77*40,400)),0)</f>
        <v>0</v>
      </c>
      <c r="Z77" s="467"/>
    </row>
    <row r="78" spans="1:26" s="547" customFormat="1" ht="24.75" customHeight="1">
      <c r="A78" s="557"/>
      <c r="B78" s="557"/>
      <c r="C78" s="537">
        <f t="shared" si="13"/>
        <v>0</v>
      </c>
      <c r="D78" s="538">
        <f t="shared" si="14"/>
        <v>0</v>
      </c>
      <c r="E78" s="597">
        <f t="shared" si="15"/>
        <v>0</v>
      </c>
      <c r="F78" s="598"/>
      <c r="G78" s="371" t="str">
        <f>IFERROR(VLOOKUP(F78,countrygrouping!A:B,2,0)," ")</f>
        <v xml:space="preserve"> </v>
      </c>
      <c r="H78" s="540" t="str">
        <f t="shared" si="16"/>
        <v xml:space="preserve"> </v>
      </c>
      <c r="I78" s="599">
        <f t="shared" si="17"/>
        <v>0</v>
      </c>
      <c r="J78" s="540">
        <f t="shared" si="18"/>
        <v>0</v>
      </c>
      <c r="K78" s="600">
        <f t="shared" si="19"/>
        <v>0</v>
      </c>
      <c r="L78" s="600">
        <f t="shared" si="20"/>
        <v>0</v>
      </c>
      <c r="M78" s="601">
        <f t="shared" si="21"/>
        <v>0</v>
      </c>
      <c r="N78" s="608">
        <f>IFERROR(VLOOKUP(H78,staffrate!A:D,2,0)*I78,0)</f>
        <v>0</v>
      </c>
      <c r="O78" s="543">
        <f>IFERROR(VLOOKUP(H78,staffrate!A:D,3,0)*K78,0)</f>
        <v>0</v>
      </c>
      <c r="P78" s="543">
        <f>IFERROR(VLOOKUP(H78,staffrate!A:D,4,0)*M78,0)</f>
        <v>0</v>
      </c>
      <c r="Q78" s="546">
        <f t="shared" si="22"/>
        <v>0</v>
      </c>
      <c r="R78" s="603">
        <f t="shared" si="23"/>
        <v>0</v>
      </c>
      <c r="S78" s="609" t="str">
        <f>IFERROR(VLOOKUP(F78,countrygrouping!A:C,3,0)," ")</f>
        <v xml:space="preserve"> </v>
      </c>
      <c r="T78" s="610" t="str">
        <f>IFERROR(VLOOKUP(S78,distancebands!A:C,3,0)," ")</f>
        <v xml:space="preserve"> </v>
      </c>
      <c r="U78" s="611">
        <f t="shared" si="24"/>
        <v>0</v>
      </c>
      <c r="V78" s="607"/>
      <c r="W78" s="607"/>
      <c r="X78" s="463">
        <f t="shared" si="25"/>
        <v>0</v>
      </c>
      <c r="Y78" s="463">
        <f>IF(Information!$C$4="RE",IF(AND((W78*V78)&lt;=400,V78&lt;=40),W78*V78,IF((V78*W78)&lt;=400,W78*40,400)),0)</f>
        <v>0</v>
      </c>
      <c r="Z78" s="467"/>
    </row>
    <row r="79" spans="1:26" s="547" customFormat="1" ht="24.75" customHeight="1">
      <c r="A79" s="557"/>
      <c r="B79" s="557"/>
      <c r="C79" s="537">
        <f t="shared" si="13"/>
        <v>0</v>
      </c>
      <c r="D79" s="538">
        <f t="shared" si="14"/>
        <v>0</v>
      </c>
      <c r="E79" s="597">
        <f t="shared" si="15"/>
        <v>0</v>
      </c>
      <c r="F79" s="598"/>
      <c r="G79" s="371" t="str">
        <f>IFERROR(VLOOKUP(F79,countrygrouping!A:B,2,0)," ")</f>
        <v xml:space="preserve"> </v>
      </c>
      <c r="H79" s="540" t="str">
        <f t="shared" si="16"/>
        <v xml:space="preserve"> </v>
      </c>
      <c r="I79" s="599">
        <f t="shared" si="17"/>
        <v>0</v>
      </c>
      <c r="J79" s="540">
        <f t="shared" si="18"/>
        <v>0</v>
      </c>
      <c r="K79" s="600">
        <f t="shared" si="19"/>
        <v>0</v>
      </c>
      <c r="L79" s="600">
        <f t="shared" si="20"/>
        <v>0</v>
      </c>
      <c r="M79" s="601">
        <f t="shared" si="21"/>
        <v>0</v>
      </c>
      <c r="N79" s="608">
        <f>IFERROR(VLOOKUP(H79,staffrate!A:D,2,0)*I79,0)</f>
        <v>0</v>
      </c>
      <c r="O79" s="543">
        <f>IFERROR(VLOOKUP(H79,staffrate!A:D,3,0)*K79,0)</f>
        <v>0</v>
      </c>
      <c r="P79" s="543">
        <f>IFERROR(VLOOKUP(H79,staffrate!A:D,4,0)*M79,0)</f>
        <v>0</v>
      </c>
      <c r="Q79" s="546">
        <f t="shared" si="22"/>
        <v>0</v>
      </c>
      <c r="R79" s="603">
        <f t="shared" si="23"/>
        <v>0</v>
      </c>
      <c r="S79" s="609" t="str">
        <f>IFERROR(VLOOKUP(F79,countrygrouping!A:C,3,0)," ")</f>
        <v xml:space="preserve"> </v>
      </c>
      <c r="T79" s="610" t="str">
        <f>IFERROR(VLOOKUP(S79,distancebands!A:C,3,0)," ")</f>
        <v xml:space="preserve"> </v>
      </c>
      <c r="U79" s="611">
        <f t="shared" si="24"/>
        <v>0</v>
      </c>
      <c r="V79" s="607"/>
      <c r="W79" s="607"/>
      <c r="X79" s="463">
        <f t="shared" si="25"/>
        <v>0</v>
      </c>
      <c r="Y79" s="463">
        <f>IF(Information!$C$4="RE",IF(AND((W79*V79)&lt;=400,V79&lt;=40),W79*V79,IF((V79*W79)&lt;=400,W79*40,400)),0)</f>
        <v>0</v>
      </c>
      <c r="Z79" s="467"/>
    </row>
    <row r="80" spans="1:26" s="547" customFormat="1" ht="24.75" customHeight="1">
      <c r="A80" s="557"/>
      <c r="B80" s="557"/>
      <c r="C80" s="537">
        <f t="shared" si="13"/>
        <v>0</v>
      </c>
      <c r="D80" s="538">
        <f t="shared" si="14"/>
        <v>0</v>
      </c>
      <c r="E80" s="597">
        <f t="shared" si="15"/>
        <v>0</v>
      </c>
      <c r="F80" s="598"/>
      <c r="G80" s="371" t="str">
        <f>IFERROR(VLOOKUP(F80,countrygrouping!A:B,2,0)," ")</f>
        <v xml:space="preserve"> </v>
      </c>
      <c r="H80" s="540" t="str">
        <f t="shared" si="16"/>
        <v xml:space="preserve"> </v>
      </c>
      <c r="I80" s="599">
        <f t="shared" si="17"/>
        <v>0</v>
      </c>
      <c r="J80" s="540">
        <f t="shared" si="18"/>
        <v>0</v>
      </c>
      <c r="K80" s="600">
        <f t="shared" si="19"/>
        <v>0</v>
      </c>
      <c r="L80" s="600">
        <f t="shared" si="20"/>
        <v>0</v>
      </c>
      <c r="M80" s="601">
        <f t="shared" si="21"/>
        <v>0</v>
      </c>
      <c r="N80" s="608">
        <f>IFERROR(VLOOKUP(H80,staffrate!A:D,2,0)*I80,0)</f>
        <v>0</v>
      </c>
      <c r="O80" s="543">
        <f>IFERROR(VLOOKUP(H80,staffrate!A:D,3,0)*K80,0)</f>
        <v>0</v>
      </c>
      <c r="P80" s="543">
        <f>IFERROR(VLOOKUP(H80,staffrate!A:D,4,0)*M80,0)</f>
        <v>0</v>
      </c>
      <c r="Q80" s="546">
        <f t="shared" si="22"/>
        <v>0</v>
      </c>
      <c r="R80" s="603">
        <f t="shared" si="23"/>
        <v>0</v>
      </c>
      <c r="S80" s="609" t="str">
        <f>IFERROR(VLOOKUP(F80,countrygrouping!A:C,3,0)," ")</f>
        <v xml:space="preserve"> </v>
      </c>
      <c r="T80" s="610" t="str">
        <f>IFERROR(VLOOKUP(S80,distancebands!A:C,3,0)," ")</f>
        <v xml:space="preserve"> </v>
      </c>
      <c r="U80" s="611">
        <f t="shared" si="24"/>
        <v>0</v>
      </c>
      <c r="V80" s="607"/>
      <c r="W80" s="607"/>
      <c r="X80" s="463">
        <f t="shared" si="25"/>
        <v>0</v>
      </c>
      <c r="Y80" s="463">
        <f>IF(Information!$C$4="RE",IF(AND((W80*V80)&lt;=400,V80&lt;=40),W80*V80,IF((V80*W80)&lt;=400,W80*40,400)),0)</f>
        <v>0</v>
      </c>
      <c r="Z80" s="467"/>
    </row>
    <row r="81" spans="1:26" s="547" customFormat="1" ht="24.75" customHeight="1">
      <c r="A81" s="557"/>
      <c r="B81" s="557"/>
      <c r="C81" s="537">
        <f t="shared" si="13"/>
        <v>0</v>
      </c>
      <c r="D81" s="538">
        <f t="shared" si="14"/>
        <v>0</v>
      </c>
      <c r="E81" s="597">
        <f t="shared" si="15"/>
        <v>0</v>
      </c>
      <c r="F81" s="598"/>
      <c r="G81" s="371" t="str">
        <f>IFERROR(VLOOKUP(F81,countrygrouping!A:B,2,0)," ")</f>
        <v xml:space="preserve"> </v>
      </c>
      <c r="H81" s="540" t="str">
        <f t="shared" si="16"/>
        <v xml:space="preserve"> </v>
      </c>
      <c r="I81" s="599">
        <f t="shared" si="17"/>
        <v>0</v>
      </c>
      <c r="J81" s="540">
        <f t="shared" si="18"/>
        <v>0</v>
      </c>
      <c r="K81" s="600">
        <f t="shared" si="19"/>
        <v>0</v>
      </c>
      <c r="L81" s="600">
        <f t="shared" si="20"/>
        <v>0</v>
      </c>
      <c r="M81" s="601">
        <f t="shared" si="21"/>
        <v>0</v>
      </c>
      <c r="N81" s="608">
        <f>IFERROR(VLOOKUP(H81,staffrate!A:D,2,0)*I81,0)</f>
        <v>0</v>
      </c>
      <c r="O81" s="543">
        <f>IFERROR(VLOOKUP(H81,staffrate!A:D,3,0)*K81,0)</f>
        <v>0</v>
      </c>
      <c r="P81" s="543">
        <f>IFERROR(VLOOKUP(H81,staffrate!A:D,4,0)*M81,0)</f>
        <v>0</v>
      </c>
      <c r="Q81" s="546">
        <f t="shared" si="22"/>
        <v>0</v>
      </c>
      <c r="R81" s="603">
        <f t="shared" si="23"/>
        <v>0</v>
      </c>
      <c r="S81" s="609" t="str">
        <f>IFERROR(VLOOKUP(F81,countrygrouping!A:C,3,0)," ")</f>
        <v xml:space="preserve"> </v>
      </c>
      <c r="T81" s="610" t="str">
        <f>IFERROR(VLOOKUP(S81,distancebands!A:C,3,0)," ")</f>
        <v xml:space="preserve"> </v>
      </c>
      <c r="U81" s="611">
        <f t="shared" si="24"/>
        <v>0</v>
      </c>
      <c r="V81" s="607"/>
      <c r="W81" s="607"/>
      <c r="X81" s="463">
        <f t="shared" si="25"/>
        <v>0</v>
      </c>
      <c r="Y81" s="463">
        <f>IF(Information!$C$4="RE",IF(AND((W81*V81)&lt;=400,V81&lt;=40),W81*V81,IF((V81*W81)&lt;=400,W81*40,400)),0)</f>
        <v>0</v>
      </c>
      <c r="Z81" s="467"/>
    </row>
    <row r="82" spans="1:26" s="547" customFormat="1" ht="24.75" customHeight="1">
      <c r="A82" s="557"/>
      <c r="B82" s="557"/>
      <c r="C82" s="537">
        <f t="shared" si="13"/>
        <v>0</v>
      </c>
      <c r="D82" s="538">
        <f t="shared" si="14"/>
        <v>0</v>
      </c>
      <c r="E82" s="597">
        <f t="shared" si="15"/>
        <v>0</v>
      </c>
      <c r="F82" s="598"/>
      <c r="G82" s="371" t="str">
        <f>IFERROR(VLOOKUP(F82,countrygrouping!A:B,2,0)," ")</f>
        <v xml:space="preserve"> </v>
      </c>
      <c r="H82" s="540" t="str">
        <f t="shared" si="16"/>
        <v xml:space="preserve"> </v>
      </c>
      <c r="I82" s="599">
        <f t="shared" si="17"/>
        <v>0</v>
      </c>
      <c r="J82" s="540">
        <f t="shared" si="18"/>
        <v>0</v>
      </c>
      <c r="K82" s="600">
        <f t="shared" si="19"/>
        <v>0</v>
      </c>
      <c r="L82" s="600">
        <f t="shared" si="20"/>
        <v>0</v>
      </c>
      <c r="M82" s="601">
        <f t="shared" si="21"/>
        <v>0</v>
      </c>
      <c r="N82" s="608">
        <f>IFERROR(VLOOKUP(H82,staffrate!A:D,2,0)*I82,0)</f>
        <v>0</v>
      </c>
      <c r="O82" s="543">
        <f>IFERROR(VLOOKUP(H82,staffrate!A:D,3,0)*K82,0)</f>
        <v>0</v>
      </c>
      <c r="P82" s="543">
        <f>IFERROR(VLOOKUP(H82,staffrate!A:D,4,0)*M82,0)</f>
        <v>0</v>
      </c>
      <c r="Q82" s="546">
        <f t="shared" si="22"/>
        <v>0</v>
      </c>
      <c r="R82" s="603">
        <f t="shared" si="23"/>
        <v>0</v>
      </c>
      <c r="S82" s="609" t="str">
        <f>IFERROR(VLOOKUP(F82,countrygrouping!A:C,3,0)," ")</f>
        <v xml:space="preserve"> </v>
      </c>
      <c r="T82" s="610" t="str">
        <f>IFERROR(VLOOKUP(S82,distancebands!A:C,3,0)," ")</f>
        <v xml:space="preserve"> </v>
      </c>
      <c r="U82" s="611">
        <f t="shared" si="24"/>
        <v>0</v>
      </c>
      <c r="V82" s="607"/>
      <c r="W82" s="607"/>
      <c r="X82" s="463">
        <f t="shared" si="25"/>
        <v>0</v>
      </c>
      <c r="Y82" s="463">
        <f>IF(Information!$C$4="RE",IF(AND((W82*V82)&lt;=400,V82&lt;=40),W82*V82,IF((V82*W82)&lt;=400,W82*40,400)),0)</f>
        <v>0</v>
      </c>
      <c r="Z82" s="467"/>
    </row>
    <row r="83" spans="1:26" s="547" customFormat="1" ht="24.75" customHeight="1">
      <c r="A83" s="557"/>
      <c r="B83" s="557"/>
      <c r="C83" s="537">
        <f t="shared" si="13"/>
        <v>0</v>
      </c>
      <c r="D83" s="538">
        <f t="shared" si="14"/>
        <v>0</v>
      </c>
      <c r="E83" s="597">
        <f t="shared" si="15"/>
        <v>0</v>
      </c>
      <c r="F83" s="598"/>
      <c r="G83" s="371" t="str">
        <f>IFERROR(VLOOKUP(F83,countrygrouping!A:B,2,0)," ")</f>
        <v xml:space="preserve"> </v>
      </c>
      <c r="H83" s="540" t="str">
        <f t="shared" si="16"/>
        <v xml:space="preserve"> </v>
      </c>
      <c r="I83" s="599">
        <f t="shared" si="17"/>
        <v>0</v>
      </c>
      <c r="J83" s="540">
        <f t="shared" si="18"/>
        <v>0</v>
      </c>
      <c r="K83" s="600">
        <f t="shared" si="19"/>
        <v>0</v>
      </c>
      <c r="L83" s="600">
        <f t="shared" si="20"/>
        <v>0</v>
      </c>
      <c r="M83" s="601">
        <f t="shared" si="21"/>
        <v>0</v>
      </c>
      <c r="N83" s="608">
        <f>IFERROR(VLOOKUP(H83,staffrate!A:D,2,0)*I83,0)</f>
        <v>0</v>
      </c>
      <c r="O83" s="543">
        <f>IFERROR(VLOOKUP(H83,staffrate!A:D,3,0)*K83,0)</f>
        <v>0</v>
      </c>
      <c r="P83" s="543">
        <f>IFERROR(VLOOKUP(H83,staffrate!A:D,4,0)*M83,0)</f>
        <v>0</v>
      </c>
      <c r="Q83" s="546">
        <f t="shared" si="22"/>
        <v>0</v>
      </c>
      <c r="R83" s="603">
        <f t="shared" si="23"/>
        <v>0</v>
      </c>
      <c r="S83" s="609" t="str">
        <f>IFERROR(VLOOKUP(F83,countrygrouping!A:C,3,0)," ")</f>
        <v xml:space="preserve"> </v>
      </c>
      <c r="T83" s="610" t="str">
        <f>IFERROR(VLOOKUP(S83,distancebands!A:C,3,0)," ")</f>
        <v xml:space="preserve"> </v>
      </c>
      <c r="U83" s="611">
        <f t="shared" si="24"/>
        <v>0</v>
      </c>
      <c r="V83" s="607"/>
      <c r="W83" s="607"/>
      <c r="X83" s="463">
        <f t="shared" si="25"/>
        <v>0</v>
      </c>
      <c r="Y83" s="463">
        <f>IF(Information!$C$4="RE",IF(AND((W83*V83)&lt;=400,V83&lt;=40),W83*V83,IF((V83*W83)&lt;=400,W83*40,400)),0)</f>
        <v>0</v>
      </c>
      <c r="Z83" s="467"/>
    </row>
    <row r="84" spans="1:26" s="547" customFormat="1" ht="24.75" customHeight="1">
      <c r="A84" s="557"/>
      <c r="B84" s="557"/>
      <c r="C84" s="537">
        <f t="shared" si="13"/>
        <v>0</v>
      </c>
      <c r="D84" s="538">
        <f t="shared" si="14"/>
        <v>0</v>
      </c>
      <c r="E84" s="597">
        <f t="shared" si="15"/>
        <v>0</v>
      </c>
      <c r="F84" s="598"/>
      <c r="G84" s="371" t="str">
        <f>IFERROR(VLOOKUP(F84,countrygrouping!A:B,2,0)," ")</f>
        <v xml:space="preserve"> </v>
      </c>
      <c r="H84" s="540" t="str">
        <f t="shared" si="16"/>
        <v xml:space="preserve"> </v>
      </c>
      <c r="I84" s="599">
        <f t="shared" si="17"/>
        <v>0</v>
      </c>
      <c r="J84" s="540">
        <f t="shared" si="18"/>
        <v>0</v>
      </c>
      <c r="K84" s="600">
        <f t="shared" si="19"/>
        <v>0</v>
      </c>
      <c r="L84" s="600">
        <f t="shared" si="20"/>
        <v>0</v>
      </c>
      <c r="M84" s="601">
        <f t="shared" si="21"/>
        <v>0</v>
      </c>
      <c r="N84" s="608">
        <f>IFERROR(VLOOKUP(H84,staffrate!A:D,2,0)*I84,0)</f>
        <v>0</v>
      </c>
      <c r="O84" s="543">
        <f>IFERROR(VLOOKUP(H84,staffrate!A:D,3,0)*K84,0)</f>
        <v>0</v>
      </c>
      <c r="P84" s="543">
        <f>IFERROR(VLOOKUP(H84,staffrate!A:D,4,0)*M84,0)</f>
        <v>0</v>
      </c>
      <c r="Q84" s="546">
        <f t="shared" si="22"/>
        <v>0</v>
      </c>
      <c r="R84" s="603">
        <f t="shared" si="23"/>
        <v>0</v>
      </c>
      <c r="S84" s="609" t="str">
        <f>IFERROR(VLOOKUP(F84,countrygrouping!A:C,3,0)," ")</f>
        <v xml:space="preserve"> </v>
      </c>
      <c r="T84" s="610" t="str">
        <f>IFERROR(VLOOKUP(S84,distancebands!A:C,3,0)," ")</f>
        <v xml:space="preserve"> </v>
      </c>
      <c r="U84" s="611">
        <f t="shared" si="24"/>
        <v>0</v>
      </c>
      <c r="V84" s="607"/>
      <c r="W84" s="607"/>
      <c r="X84" s="463">
        <f t="shared" si="25"/>
        <v>0</v>
      </c>
      <c r="Y84" s="463">
        <f>IF(Information!$C$4="RE",IF(AND((W84*V84)&lt;=400,V84&lt;=40),W84*V84,IF((V84*W84)&lt;=400,W84*40,400)),0)</f>
        <v>0</v>
      </c>
      <c r="Z84" s="467"/>
    </row>
    <row r="85" spans="1:26" s="547" customFormat="1" ht="24.75" customHeight="1">
      <c r="A85" s="557"/>
      <c r="B85" s="557"/>
      <c r="C85" s="537">
        <f t="shared" si="13"/>
        <v>0</v>
      </c>
      <c r="D85" s="538">
        <f t="shared" si="14"/>
        <v>0</v>
      </c>
      <c r="E85" s="597">
        <f t="shared" si="15"/>
        <v>0</v>
      </c>
      <c r="F85" s="598"/>
      <c r="G85" s="371" t="str">
        <f>IFERROR(VLOOKUP(F85,countrygrouping!A:B,2,0)," ")</f>
        <v xml:space="preserve"> </v>
      </c>
      <c r="H85" s="540" t="str">
        <f t="shared" si="16"/>
        <v xml:space="preserve"> </v>
      </c>
      <c r="I85" s="599">
        <f t="shared" si="17"/>
        <v>0</v>
      </c>
      <c r="J85" s="540">
        <f t="shared" si="18"/>
        <v>0</v>
      </c>
      <c r="K85" s="600">
        <f t="shared" si="19"/>
        <v>0</v>
      </c>
      <c r="L85" s="600">
        <f t="shared" si="20"/>
        <v>0</v>
      </c>
      <c r="M85" s="601">
        <f t="shared" si="21"/>
        <v>0</v>
      </c>
      <c r="N85" s="608">
        <f>IFERROR(VLOOKUP(H85,staffrate!A:D,2,0)*I85,0)</f>
        <v>0</v>
      </c>
      <c r="O85" s="543">
        <f>IFERROR(VLOOKUP(H85,staffrate!A:D,3,0)*K85,0)</f>
        <v>0</v>
      </c>
      <c r="P85" s="543">
        <f>IFERROR(VLOOKUP(H85,staffrate!A:D,4,0)*M85,0)</f>
        <v>0</v>
      </c>
      <c r="Q85" s="546">
        <f t="shared" si="22"/>
        <v>0</v>
      </c>
      <c r="R85" s="603">
        <f t="shared" si="23"/>
        <v>0</v>
      </c>
      <c r="S85" s="609" t="str">
        <f>IFERROR(VLOOKUP(F85,countrygrouping!A:C,3,0)," ")</f>
        <v xml:space="preserve"> </v>
      </c>
      <c r="T85" s="610" t="str">
        <f>IFERROR(VLOOKUP(S85,distancebands!A:C,3,0)," ")</f>
        <v xml:space="preserve"> </v>
      </c>
      <c r="U85" s="611">
        <f t="shared" si="24"/>
        <v>0</v>
      </c>
      <c r="V85" s="607"/>
      <c r="W85" s="607"/>
      <c r="X85" s="463">
        <f t="shared" si="25"/>
        <v>0</v>
      </c>
      <c r="Y85" s="463">
        <f>IF(Information!$C$4="RE",IF(AND((W85*V85)&lt;=400,V85&lt;=40),W85*V85,IF((V85*W85)&lt;=400,W85*40,400)),0)</f>
        <v>0</v>
      </c>
      <c r="Z85" s="467"/>
    </row>
    <row r="86" spans="1:26" s="547" customFormat="1" ht="24.75" customHeight="1">
      <c r="A86" s="557"/>
      <c r="B86" s="557"/>
      <c r="C86" s="537">
        <f t="shared" si="13"/>
        <v>0</v>
      </c>
      <c r="D86" s="538">
        <f t="shared" si="14"/>
        <v>0</v>
      </c>
      <c r="E86" s="597">
        <f t="shared" si="15"/>
        <v>0</v>
      </c>
      <c r="F86" s="598"/>
      <c r="G86" s="371" t="str">
        <f>IFERROR(VLOOKUP(F86,countrygrouping!A:B,2,0)," ")</f>
        <v xml:space="preserve"> </v>
      </c>
      <c r="H86" s="540" t="str">
        <f t="shared" si="16"/>
        <v xml:space="preserve"> </v>
      </c>
      <c r="I86" s="599">
        <f t="shared" si="17"/>
        <v>0</v>
      </c>
      <c r="J86" s="540">
        <f t="shared" si="18"/>
        <v>0</v>
      </c>
      <c r="K86" s="600">
        <f t="shared" si="19"/>
        <v>0</v>
      </c>
      <c r="L86" s="600">
        <f t="shared" si="20"/>
        <v>0</v>
      </c>
      <c r="M86" s="601">
        <f t="shared" si="21"/>
        <v>0</v>
      </c>
      <c r="N86" s="608">
        <f>IFERROR(VLOOKUP(H86,staffrate!A:D,2,0)*I86,0)</f>
        <v>0</v>
      </c>
      <c r="O86" s="543">
        <f>IFERROR(VLOOKUP(H86,staffrate!A:D,3,0)*K86,0)</f>
        <v>0</v>
      </c>
      <c r="P86" s="543">
        <f>IFERROR(VLOOKUP(H86,staffrate!A:D,4,0)*M86,0)</f>
        <v>0</v>
      </c>
      <c r="Q86" s="546">
        <f t="shared" si="22"/>
        <v>0</v>
      </c>
      <c r="R86" s="603">
        <f t="shared" si="23"/>
        <v>0</v>
      </c>
      <c r="S86" s="609" t="str">
        <f>IFERROR(VLOOKUP(F86,countrygrouping!A:C,3,0)," ")</f>
        <v xml:space="preserve"> </v>
      </c>
      <c r="T86" s="610" t="str">
        <f>IFERROR(VLOOKUP(S86,distancebands!A:C,3,0)," ")</f>
        <v xml:space="preserve"> </v>
      </c>
      <c r="U86" s="611">
        <f t="shared" si="24"/>
        <v>0</v>
      </c>
      <c r="V86" s="607"/>
      <c r="W86" s="607"/>
      <c r="X86" s="463">
        <f t="shared" si="25"/>
        <v>0</v>
      </c>
      <c r="Y86" s="463">
        <f>IF(Information!$C$4="RE",IF(AND((W86*V86)&lt;=400,V86&lt;=40),W86*V86,IF((V86*W86)&lt;=400,W86*40,400)),0)</f>
        <v>0</v>
      </c>
      <c r="Z86" s="467"/>
    </row>
    <row r="87" spans="1:26" s="547" customFormat="1" ht="24.75" customHeight="1">
      <c r="A87" s="557"/>
      <c r="B87" s="557"/>
      <c r="C87" s="537">
        <f t="shared" si="13"/>
        <v>0</v>
      </c>
      <c r="D87" s="538">
        <f t="shared" si="14"/>
        <v>0</v>
      </c>
      <c r="E87" s="597">
        <f t="shared" si="15"/>
        <v>0</v>
      </c>
      <c r="F87" s="598"/>
      <c r="G87" s="371" t="str">
        <f>IFERROR(VLOOKUP(F87,countrygrouping!A:B,2,0)," ")</f>
        <v xml:space="preserve"> </v>
      </c>
      <c r="H87" s="540" t="str">
        <f t="shared" si="16"/>
        <v xml:space="preserve"> </v>
      </c>
      <c r="I87" s="599">
        <f t="shared" si="17"/>
        <v>0</v>
      </c>
      <c r="J87" s="540">
        <f t="shared" si="18"/>
        <v>0</v>
      </c>
      <c r="K87" s="600">
        <f t="shared" si="19"/>
        <v>0</v>
      </c>
      <c r="L87" s="600">
        <f t="shared" si="20"/>
        <v>0</v>
      </c>
      <c r="M87" s="601">
        <f t="shared" si="21"/>
        <v>0</v>
      </c>
      <c r="N87" s="608">
        <f>IFERROR(VLOOKUP(H87,staffrate!A:D,2,0)*I87,0)</f>
        <v>0</v>
      </c>
      <c r="O87" s="543">
        <f>IFERROR(VLOOKUP(H87,staffrate!A:D,3,0)*K87,0)</f>
        <v>0</v>
      </c>
      <c r="P87" s="543">
        <f>IFERROR(VLOOKUP(H87,staffrate!A:D,4,0)*M87,0)</f>
        <v>0</v>
      </c>
      <c r="Q87" s="546">
        <f t="shared" si="22"/>
        <v>0</v>
      </c>
      <c r="R87" s="603">
        <f t="shared" si="23"/>
        <v>0</v>
      </c>
      <c r="S87" s="609" t="str">
        <f>IFERROR(VLOOKUP(F87,countrygrouping!A:C,3,0)," ")</f>
        <v xml:space="preserve"> </v>
      </c>
      <c r="T87" s="610" t="str">
        <f>IFERROR(VLOOKUP(S87,distancebands!A:C,3,0)," ")</f>
        <v xml:space="preserve"> </v>
      </c>
      <c r="U87" s="611">
        <f t="shared" si="24"/>
        <v>0</v>
      </c>
      <c r="V87" s="607"/>
      <c r="W87" s="607"/>
      <c r="X87" s="463">
        <f t="shared" si="25"/>
        <v>0</v>
      </c>
      <c r="Y87" s="463">
        <f>IF(Information!$C$4="RE",IF(AND((W87*V87)&lt;=400,V87&lt;=40),W87*V87,IF((V87*W87)&lt;=400,W87*40,400)),0)</f>
        <v>0</v>
      </c>
      <c r="Z87" s="467"/>
    </row>
    <row r="88" spans="1:26" s="547" customFormat="1" ht="24.75" customHeight="1">
      <c r="A88" s="557"/>
      <c r="B88" s="557"/>
      <c r="C88" s="537">
        <f t="shared" si="13"/>
        <v>0</v>
      </c>
      <c r="D88" s="538">
        <f t="shared" si="14"/>
        <v>0</v>
      </c>
      <c r="E88" s="597">
        <f t="shared" si="15"/>
        <v>0</v>
      </c>
      <c r="F88" s="598"/>
      <c r="G88" s="371" t="str">
        <f>IFERROR(VLOOKUP(F88,countrygrouping!A:B,2,0)," ")</f>
        <v xml:space="preserve"> </v>
      </c>
      <c r="H88" s="540" t="str">
        <f t="shared" si="16"/>
        <v xml:space="preserve"> </v>
      </c>
      <c r="I88" s="599">
        <f t="shared" si="17"/>
        <v>0</v>
      </c>
      <c r="J88" s="540">
        <f t="shared" si="18"/>
        <v>0</v>
      </c>
      <c r="K88" s="600">
        <f t="shared" si="19"/>
        <v>0</v>
      </c>
      <c r="L88" s="600">
        <f t="shared" si="20"/>
        <v>0</v>
      </c>
      <c r="M88" s="601">
        <f t="shared" si="21"/>
        <v>0</v>
      </c>
      <c r="N88" s="608">
        <f>IFERROR(VLOOKUP(H88,staffrate!A:D,2,0)*I88,0)</f>
        <v>0</v>
      </c>
      <c r="O88" s="543">
        <f>IFERROR(VLOOKUP(H88,staffrate!A:D,3,0)*K88,0)</f>
        <v>0</v>
      </c>
      <c r="P88" s="543">
        <f>IFERROR(VLOOKUP(H88,staffrate!A:D,4,0)*M88,0)</f>
        <v>0</v>
      </c>
      <c r="Q88" s="546">
        <f t="shared" si="22"/>
        <v>0</v>
      </c>
      <c r="R88" s="603">
        <f t="shared" si="23"/>
        <v>0</v>
      </c>
      <c r="S88" s="609" t="str">
        <f>IFERROR(VLOOKUP(F88,countrygrouping!A:C,3,0)," ")</f>
        <v xml:space="preserve"> </v>
      </c>
      <c r="T88" s="610" t="str">
        <f>IFERROR(VLOOKUP(S88,distancebands!A:C,3,0)," ")</f>
        <v xml:space="preserve"> </v>
      </c>
      <c r="U88" s="611">
        <f t="shared" si="24"/>
        <v>0</v>
      </c>
      <c r="V88" s="607"/>
      <c r="W88" s="607"/>
      <c r="X88" s="463">
        <f t="shared" si="25"/>
        <v>0</v>
      </c>
      <c r="Y88" s="463">
        <f>IF(Information!$C$4="RE",IF(AND((W88*V88)&lt;=400,V88&lt;=40),W88*V88,IF((V88*W88)&lt;=400,W88*40,400)),0)</f>
        <v>0</v>
      </c>
      <c r="Z88" s="467"/>
    </row>
    <row r="89" spans="1:26" s="547" customFormat="1" ht="24.75" customHeight="1">
      <c r="A89" s="557"/>
      <c r="B89" s="557"/>
      <c r="C89" s="537">
        <f t="shared" si="13"/>
        <v>0</v>
      </c>
      <c r="D89" s="538">
        <f t="shared" si="14"/>
        <v>0</v>
      </c>
      <c r="E89" s="597">
        <f t="shared" si="15"/>
        <v>0</v>
      </c>
      <c r="F89" s="598"/>
      <c r="G89" s="371" t="str">
        <f>IFERROR(VLOOKUP(F89,countrygrouping!A:B,2,0)," ")</f>
        <v xml:space="preserve"> </v>
      </c>
      <c r="H89" s="540" t="str">
        <f t="shared" si="16"/>
        <v xml:space="preserve"> </v>
      </c>
      <c r="I89" s="599">
        <f t="shared" si="17"/>
        <v>0</v>
      </c>
      <c r="J89" s="540">
        <f t="shared" si="18"/>
        <v>0</v>
      </c>
      <c r="K89" s="600">
        <f t="shared" si="19"/>
        <v>0</v>
      </c>
      <c r="L89" s="600">
        <f t="shared" si="20"/>
        <v>0</v>
      </c>
      <c r="M89" s="601">
        <f t="shared" si="21"/>
        <v>0</v>
      </c>
      <c r="N89" s="608">
        <f>IFERROR(VLOOKUP(H89,staffrate!A:D,2,0)*I89,0)</f>
        <v>0</v>
      </c>
      <c r="O89" s="543">
        <f>IFERROR(VLOOKUP(H89,staffrate!A:D,3,0)*K89,0)</f>
        <v>0</v>
      </c>
      <c r="P89" s="543">
        <f>IFERROR(VLOOKUP(H89,staffrate!A:D,4,0)*M89,0)</f>
        <v>0</v>
      </c>
      <c r="Q89" s="546">
        <f t="shared" si="22"/>
        <v>0</v>
      </c>
      <c r="R89" s="603">
        <f t="shared" si="23"/>
        <v>0</v>
      </c>
      <c r="S89" s="609" t="str">
        <f>IFERROR(VLOOKUP(F89,countrygrouping!A:C,3,0)," ")</f>
        <v xml:space="preserve"> </v>
      </c>
      <c r="T89" s="610" t="str">
        <f>IFERROR(VLOOKUP(S89,distancebands!A:C,3,0)," ")</f>
        <v xml:space="preserve"> </v>
      </c>
      <c r="U89" s="611">
        <f t="shared" si="24"/>
        <v>0</v>
      </c>
      <c r="V89" s="607"/>
      <c r="W89" s="607"/>
      <c r="X89" s="463">
        <f t="shared" si="25"/>
        <v>0</v>
      </c>
      <c r="Y89" s="463">
        <f>IF(Information!$C$4="RE",IF(AND((W89*V89)&lt;=400,V89&lt;=40),W89*V89,IF((V89*W89)&lt;=400,W89*40,400)),0)</f>
        <v>0</v>
      </c>
      <c r="Z89" s="467"/>
    </row>
    <row r="90" spans="1:26" s="547" customFormat="1" ht="24.75" customHeight="1">
      <c r="A90" s="557"/>
      <c r="B90" s="557"/>
      <c r="C90" s="537">
        <f t="shared" si="13"/>
        <v>0</v>
      </c>
      <c r="D90" s="538">
        <f t="shared" si="14"/>
        <v>0</v>
      </c>
      <c r="E90" s="597">
        <f t="shared" si="15"/>
        <v>0</v>
      </c>
      <c r="F90" s="598"/>
      <c r="G90" s="371" t="str">
        <f>IFERROR(VLOOKUP(F90,countrygrouping!A:B,2,0)," ")</f>
        <v xml:space="preserve"> </v>
      </c>
      <c r="H90" s="540" t="str">
        <f t="shared" si="16"/>
        <v xml:space="preserve"> </v>
      </c>
      <c r="I90" s="599">
        <f t="shared" si="17"/>
        <v>0</v>
      </c>
      <c r="J90" s="540">
        <f t="shared" si="18"/>
        <v>0</v>
      </c>
      <c r="K90" s="600">
        <f t="shared" si="19"/>
        <v>0</v>
      </c>
      <c r="L90" s="600">
        <f t="shared" si="20"/>
        <v>0</v>
      </c>
      <c r="M90" s="601">
        <f t="shared" si="21"/>
        <v>0</v>
      </c>
      <c r="N90" s="608">
        <f>IFERROR(VLOOKUP(H90,staffrate!A:D,2,0)*I90,0)</f>
        <v>0</v>
      </c>
      <c r="O90" s="543">
        <f>IFERROR(VLOOKUP(H90,staffrate!A:D,3,0)*K90,0)</f>
        <v>0</v>
      </c>
      <c r="P90" s="543">
        <f>IFERROR(VLOOKUP(H90,staffrate!A:D,4,0)*M90,0)</f>
        <v>0</v>
      </c>
      <c r="Q90" s="546">
        <f t="shared" si="22"/>
        <v>0</v>
      </c>
      <c r="R90" s="603">
        <f t="shared" si="23"/>
        <v>0</v>
      </c>
      <c r="S90" s="609" t="str">
        <f>IFERROR(VLOOKUP(F90,countrygrouping!A:C,3,0)," ")</f>
        <v xml:space="preserve"> </v>
      </c>
      <c r="T90" s="610" t="str">
        <f>IFERROR(VLOOKUP(S90,distancebands!A:C,3,0)," ")</f>
        <v xml:space="preserve"> </v>
      </c>
      <c r="U90" s="611">
        <f t="shared" si="24"/>
        <v>0</v>
      </c>
      <c r="V90" s="607"/>
      <c r="W90" s="607"/>
      <c r="X90" s="463">
        <f t="shared" si="25"/>
        <v>0</v>
      </c>
      <c r="Y90" s="463">
        <f>IF(Information!$C$4="RE",IF(AND((W90*V90)&lt;=400,V90&lt;=40),W90*V90,IF((V90*W90)&lt;=400,W90*40,400)),0)</f>
        <v>0</v>
      </c>
      <c r="Z90" s="467"/>
    </row>
    <row r="91" spans="1:26" s="547" customFormat="1" ht="24.75" customHeight="1">
      <c r="A91" s="557"/>
      <c r="B91" s="557"/>
      <c r="C91" s="537">
        <f t="shared" si="13"/>
        <v>0</v>
      </c>
      <c r="D91" s="538">
        <f t="shared" si="14"/>
        <v>0</v>
      </c>
      <c r="E91" s="597">
        <f t="shared" si="15"/>
        <v>0</v>
      </c>
      <c r="F91" s="598"/>
      <c r="G91" s="371" t="str">
        <f>IFERROR(VLOOKUP(F91,countrygrouping!A:B,2,0)," ")</f>
        <v xml:space="preserve"> </v>
      </c>
      <c r="H91" s="540" t="str">
        <f t="shared" si="16"/>
        <v xml:space="preserve"> </v>
      </c>
      <c r="I91" s="599">
        <f t="shared" si="17"/>
        <v>0</v>
      </c>
      <c r="J91" s="540">
        <f t="shared" si="18"/>
        <v>0</v>
      </c>
      <c r="K91" s="600">
        <f t="shared" si="19"/>
        <v>0</v>
      </c>
      <c r="L91" s="600">
        <f t="shared" si="20"/>
        <v>0</v>
      </c>
      <c r="M91" s="601">
        <f t="shared" si="21"/>
        <v>0</v>
      </c>
      <c r="N91" s="608">
        <f>IFERROR(VLOOKUP(H91,staffrate!A:D,2,0)*I91,0)</f>
        <v>0</v>
      </c>
      <c r="O91" s="543">
        <f>IFERROR(VLOOKUP(H91,staffrate!A:D,3,0)*K91,0)</f>
        <v>0</v>
      </c>
      <c r="P91" s="543">
        <f>IFERROR(VLOOKUP(H91,staffrate!A:D,4,0)*M91,0)</f>
        <v>0</v>
      </c>
      <c r="Q91" s="546">
        <f t="shared" si="22"/>
        <v>0</v>
      </c>
      <c r="R91" s="603">
        <f t="shared" si="23"/>
        <v>0</v>
      </c>
      <c r="S91" s="609" t="str">
        <f>IFERROR(VLOOKUP(F91,countrygrouping!A:C,3,0)," ")</f>
        <v xml:space="preserve"> </v>
      </c>
      <c r="T91" s="610" t="str">
        <f>IFERROR(VLOOKUP(S91,distancebands!A:C,3,0)," ")</f>
        <v xml:space="preserve"> </v>
      </c>
      <c r="U91" s="611">
        <f t="shared" si="24"/>
        <v>0</v>
      </c>
      <c r="V91" s="607"/>
      <c r="W91" s="607"/>
      <c r="X91" s="463">
        <f t="shared" si="25"/>
        <v>0</v>
      </c>
      <c r="Y91" s="463">
        <f>IF(Information!$C$4="RE",IF(AND((W91*V91)&lt;=400,V91&lt;=40),W91*V91,IF((V91*W91)&lt;=400,W91*40,400)),0)</f>
        <v>0</v>
      </c>
      <c r="Z91" s="467"/>
    </row>
    <row r="92" spans="1:26" s="547" customFormat="1" ht="24.75" customHeight="1">
      <c r="A92" s="557"/>
      <c r="B92" s="557"/>
      <c r="C92" s="537">
        <f t="shared" si="13"/>
        <v>0</v>
      </c>
      <c r="D92" s="538">
        <f t="shared" si="14"/>
        <v>0</v>
      </c>
      <c r="E92" s="597">
        <f t="shared" si="15"/>
        <v>0</v>
      </c>
      <c r="F92" s="598"/>
      <c r="G92" s="371" t="str">
        <f>IFERROR(VLOOKUP(F92,countrygrouping!A:B,2,0)," ")</f>
        <v xml:space="preserve"> </v>
      </c>
      <c r="H92" s="540" t="str">
        <f t="shared" si="16"/>
        <v xml:space="preserve"> </v>
      </c>
      <c r="I92" s="599">
        <f t="shared" si="17"/>
        <v>0</v>
      </c>
      <c r="J92" s="540">
        <f t="shared" si="18"/>
        <v>0</v>
      </c>
      <c r="K92" s="600">
        <f t="shared" si="19"/>
        <v>0</v>
      </c>
      <c r="L92" s="600">
        <f t="shared" si="20"/>
        <v>0</v>
      </c>
      <c r="M92" s="601">
        <f t="shared" si="21"/>
        <v>0</v>
      </c>
      <c r="N92" s="608">
        <f>IFERROR(VLOOKUP(H92,staffrate!A:D,2,0)*I92,0)</f>
        <v>0</v>
      </c>
      <c r="O92" s="543">
        <f>IFERROR(VLOOKUP(H92,staffrate!A:D,3,0)*K92,0)</f>
        <v>0</v>
      </c>
      <c r="P92" s="543">
        <f>IFERROR(VLOOKUP(H92,staffrate!A:D,4,0)*M92,0)</f>
        <v>0</v>
      </c>
      <c r="Q92" s="546">
        <f t="shared" si="22"/>
        <v>0</v>
      </c>
      <c r="R92" s="603">
        <f t="shared" si="23"/>
        <v>0</v>
      </c>
      <c r="S92" s="609" t="str">
        <f>IFERROR(VLOOKUP(F92,countrygrouping!A:C,3,0)," ")</f>
        <v xml:space="preserve"> </v>
      </c>
      <c r="T92" s="610" t="str">
        <f>IFERROR(VLOOKUP(S92,distancebands!A:C,3,0)," ")</f>
        <v xml:space="preserve"> </v>
      </c>
      <c r="U92" s="611">
        <f t="shared" si="24"/>
        <v>0</v>
      </c>
      <c r="V92" s="607"/>
      <c r="W92" s="607"/>
      <c r="X92" s="463">
        <f t="shared" si="25"/>
        <v>0</v>
      </c>
      <c r="Y92" s="463">
        <f>IF(Information!$C$4="RE",IF(AND((W92*V92)&lt;=400,V92&lt;=40),W92*V92,IF((V92*W92)&lt;=400,W92*40,400)),0)</f>
        <v>0</v>
      </c>
      <c r="Z92" s="467"/>
    </row>
    <row r="93" spans="1:26" s="547" customFormat="1" ht="24.75" customHeight="1">
      <c r="A93" s="557"/>
      <c r="B93" s="557"/>
      <c r="C93" s="537">
        <f t="shared" si="13"/>
        <v>0</v>
      </c>
      <c r="D93" s="538">
        <f t="shared" si="14"/>
        <v>0</v>
      </c>
      <c r="E93" s="597">
        <f t="shared" si="15"/>
        <v>0</v>
      </c>
      <c r="F93" s="598"/>
      <c r="G93" s="371" t="str">
        <f>IFERROR(VLOOKUP(F93,countrygrouping!A:B,2,0)," ")</f>
        <v xml:space="preserve"> </v>
      </c>
      <c r="H93" s="540" t="str">
        <f t="shared" si="16"/>
        <v xml:space="preserve"> </v>
      </c>
      <c r="I93" s="599">
        <f t="shared" si="17"/>
        <v>0</v>
      </c>
      <c r="J93" s="540">
        <f t="shared" si="18"/>
        <v>0</v>
      </c>
      <c r="K93" s="600">
        <f t="shared" si="19"/>
        <v>0</v>
      </c>
      <c r="L93" s="600">
        <f t="shared" si="20"/>
        <v>0</v>
      </c>
      <c r="M93" s="601">
        <f t="shared" si="21"/>
        <v>0</v>
      </c>
      <c r="N93" s="608">
        <f>IFERROR(VLOOKUP(H93,staffrate!A:D,2,0)*I93,0)</f>
        <v>0</v>
      </c>
      <c r="O93" s="543">
        <f>IFERROR(VLOOKUP(H93,staffrate!A:D,3,0)*K93,0)</f>
        <v>0</v>
      </c>
      <c r="P93" s="543">
        <f>IFERROR(VLOOKUP(H93,staffrate!A:D,4,0)*M93,0)</f>
        <v>0</v>
      </c>
      <c r="Q93" s="546">
        <f t="shared" si="22"/>
        <v>0</v>
      </c>
      <c r="R93" s="603">
        <f t="shared" si="23"/>
        <v>0</v>
      </c>
      <c r="S93" s="609" t="str">
        <f>IFERROR(VLOOKUP(F93,countrygrouping!A:C,3,0)," ")</f>
        <v xml:space="preserve"> </v>
      </c>
      <c r="T93" s="610" t="str">
        <f>IFERROR(VLOOKUP(S93,distancebands!A:C,3,0)," ")</f>
        <v xml:space="preserve"> </v>
      </c>
      <c r="U93" s="611">
        <f t="shared" si="24"/>
        <v>0</v>
      </c>
      <c r="V93" s="607"/>
      <c r="W93" s="607"/>
      <c r="X93" s="463">
        <f t="shared" si="25"/>
        <v>0</v>
      </c>
      <c r="Y93" s="463">
        <f>IF(Information!$C$4="RE",IF(AND((W93*V93)&lt;=400,V93&lt;=40),W93*V93,IF((V93*W93)&lt;=400,W93*40,400)),0)</f>
        <v>0</v>
      </c>
      <c r="Z93" s="467"/>
    </row>
    <row r="94" spans="1:26" s="547" customFormat="1" ht="24.75" customHeight="1">
      <c r="A94" s="557"/>
      <c r="B94" s="557"/>
      <c r="C94" s="537">
        <f t="shared" si="13"/>
        <v>0</v>
      </c>
      <c r="D94" s="538">
        <f t="shared" si="14"/>
        <v>0</v>
      </c>
      <c r="E94" s="597">
        <f t="shared" si="15"/>
        <v>0</v>
      </c>
      <c r="F94" s="598"/>
      <c r="G94" s="371" t="str">
        <f>IFERROR(VLOOKUP(F94,countrygrouping!A:B,2,0)," ")</f>
        <v xml:space="preserve"> </v>
      </c>
      <c r="H94" s="540" t="str">
        <f t="shared" si="16"/>
        <v xml:space="preserve"> </v>
      </c>
      <c r="I94" s="599">
        <f t="shared" si="17"/>
        <v>0</v>
      </c>
      <c r="J94" s="540">
        <f t="shared" si="18"/>
        <v>0</v>
      </c>
      <c r="K94" s="600">
        <f t="shared" si="19"/>
        <v>0</v>
      </c>
      <c r="L94" s="600">
        <f t="shared" si="20"/>
        <v>0</v>
      </c>
      <c r="M94" s="601">
        <f t="shared" si="21"/>
        <v>0</v>
      </c>
      <c r="N94" s="608">
        <f>IFERROR(VLOOKUP(H94,staffrate!A:D,2,0)*I94,0)</f>
        <v>0</v>
      </c>
      <c r="O94" s="543">
        <f>IFERROR(VLOOKUP(H94,staffrate!A:D,3,0)*K94,0)</f>
        <v>0</v>
      </c>
      <c r="P94" s="543">
        <f>IFERROR(VLOOKUP(H94,staffrate!A:D,4,0)*M94,0)</f>
        <v>0</v>
      </c>
      <c r="Q94" s="546">
        <f t="shared" si="22"/>
        <v>0</v>
      </c>
      <c r="R94" s="603">
        <f t="shared" si="23"/>
        <v>0</v>
      </c>
      <c r="S94" s="609" t="str">
        <f>IFERROR(VLOOKUP(F94,countrygrouping!A:C,3,0)," ")</f>
        <v xml:space="preserve"> </v>
      </c>
      <c r="T94" s="610" t="str">
        <f>IFERROR(VLOOKUP(S94,distancebands!A:C,3,0)," ")</f>
        <v xml:space="preserve"> </v>
      </c>
      <c r="U94" s="611">
        <f t="shared" si="24"/>
        <v>0</v>
      </c>
      <c r="V94" s="607"/>
      <c r="W94" s="607"/>
      <c r="X94" s="463">
        <f t="shared" si="25"/>
        <v>0</v>
      </c>
      <c r="Y94" s="463">
        <f>IF(Information!$C$4="RE",IF(AND((W94*V94)&lt;=400,V94&lt;=40),W94*V94,IF((V94*W94)&lt;=400,W94*40,400)),0)</f>
        <v>0</v>
      </c>
      <c r="Z94" s="467"/>
    </row>
    <row r="95" spans="1:26" s="547" customFormat="1" ht="24.75" customHeight="1">
      <c r="A95" s="557"/>
      <c r="B95" s="557"/>
      <c r="C95" s="537">
        <f t="shared" si="13"/>
        <v>0</v>
      </c>
      <c r="D95" s="538">
        <f t="shared" si="14"/>
        <v>0</v>
      </c>
      <c r="E95" s="597">
        <f t="shared" si="15"/>
        <v>0</v>
      </c>
      <c r="F95" s="598"/>
      <c r="G95" s="371" t="str">
        <f>IFERROR(VLOOKUP(F95,countrygrouping!A:B,2,0)," ")</f>
        <v xml:space="preserve"> </v>
      </c>
      <c r="H95" s="540" t="str">
        <f t="shared" si="16"/>
        <v xml:space="preserve"> </v>
      </c>
      <c r="I95" s="599">
        <f t="shared" si="17"/>
        <v>0</v>
      </c>
      <c r="J95" s="540">
        <f t="shared" si="18"/>
        <v>0</v>
      </c>
      <c r="K95" s="600">
        <f t="shared" si="19"/>
        <v>0</v>
      </c>
      <c r="L95" s="600">
        <f t="shared" si="20"/>
        <v>0</v>
      </c>
      <c r="M95" s="601">
        <f t="shared" si="21"/>
        <v>0</v>
      </c>
      <c r="N95" s="608">
        <f>IFERROR(VLOOKUP(H95,staffrate!A:D,2,0)*I95,0)</f>
        <v>0</v>
      </c>
      <c r="O95" s="543">
        <f>IFERROR(VLOOKUP(H95,staffrate!A:D,3,0)*K95,0)</f>
        <v>0</v>
      </c>
      <c r="P95" s="543">
        <f>IFERROR(VLOOKUP(H95,staffrate!A:D,4,0)*M95,0)</f>
        <v>0</v>
      </c>
      <c r="Q95" s="546">
        <f t="shared" si="22"/>
        <v>0</v>
      </c>
      <c r="R95" s="603">
        <f t="shared" si="23"/>
        <v>0</v>
      </c>
      <c r="S95" s="609" t="str">
        <f>IFERROR(VLOOKUP(F95,countrygrouping!A:C,3,0)," ")</f>
        <v xml:space="preserve"> </v>
      </c>
      <c r="T95" s="610" t="str">
        <f>IFERROR(VLOOKUP(S95,distancebands!A:C,3,0)," ")</f>
        <v xml:space="preserve"> </v>
      </c>
      <c r="U95" s="611">
        <f t="shared" si="24"/>
        <v>0</v>
      </c>
      <c r="V95" s="607"/>
      <c r="W95" s="607"/>
      <c r="X95" s="463">
        <f t="shared" si="25"/>
        <v>0</v>
      </c>
      <c r="Y95" s="463">
        <f>IF(Information!$C$4="RE",IF(AND((W95*V95)&lt;=400,V95&lt;=40),W95*V95,IF((V95*W95)&lt;=400,W95*40,400)),0)</f>
        <v>0</v>
      </c>
      <c r="Z95" s="467"/>
    </row>
    <row r="96" spans="1:26" s="547" customFormat="1" ht="24.75" customHeight="1">
      <c r="A96" s="557"/>
      <c r="B96" s="557"/>
      <c r="C96" s="537">
        <f t="shared" si="13"/>
        <v>0</v>
      </c>
      <c r="D96" s="538">
        <f t="shared" si="14"/>
        <v>0</v>
      </c>
      <c r="E96" s="597">
        <f t="shared" si="15"/>
        <v>0</v>
      </c>
      <c r="F96" s="598"/>
      <c r="G96" s="371" t="str">
        <f>IFERROR(VLOOKUP(F96,countrygrouping!A:B,2,0)," ")</f>
        <v xml:space="preserve"> </v>
      </c>
      <c r="H96" s="540" t="str">
        <f t="shared" si="16"/>
        <v xml:space="preserve"> </v>
      </c>
      <c r="I96" s="599">
        <f t="shared" si="17"/>
        <v>0</v>
      </c>
      <c r="J96" s="540">
        <f t="shared" si="18"/>
        <v>0</v>
      </c>
      <c r="K96" s="600">
        <f t="shared" si="19"/>
        <v>0</v>
      </c>
      <c r="L96" s="600">
        <f t="shared" si="20"/>
        <v>0</v>
      </c>
      <c r="M96" s="601">
        <f t="shared" si="21"/>
        <v>0</v>
      </c>
      <c r="N96" s="608">
        <f>IFERROR(VLOOKUP(H96,staffrate!A:D,2,0)*I96,0)</f>
        <v>0</v>
      </c>
      <c r="O96" s="543">
        <f>IFERROR(VLOOKUP(H96,staffrate!A:D,3,0)*K96,0)</f>
        <v>0</v>
      </c>
      <c r="P96" s="543">
        <f>IFERROR(VLOOKUP(H96,staffrate!A:D,4,0)*M96,0)</f>
        <v>0</v>
      </c>
      <c r="Q96" s="546">
        <f t="shared" si="22"/>
        <v>0</v>
      </c>
      <c r="R96" s="603">
        <f t="shared" si="23"/>
        <v>0</v>
      </c>
      <c r="S96" s="609" t="str">
        <f>IFERROR(VLOOKUP(F96,countrygrouping!A:C,3,0)," ")</f>
        <v xml:space="preserve"> </v>
      </c>
      <c r="T96" s="610" t="str">
        <f>IFERROR(VLOOKUP(S96,distancebands!A:C,3,0)," ")</f>
        <v xml:space="preserve"> </v>
      </c>
      <c r="U96" s="611">
        <f t="shared" si="24"/>
        <v>0</v>
      </c>
      <c r="V96" s="607"/>
      <c r="W96" s="607"/>
      <c r="X96" s="463">
        <f t="shared" si="25"/>
        <v>0</v>
      </c>
      <c r="Y96" s="463">
        <f>IF(Information!$C$4="RE",IF(AND((W96*V96)&lt;=400,V96&lt;=40),W96*V96,IF((V96*W96)&lt;=400,W96*40,400)),0)</f>
        <v>0</v>
      </c>
      <c r="Z96" s="467"/>
    </row>
    <row r="97" spans="1:90" s="547" customFormat="1" ht="24.75" customHeight="1">
      <c r="A97" s="557"/>
      <c r="B97" s="557"/>
      <c r="C97" s="537">
        <f t="shared" si="13"/>
        <v>0</v>
      </c>
      <c r="D97" s="538">
        <f t="shared" si="14"/>
        <v>0</v>
      </c>
      <c r="E97" s="597">
        <f t="shared" si="15"/>
        <v>0</v>
      </c>
      <c r="F97" s="598"/>
      <c r="G97" s="371" t="str">
        <f>IFERROR(VLOOKUP(F97,countrygrouping!A:B,2,0)," ")</f>
        <v xml:space="preserve"> </v>
      </c>
      <c r="H97" s="540" t="str">
        <f t="shared" si="16"/>
        <v xml:space="preserve"> </v>
      </c>
      <c r="I97" s="599">
        <f t="shared" si="17"/>
        <v>0</v>
      </c>
      <c r="J97" s="540">
        <f t="shared" si="18"/>
        <v>0</v>
      </c>
      <c r="K97" s="600">
        <f t="shared" si="19"/>
        <v>0</v>
      </c>
      <c r="L97" s="600">
        <f t="shared" si="20"/>
        <v>0</v>
      </c>
      <c r="M97" s="601">
        <f t="shared" si="21"/>
        <v>0</v>
      </c>
      <c r="N97" s="608">
        <f>IFERROR(VLOOKUP(H97,staffrate!A:D,2,0)*I97,0)</f>
        <v>0</v>
      </c>
      <c r="O97" s="543">
        <f>IFERROR(VLOOKUP(H97,staffrate!A:D,3,0)*K97,0)</f>
        <v>0</v>
      </c>
      <c r="P97" s="543">
        <f>IFERROR(VLOOKUP(H97,staffrate!A:D,4,0)*M97,0)</f>
        <v>0</v>
      </c>
      <c r="Q97" s="546">
        <f t="shared" si="22"/>
        <v>0</v>
      </c>
      <c r="R97" s="603">
        <f t="shared" si="23"/>
        <v>0</v>
      </c>
      <c r="S97" s="609" t="str">
        <f>IFERROR(VLOOKUP(F97,countrygrouping!A:C,3,0)," ")</f>
        <v xml:space="preserve"> </v>
      </c>
      <c r="T97" s="610" t="str">
        <f>IFERROR(VLOOKUP(S97,distancebands!A:C,3,0)," ")</f>
        <v xml:space="preserve"> </v>
      </c>
      <c r="U97" s="611">
        <f t="shared" si="24"/>
        <v>0</v>
      </c>
      <c r="V97" s="607"/>
      <c r="W97" s="607"/>
      <c r="X97" s="463">
        <f t="shared" si="25"/>
        <v>0</v>
      </c>
      <c r="Y97" s="463">
        <f>IF(Information!$C$4="RE",IF(AND((W97*V97)&lt;=400,V97&lt;=40),W97*V97,IF((V97*W97)&lt;=400,W97*40,400)),0)</f>
        <v>0</v>
      </c>
      <c r="Z97" s="467"/>
    </row>
    <row r="98" spans="1:90" s="547" customFormat="1" ht="24.75" customHeight="1">
      <c r="A98" s="557"/>
      <c r="B98" s="557"/>
      <c r="C98" s="537">
        <f t="shared" si="13"/>
        <v>0</v>
      </c>
      <c r="D98" s="538">
        <f t="shared" si="14"/>
        <v>0</v>
      </c>
      <c r="E98" s="597">
        <f t="shared" si="15"/>
        <v>0</v>
      </c>
      <c r="F98" s="598"/>
      <c r="G98" s="371" t="str">
        <f>IFERROR(VLOOKUP(F98,countrygrouping!A:B,2,0)," ")</f>
        <v xml:space="preserve"> </v>
      </c>
      <c r="H98" s="540" t="str">
        <f t="shared" si="16"/>
        <v xml:space="preserve"> </v>
      </c>
      <c r="I98" s="599">
        <f t="shared" si="17"/>
        <v>0</v>
      </c>
      <c r="J98" s="540">
        <f t="shared" si="18"/>
        <v>0</v>
      </c>
      <c r="K98" s="600">
        <f t="shared" si="19"/>
        <v>0</v>
      </c>
      <c r="L98" s="600">
        <f t="shared" si="20"/>
        <v>0</v>
      </c>
      <c r="M98" s="601">
        <f t="shared" si="21"/>
        <v>0</v>
      </c>
      <c r="N98" s="608">
        <f>IFERROR(VLOOKUP(H98,staffrate!A:D,2,0)*I98,0)</f>
        <v>0</v>
      </c>
      <c r="O98" s="543">
        <f>IFERROR(VLOOKUP(H98,staffrate!A:D,3,0)*K98,0)</f>
        <v>0</v>
      </c>
      <c r="P98" s="543">
        <f>IFERROR(VLOOKUP(H98,staffrate!A:D,4,0)*M98,0)</f>
        <v>0</v>
      </c>
      <c r="Q98" s="546">
        <f t="shared" si="22"/>
        <v>0</v>
      </c>
      <c r="R98" s="603">
        <f t="shared" si="23"/>
        <v>0</v>
      </c>
      <c r="S98" s="609" t="str">
        <f>IFERROR(VLOOKUP(F98,countrygrouping!A:C,3,0)," ")</f>
        <v xml:space="preserve"> </v>
      </c>
      <c r="T98" s="610" t="str">
        <f>IFERROR(VLOOKUP(S98,distancebands!A:C,3,0)," ")</f>
        <v xml:space="preserve"> </v>
      </c>
      <c r="U98" s="611">
        <f t="shared" si="24"/>
        <v>0</v>
      </c>
      <c r="V98" s="607"/>
      <c r="W98" s="607"/>
      <c r="X98" s="463">
        <f t="shared" si="25"/>
        <v>0</v>
      </c>
      <c r="Y98" s="463">
        <f>IF(Information!$C$4="RE",IF(AND((W98*V98)&lt;=400,V98&lt;=40),W98*V98,IF((V98*W98)&lt;=400,W98*40,400)),0)</f>
        <v>0</v>
      </c>
      <c r="Z98" s="467"/>
    </row>
    <row r="99" spans="1:90" s="547" customFormat="1" ht="24.75" customHeight="1">
      <c r="A99" s="557"/>
      <c r="B99" s="557"/>
      <c r="C99" s="537">
        <f t="shared" si="13"/>
        <v>0</v>
      </c>
      <c r="D99" s="538">
        <f t="shared" si="14"/>
        <v>0</v>
      </c>
      <c r="E99" s="597">
        <f t="shared" si="15"/>
        <v>0</v>
      </c>
      <c r="F99" s="598"/>
      <c r="G99" s="371" t="str">
        <f>IFERROR(VLOOKUP(F99,countrygrouping!A:B,2,0)," ")</f>
        <v xml:space="preserve"> </v>
      </c>
      <c r="H99" s="540" t="str">
        <f t="shared" si="16"/>
        <v xml:space="preserve"> </v>
      </c>
      <c r="I99" s="599">
        <f t="shared" si="17"/>
        <v>0</v>
      </c>
      <c r="J99" s="540">
        <f t="shared" si="18"/>
        <v>0</v>
      </c>
      <c r="K99" s="600">
        <f t="shared" si="19"/>
        <v>0</v>
      </c>
      <c r="L99" s="600">
        <f t="shared" si="20"/>
        <v>0</v>
      </c>
      <c r="M99" s="601">
        <f t="shared" si="21"/>
        <v>0</v>
      </c>
      <c r="N99" s="608">
        <f>IFERROR(VLOOKUP(H99,staffrate!A:D,2,0)*I99,0)</f>
        <v>0</v>
      </c>
      <c r="O99" s="543">
        <f>IFERROR(VLOOKUP(H99,staffrate!A:D,3,0)*K99,0)</f>
        <v>0</v>
      </c>
      <c r="P99" s="543">
        <f>IFERROR(VLOOKUP(H99,staffrate!A:D,4,0)*M99,0)</f>
        <v>0</v>
      </c>
      <c r="Q99" s="546">
        <f t="shared" si="22"/>
        <v>0</v>
      </c>
      <c r="R99" s="603">
        <f t="shared" si="23"/>
        <v>0</v>
      </c>
      <c r="S99" s="609" t="str">
        <f>IFERROR(VLOOKUP(F99,countrygrouping!A:C,3,0)," ")</f>
        <v xml:space="preserve"> </v>
      </c>
      <c r="T99" s="610" t="str">
        <f>IFERROR(VLOOKUP(S99,distancebands!A:C,3,0)," ")</f>
        <v xml:space="preserve"> </v>
      </c>
      <c r="U99" s="611">
        <f t="shared" si="24"/>
        <v>0</v>
      </c>
      <c r="V99" s="607"/>
      <c r="W99" s="607"/>
      <c r="X99" s="463">
        <f t="shared" si="25"/>
        <v>0</v>
      </c>
      <c r="Y99" s="463">
        <f>IF(Information!$C$4="RE",IF(AND((W99*V99)&lt;=400,V99&lt;=40),W99*V99,IF((V99*W99)&lt;=400,W99*40,400)),0)</f>
        <v>0</v>
      </c>
      <c r="Z99" s="467"/>
    </row>
    <row r="100" spans="1:90" s="547" customFormat="1" ht="24.75" customHeight="1">
      <c r="A100" s="557"/>
      <c r="B100" s="557"/>
      <c r="C100" s="537">
        <f t="shared" si="13"/>
        <v>0</v>
      </c>
      <c r="D100" s="538">
        <f t="shared" si="14"/>
        <v>0</v>
      </c>
      <c r="E100" s="597">
        <f t="shared" si="15"/>
        <v>0</v>
      </c>
      <c r="F100" s="598"/>
      <c r="G100" s="371" t="str">
        <f>IFERROR(VLOOKUP(F100,countrygrouping!A:B,2,0)," ")</f>
        <v xml:space="preserve"> </v>
      </c>
      <c r="H100" s="540" t="str">
        <f t="shared" si="16"/>
        <v xml:space="preserve"> </v>
      </c>
      <c r="I100" s="599">
        <f t="shared" si="17"/>
        <v>0</v>
      </c>
      <c r="J100" s="540">
        <f t="shared" si="18"/>
        <v>0</v>
      </c>
      <c r="K100" s="600">
        <f t="shared" si="19"/>
        <v>0</v>
      </c>
      <c r="L100" s="600">
        <f t="shared" si="20"/>
        <v>0</v>
      </c>
      <c r="M100" s="601">
        <f t="shared" si="21"/>
        <v>0</v>
      </c>
      <c r="N100" s="608">
        <f>IFERROR(VLOOKUP(H100,staffrate!A:D,2,0)*I100,0)</f>
        <v>0</v>
      </c>
      <c r="O100" s="543">
        <f>IFERROR(VLOOKUP(H100,staffrate!A:D,3,0)*K100,0)</f>
        <v>0</v>
      </c>
      <c r="P100" s="543">
        <f>IFERROR(VLOOKUP(H100,staffrate!A:D,4,0)*M100,0)</f>
        <v>0</v>
      </c>
      <c r="Q100" s="546">
        <f t="shared" si="22"/>
        <v>0</v>
      </c>
      <c r="R100" s="603">
        <f t="shared" si="23"/>
        <v>0</v>
      </c>
      <c r="S100" s="609" t="str">
        <f>IFERROR(VLOOKUP(F100,countrygrouping!A:C,3,0)," ")</f>
        <v xml:space="preserve"> </v>
      </c>
      <c r="T100" s="610" t="str">
        <f>IFERROR(VLOOKUP(S100,distancebands!A:C,3,0)," ")</f>
        <v xml:space="preserve"> </v>
      </c>
      <c r="U100" s="611">
        <f t="shared" si="24"/>
        <v>0</v>
      </c>
      <c r="V100" s="607"/>
      <c r="W100" s="607"/>
      <c r="X100" s="463">
        <f t="shared" si="25"/>
        <v>0</v>
      </c>
      <c r="Y100" s="463">
        <f>IF(Information!$C$4="RE",IF(AND((W100*V100)&lt;=400,V100&lt;=40),W100*V100,IF((V100*W100)&lt;=400,W100*40,400)),0)</f>
        <v>0</v>
      </c>
      <c r="Z100" s="467"/>
    </row>
    <row r="101" spans="1:90" s="547" customFormat="1" ht="24.75" customHeight="1">
      <c r="A101" s="557"/>
      <c r="B101" s="557"/>
      <c r="C101" s="537">
        <f t="shared" si="13"/>
        <v>0</v>
      </c>
      <c r="D101" s="538">
        <f t="shared" si="14"/>
        <v>0</v>
      </c>
      <c r="E101" s="597">
        <f t="shared" si="15"/>
        <v>0</v>
      </c>
      <c r="F101" s="598"/>
      <c r="G101" s="371" t="str">
        <f>IFERROR(VLOOKUP(F101,countrygrouping!A:B,2,0)," ")</f>
        <v xml:space="preserve"> </v>
      </c>
      <c r="H101" s="540" t="str">
        <f t="shared" si="16"/>
        <v xml:space="preserve"> </v>
      </c>
      <c r="I101" s="599">
        <f t="shared" si="17"/>
        <v>0</v>
      </c>
      <c r="J101" s="540">
        <f t="shared" si="18"/>
        <v>0</v>
      </c>
      <c r="K101" s="600">
        <f t="shared" si="19"/>
        <v>0</v>
      </c>
      <c r="L101" s="600">
        <f t="shared" si="20"/>
        <v>0</v>
      </c>
      <c r="M101" s="601">
        <f t="shared" si="21"/>
        <v>0</v>
      </c>
      <c r="N101" s="608">
        <f>IFERROR(VLOOKUP(H101,staffrate!A:D,2,0)*I101,0)</f>
        <v>0</v>
      </c>
      <c r="O101" s="543">
        <f>IFERROR(VLOOKUP(H101,staffrate!A:D,3,0)*K101,0)</f>
        <v>0</v>
      </c>
      <c r="P101" s="543">
        <f>IFERROR(VLOOKUP(H101,staffrate!A:D,4,0)*M101,0)</f>
        <v>0</v>
      </c>
      <c r="Q101" s="546">
        <f t="shared" si="22"/>
        <v>0</v>
      </c>
      <c r="R101" s="603">
        <f t="shared" si="23"/>
        <v>0</v>
      </c>
      <c r="S101" s="609" t="str">
        <f>IFERROR(VLOOKUP(F101,countrygrouping!A:C,3,0)," ")</f>
        <v xml:space="preserve"> </v>
      </c>
      <c r="T101" s="610" t="str">
        <f>IFERROR(VLOOKUP(S101,distancebands!A:C,3,0)," ")</f>
        <v xml:space="preserve"> </v>
      </c>
      <c r="U101" s="611">
        <f t="shared" si="24"/>
        <v>0</v>
      </c>
      <c r="V101" s="607"/>
      <c r="W101" s="607"/>
      <c r="X101" s="463">
        <f t="shared" si="25"/>
        <v>0</v>
      </c>
      <c r="Y101" s="463">
        <f>IF(Information!$C$4="RE",IF(AND((W101*V101)&lt;=400,V101&lt;=40),W101*V101,IF((V101*W101)&lt;=400,W101*40,400)),0)</f>
        <v>0</v>
      </c>
      <c r="Z101" s="467"/>
    </row>
    <row r="102" spans="1:90" s="547" customFormat="1" ht="24.75" customHeight="1">
      <c r="A102" s="557"/>
      <c r="B102" s="557"/>
      <c r="C102" s="537">
        <f t="shared" si="13"/>
        <v>0</v>
      </c>
      <c r="D102" s="538">
        <f t="shared" si="14"/>
        <v>0</v>
      </c>
      <c r="E102" s="597">
        <f t="shared" si="15"/>
        <v>0</v>
      </c>
      <c r="F102" s="598"/>
      <c r="G102" s="371" t="str">
        <f>IFERROR(VLOOKUP(F102,countrygrouping!A:B,2,0)," ")</f>
        <v xml:space="preserve"> </v>
      </c>
      <c r="H102" s="540" t="str">
        <f t="shared" si="16"/>
        <v xml:space="preserve"> </v>
      </c>
      <c r="I102" s="599">
        <f t="shared" si="17"/>
        <v>0</v>
      </c>
      <c r="J102" s="540">
        <f t="shared" si="18"/>
        <v>0</v>
      </c>
      <c r="K102" s="600">
        <f t="shared" si="19"/>
        <v>0</v>
      </c>
      <c r="L102" s="600">
        <f t="shared" si="20"/>
        <v>0</v>
      </c>
      <c r="M102" s="601">
        <f t="shared" si="21"/>
        <v>0</v>
      </c>
      <c r="N102" s="608">
        <f>IFERROR(VLOOKUP(H102,staffrate!A:D,2,0)*I102,0)</f>
        <v>0</v>
      </c>
      <c r="O102" s="543">
        <f>IFERROR(VLOOKUP(H102,staffrate!A:D,3,0)*K102,0)</f>
        <v>0</v>
      </c>
      <c r="P102" s="543">
        <f>IFERROR(VLOOKUP(H102,staffrate!A:D,4,0)*M102,0)</f>
        <v>0</v>
      </c>
      <c r="Q102" s="546">
        <f t="shared" si="22"/>
        <v>0</v>
      </c>
      <c r="R102" s="603">
        <f t="shared" si="23"/>
        <v>0</v>
      </c>
      <c r="S102" s="609" t="str">
        <f>IFERROR(VLOOKUP(F102,countrygrouping!A:C,3,0)," ")</f>
        <v xml:space="preserve"> </v>
      </c>
      <c r="T102" s="610" t="str">
        <f>IFERROR(VLOOKUP(S102,distancebands!A:C,3,0)," ")</f>
        <v xml:space="preserve"> </v>
      </c>
      <c r="U102" s="611">
        <f t="shared" si="24"/>
        <v>0</v>
      </c>
      <c r="V102" s="607"/>
      <c r="W102" s="607"/>
      <c r="X102" s="463">
        <f t="shared" si="25"/>
        <v>0</v>
      </c>
      <c r="Y102" s="463">
        <f>IF(Information!$C$4="RE",IF(AND((W102*V102)&lt;=400,V102&lt;=40),W102*V102,IF((V102*W102)&lt;=400,W102*40,400)),0)</f>
        <v>0</v>
      </c>
      <c r="Z102" s="467"/>
    </row>
    <row r="103" spans="1:90" s="547" customFormat="1" ht="24.75" customHeight="1">
      <c r="A103" s="557"/>
      <c r="B103" s="557"/>
      <c r="C103" s="537">
        <f t="shared" si="13"/>
        <v>0</v>
      </c>
      <c r="D103" s="538">
        <f t="shared" si="14"/>
        <v>0</v>
      </c>
      <c r="E103" s="597">
        <f t="shared" si="15"/>
        <v>0</v>
      </c>
      <c r="F103" s="598"/>
      <c r="G103" s="371" t="str">
        <f>IFERROR(VLOOKUP(F103,countrygrouping!A:B,2,0)," ")</f>
        <v xml:space="preserve"> </v>
      </c>
      <c r="H103" s="540" t="str">
        <f t="shared" si="16"/>
        <v xml:space="preserve"> </v>
      </c>
      <c r="I103" s="599">
        <f t="shared" si="17"/>
        <v>0</v>
      </c>
      <c r="J103" s="540">
        <f t="shared" si="18"/>
        <v>0</v>
      </c>
      <c r="K103" s="600">
        <f t="shared" si="19"/>
        <v>0</v>
      </c>
      <c r="L103" s="600">
        <f t="shared" si="20"/>
        <v>0</v>
      </c>
      <c r="M103" s="601">
        <f t="shared" si="21"/>
        <v>0</v>
      </c>
      <c r="N103" s="608">
        <f>IFERROR(VLOOKUP(H103,staffrate!A:D,2,0)*I103,0)</f>
        <v>0</v>
      </c>
      <c r="O103" s="543">
        <f>IFERROR(VLOOKUP(H103,staffrate!A:D,3,0)*K103,0)</f>
        <v>0</v>
      </c>
      <c r="P103" s="543">
        <f>IFERROR(VLOOKUP(H103,staffrate!A:D,4,0)*M103,0)</f>
        <v>0</v>
      </c>
      <c r="Q103" s="546">
        <f t="shared" si="22"/>
        <v>0</v>
      </c>
      <c r="R103" s="603">
        <f t="shared" si="23"/>
        <v>0</v>
      </c>
      <c r="S103" s="609" t="str">
        <f>IFERROR(VLOOKUP(F103,countrygrouping!A:C,3,0)," ")</f>
        <v xml:space="preserve"> </v>
      </c>
      <c r="T103" s="610" t="str">
        <f>IFERROR(VLOOKUP(S103,distancebands!A:C,3,0)," ")</f>
        <v xml:space="preserve"> </v>
      </c>
      <c r="U103" s="611">
        <f t="shared" si="24"/>
        <v>0</v>
      </c>
      <c r="V103" s="607"/>
      <c r="W103" s="607"/>
      <c r="X103" s="463">
        <f t="shared" si="25"/>
        <v>0</v>
      </c>
      <c r="Y103" s="463">
        <f>IF(Information!$C$4="RE",IF(AND((W103*V103)&lt;=400,V103&lt;=40),W103*V103,IF((V103*W103)&lt;=400,W103*40,400)),0)</f>
        <v>0</v>
      </c>
      <c r="Z103" s="467"/>
    </row>
    <row r="104" spans="1:90" s="547" customFormat="1" ht="24.75" customHeight="1" thickBot="1">
      <c r="A104" s="557"/>
      <c r="B104" s="557"/>
      <c r="C104" s="537">
        <f t="shared" si="13"/>
        <v>0</v>
      </c>
      <c r="D104" s="538">
        <f t="shared" si="14"/>
        <v>0</v>
      </c>
      <c r="E104" s="597">
        <f t="shared" si="15"/>
        <v>0</v>
      </c>
      <c r="F104" s="598"/>
      <c r="G104" s="371" t="str">
        <f>IFERROR(VLOOKUP(F104,countrygrouping!A:B,2,0)," ")</f>
        <v xml:space="preserve"> </v>
      </c>
      <c r="H104" s="540" t="str">
        <f t="shared" si="16"/>
        <v xml:space="preserve"> </v>
      </c>
      <c r="I104" s="599">
        <f t="shared" si="17"/>
        <v>0</v>
      </c>
      <c r="J104" s="540">
        <f t="shared" si="18"/>
        <v>0</v>
      </c>
      <c r="K104" s="600">
        <f t="shared" si="19"/>
        <v>0</v>
      </c>
      <c r="L104" s="600">
        <f t="shared" si="20"/>
        <v>0</v>
      </c>
      <c r="M104" s="601">
        <f t="shared" si="21"/>
        <v>0</v>
      </c>
      <c r="N104" s="608">
        <f>IFERROR(VLOOKUP(H104,staffrate!A:D,2,0)*I104,0)</f>
        <v>0</v>
      </c>
      <c r="O104" s="543">
        <f>IFERROR(VLOOKUP(H104,staffrate!A:D,3,0)*K104,0)</f>
        <v>0</v>
      </c>
      <c r="P104" s="543">
        <f>IFERROR(VLOOKUP(H104,staffrate!A:D,4,0)*M104,0)</f>
        <v>0</v>
      </c>
      <c r="Q104" s="546">
        <f t="shared" si="22"/>
        <v>0</v>
      </c>
      <c r="R104" s="612">
        <f t="shared" si="23"/>
        <v>0</v>
      </c>
      <c r="S104" s="613" t="str">
        <f>IFERROR(VLOOKUP(F104,countrygrouping!A:C,3,0)," ")</f>
        <v xml:space="preserve"> </v>
      </c>
      <c r="T104" s="614" t="str">
        <f>IFERROR(VLOOKUP(S104,distancebands!A:C,3,0)," ")</f>
        <v xml:space="preserve"> </v>
      </c>
      <c r="U104" s="615">
        <f t="shared" si="24"/>
        <v>0</v>
      </c>
      <c r="V104" s="607"/>
      <c r="W104" s="607"/>
      <c r="X104" s="463">
        <f t="shared" si="25"/>
        <v>0</v>
      </c>
      <c r="Y104" s="463">
        <f>IF(Information!$C$4="RE",IF(AND((W104*V104)&lt;=400,V104&lt;=40),W104*V104,IF((V104*W104)&lt;=400,W104*40,400)),0)</f>
        <v>0</v>
      </c>
      <c r="Z104" s="467"/>
    </row>
    <row r="105" spans="1:90" s="577" customFormat="1" ht="24.75" customHeight="1" thickBot="1">
      <c r="A105" s="567">
        <f>SUM(A4:A104)</f>
        <v>0</v>
      </c>
      <c r="B105" s="568">
        <f>SUM(B4:B104)</f>
        <v>0</v>
      </c>
      <c r="C105" s="616">
        <f>SUM(C4:C104)</f>
        <v>0</v>
      </c>
      <c r="D105" s="568">
        <f>SUM(D4:D104)</f>
        <v>0</v>
      </c>
      <c r="E105" s="569">
        <f>SUM(E4:E104)</f>
        <v>0</v>
      </c>
      <c r="F105" s="567"/>
      <c r="G105" s="570"/>
      <c r="H105" s="568">
        <f>SUM(H4:H6)</f>
        <v>0</v>
      </c>
      <c r="I105" s="567">
        <f>B105-J105</f>
        <v>0</v>
      </c>
      <c r="J105" s="568">
        <f>IF(D105&gt;14,(D105-14),0)</f>
        <v>0</v>
      </c>
      <c r="K105" s="568">
        <f>B105-M105-I105</f>
        <v>0</v>
      </c>
      <c r="L105" s="568"/>
      <c r="M105" s="570">
        <f>IF(E105&gt;56,(E105-56),0)</f>
        <v>0</v>
      </c>
      <c r="N105" s="571">
        <f t="shared" ref="N105:Y105" si="26">SUM(N4:N104)</f>
        <v>0</v>
      </c>
      <c r="O105" s="572">
        <f t="shared" si="26"/>
        <v>0</v>
      </c>
      <c r="P105" s="572">
        <f t="shared" si="26"/>
        <v>0</v>
      </c>
      <c r="Q105" s="573">
        <f t="shared" si="26"/>
        <v>0</v>
      </c>
      <c r="R105" s="572">
        <f t="shared" si="26"/>
        <v>0</v>
      </c>
      <c r="S105" s="617">
        <f t="shared" si="26"/>
        <v>0</v>
      </c>
      <c r="T105" s="618">
        <f t="shared" si="26"/>
        <v>0</v>
      </c>
      <c r="U105" s="619">
        <f t="shared" si="26"/>
        <v>0</v>
      </c>
      <c r="V105" s="572">
        <f t="shared" si="26"/>
        <v>0</v>
      </c>
      <c r="W105" s="574">
        <f t="shared" si="26"/>
        <v>0</v>
      </c>
      <c r="X105" s="572">
        <f t="shared" si="26"/>
        <v>0</v>
      </c>
      <c r="Y105" s="572">
        <f t="shared" si="26"/>
        <v>0</v>
      </c>
      <c r="Z105" s="620"/>
      <c r="AA105" s="576"/>
      <c r="AB105" s="576"/>
      <c r="AC105" s="576"/>
      <c r="AD105" s="576"/>
      <c r="AE105" s="576"/>
      <c r="AF105" s="576"/>
      <c r="AG105" s="576"/>
      <c r="AH105" s="576"/>
      <c r="AI105" s="576"/>
      <c r="AJ105" s="576"/>
      <c r="AK105" s="576"/>
      <c r="AL105" s="576"/>
      <c r="AM105" s="576"/>
      <c r="AN105" s="576"/>
      <c r="AO105" s="576"/>
      <c r="AP105" s="576"/>
      <c r="AQ105" s="576"/>
      <c r="AR105" s="576"/>
      <c r="AS105" s="576"/>
      <c r="AT105" s="576"/>
      <c r="AU105" s="576"/>
      <c r="AV105" s="576"/>
      <c r="AW105" s="576"/>
      <c r="AX105" s="576"/>
      <c r="AY105" s="576"/>
      <c r="AZ105" s="576"/>
      <c r="BA105" s="576"/>
      <c r="BB105" s="576"/>
      <c r="BC105" s="576"/>
      <c r="BD105" s="576"/>
      <c r="BE105" s="576"/>
      <c r="BF105" s="576"/>
      <c r="BG105" s="576"/>
      <c r="BH105" s="576"/>
      <c r="BI105" s="576"/>
      <c r="BJ105" s="576"/>
      <c r="BK105" s="576"/>
      <c r="BL105" s="576"/>
      <c r="BM105" s="576"/>
      <c r="BN105" s="576"/>
      <c r="BO105" s="576"/>
      <c r="BP105" s="576"/>
      <c r="BQ105" s="576"/>
      <c r="BR105" s="576"/>
      <c r="BS105" s="576"/>
      <c r="BT105" s="576"/>
      <c r="BU105" s="576"/>
      <c r="BV105" s="576"/>
      <c r="BW105" s="576"/>
      <c r="BX105" s="576"/>
      <c r="BY105" s="576"/>
      <c r="BZ105" s="576"/>
      <c r="CA105" s="576"/>
      <c r="CB105" s="576"/>
      <c r="CC105" s="576"/>
      <c r="CD105" s="576"/>
      <c r="CE105" s="576"/>
      <c r="CF105" s="576"/>
      <c r="CG105" s="576"/>
      <c r="CH105" s="576"/>
      <c r="CI105" s="576"/>
      <c r="CJ105" s="576"/>
      <c r="CK105" s="576"/>
      <c r="CL105" s="576"/>
    </row>
    <row r="106" spans="1:90" ht="24.75" customHeight="1">
      <c r="C106" s="579"/>
      <c r="D106" s="532"/>
      <c r="E106" s="580"/>
      <c r="G106" s="582"/>
      <c r="J106" s="532"/>
      <c r="K106" s="532"/>
      <c r="L106" s="532"/>
      <c r="M106" s="532"/>
      <c r="R106" s="580"/>
      <c r="S106" s="532"/>
      <c r="T106" s="532"/>
      <c r="U106" s="532"/>
    </row>
    <row r="107" spans="1:90" ht="24.75" customHeight="1">
      <c r="C107" s="579"/>
      <c r="D107" s="532"/>
      <c r="E107" s="580"/>
      <c r="G107" s="582"/>
      <c r="J107" s="532"/>
      <c r="K107" s="532"/>
      <c r="L107" s="532"/>
      <c r="M107" s="532"/>
      <c r="R107" s="580"/>
      <c r="S107" s="532"/>
      <c r="T107" s="532"/>
      <c r="U107" s="532"/>
    </row>
    <row r="108" spans="1:90" ht="24.75" customHeight="1">
      <c r="C108" s="579"/>
      <c r="D108" s="532"/>
      <c r="E108" s="580"/>
      <c r="G108" s="582"/>
      <c r="J108" s="532"/>
      <c r="K108" s="532"/>
      <c r="L108" s="532"/>
      <c r="M108" s="532"/>
      <c r="R108" s="580"/>
      <c r="S108" s="532"/>
      <c r="T108" s="532"/>
      <c r="U108" s="532"/>
    </row>
    <row r="109" spans="1:90" ht="24.75" customHeight="1">
      <c r="C109" s="579"/>
      <c r="D109" s="532"/>
      <c r="E109" s="580"/>
      <c r="G109" s="582"/>
      <c r="J109" s="532"/>
      <c r="K109" s="532"/>
      <c r="L109" s="532"/>
      <c r="M109" s="532"/>
      <c r="R109" s="580"/>
      <c r="S109" s="532"/>
      <c r="T109" s="532"/>
      <c r="U109" s="532"/>
    </row>
    <row r="110" spans="1:90" ht="24.75" customHeight="1">
      <c r="C110" s="579"/>
      <c r="D110" s="532"/>
      <c r="E110" s="580"/>
      <c r="G110" s="582"/>
      <c r="J110" s="532"/>
      <c r="K110" s="532"/>
      <c r="L110" s="532"/>
      <c r="M110" s="532"/>
      <c r="R110" s="580"/>
      <c r="S110" s="532"/>
      <c r="T110" s="532"/>
      <c r="U110" s="532"/>
    </row>
    <row r="111" spans="1:90" ht="24.75" customHeight="1">
      <c r="C111" s="579"/>
      <c r="D111" s="532"/>
      <c r="E111" s="580"/>
      <c r="G111" s="582"/>
      <c r="J111" s="532"/>
      <c r="K111" s="532"/>
      <c r="L111" s="532"/>
      <c r="M111" s="532"/>
      <c r="R111" s="580"/>
      <c r="S111" s="532"/>
      <c r="T111" s="532"/>
      <c r="U111" s="532"/>
    </row>
    <row r="112" spans="1:90" ht="24.75" customHeight="1">
      <c r="C112" s="579"/>
      <c r="D112" s="532"/>
      <c r="E112" s="580"/>
      <c r="G112" s="582"/>
      <c r="J112" s="532"/>
      <c r="K112" s="532"/>
      <c r="L112" s="532"/>
      <c r="M112" s="532"/>
      <c r="R112" s="580"/>
      <c r="S112" s="532"/>
      <c r="T112" s="532"/>
      <c r="U112" s="532"/>
    </row>
    <row r="113" spans="3:21" ht="24.75" customHeight="1">
      <c r="C113" s="579"/>
      <c r="D113" s="532"/>
      <c r="E113" s="580"/>
      <c r="G113" s="582"/>
      <c r="J113" s="532"/>
      <c r="K113" s="532"/>
      <c r="L113" s="532"/>
      <c r="M113" s="532"/>
      <c r="R113" s="580"/>
      <c r="S113" s="532"/>
      <c r="T113" s="532"/>
      <c r="U113" s="532"/>
    </row>
    <row r="114" spans="3:21" ht="24.75" customHeight="1">
      <c r="C114" s="579"/>
      <c r="D114" s="532"/>
      <c r="E114" s="580"/>
      <c r="G114" s="582"/>
      <c r="J114" s="532"/>
      <c r="K114" s="532"/>
      <c r="L114" s="532"/>
      <c r="M114" s="532"/>
      <c r="R114" s="580"/>
      <c r="S114" s="532"/>
      <c r="T114" s="532"/>
      <c r="U114" s="532"/>
    </row>
    <row r="115" spans="3:21" ht="24.75" customHeight="1">
      <c r="C115" s="579"/>
      <c r="D115" s="532"/>
      <c r="E115" s="580"/>
      <c r="G115" s="582"/>
      <c r="J115" s="532"/>
      <c r="K115" s="532"/>
      <c r="L115" s="532"/>
      <c r="M115" s="532"/>
      <c r="R115" s="580"/>
      <c r="S115" s="532"/>
      <c r="T115" s="532"/>
      <c r="U115" s="532"/>
    </row>
    <row r="116" spans="3:21" ht="24.75" customHeight="1">
      <c r="C116" s="579"/>
      <c r="D116" s="532"/>
      <c r="E116" s="580"/>
      <c r="G116" s="582"/>
      <c r="J116" s="532"/>
      <c r="K116" s="532"/>
      <c r="L116" s="532"/>
      <c r="M116" s="532"/>
      <c r="R116" s="580"/>
      <c r="S116" s="532"/>
      <c r="T116" s="532"/>
      <c r="U116" s="532"/>
    </row>
    <row r="117" spans="3:21" ht="24.75" customHeight="1">
      <c r="C117" s="579"/>
      <c r="D117" s="532"/>
      <c r="E117" s="580"/>
      <c r="G117" s="582"/>
      <c r="J117" s="532"/>
      <c r="K117" s="532"/>
      <c r="L117" s="532"/>
      <c r="M117" s="532"/>
      <c r="R117" s="580"/>
      <c r="S117" s="532"/>
      <c r="T117" s="532"/>
      <c r="U117" s="532"/>
    </row>
    <row r="118" spans="3:21" ht="24.75" customHeight="1">
      <c r="C118" s="579"/>
      <c r="D118" s="532"/>
      <c r="E118" s="580"/>
      <c r="G118" s="582"/>
      <c r="J118" s="532"/>
      <c r="K118" s="532"/>
      <c r="L118" s="532"/>
      <c r="M118" s="532"/>
      <c r="R118" s="580"/>
      <c r="S118" s="532"/>
      <c r="T118" s="532"/>
      <c r="U118" s="532"/>
    </row>
    <row r="119" spans="3:21" ht="24.75" customHeight="1">
      <c r="C119" s="579"/>
      <c r="D119" s="532"/>
      <c r="E119" s="580"/>
      <c r="G119" s="582"/>
      <c r="J119" s="532"/>
      <c r="K119" s="532"/>
      <c r="L119" s="532"/>
      <c r="M119" s="532"/>
      <c r="R119" s="580"/>
      <c r="S119" s="532"/>
      <c r="T119" s="532"/>
      <c r="U119" s="532"/>
    </row>
    <row r="120" spans="3:21" ht="24.75" customHeight="1">
      <c r="C120" s="579"/>
      <c r="D120" s="532"/>
      <c r="E120" s="580"/>
      <c r="G120" s="582"/>
      <c r="J120" s="532"/>
      <c r="K120" s="532"/>
      <c r="L120" s="532"/>
      <c r="M120" s="532"/>
      <c r="R120" s="580"/>
      <c r="S120" s="532"/>
      <c r="T120" s="532"/>
      <c r="U120" s="532"/>
    </row>
    <row r="121" spans="3:21" ht="24.75" customHeight="1">
      <c r="C121" s="579"/>
      <c r="D121" s="532"/>
      <c r="E121" s="580"/>
      <c r="G121" s="582"/>
      <c r="J121" s="532"/>
      <c r="K121" s="532"/>
      <c r="L121" s="532"/>
      <c r="M121" s="532"/>
      <c r="R121" s="580"/>
      <c r="S121" s="532"/>
      <c r="T121" s="532"/>
      <c r="U121" s="532"/>
    </row>
    <row r="122" spans="3:21" ht="24.75" customHeight="1">
      <c r="C122" s="579"/>
      <c r="D122" s="532"/>
      <c r="E122" s="580"/>
      <c r="G122" s="582"/>
      <c r="J122" s="532"/>
      <c r="K122" s="532"/>
      <c r="L122" s="532"/>
      <c r="M122" s="532"/>
      <c r="R122" s="580"/>
      <c r="S122" s="532"/>
      <c r="T122" s="532"/>
      <c r="U122" s="532"/>
    </row>
    <row r="123" spans="3:21" ht="24.75" customHeight="1">
      <c r="C123" s="579"/>
      <c r="D123" s="532"/>
      <c r="E123" s="580"/>
      <c r="G123" s="582"/>
      <c r="J123" s="532"/>
      <c r="K123" s="532"/>
      <c r="L123" s="532"/>
      <c r="M123" s="532"/>
      <c r="R123" s="580"/>
      <c r="S123" s="532"/>
      <c r="T123" s="532"/>
      <c r="U123" s="532"/>
    </row>
    <row r="124" spans="3:21" ht="24.75" customHeight="1">
      <c r="C124" s="579"/>
      <c r="D124" s="532"/>
      <c r="E124" s="580"/>
      <c r="G124" s="582"/>
      <c r="J124" s="532"/>
      <c r="K124" s="532"/>
      <c r="L124" s="532"/>
      <c r="M124" s="532"/>
      <c r="R124" s="580"/>
      <c r="S124" s="532"/>
      <c r="T124" s="532"/>
      <c r="U124" s="532"/>
    </row>
    <row r="125" spans="3:21" ht="24.75" customHeight="1">
      <c r="C125" s="579"/>
      <c r="D125" s="532"/>
      <c r="E125" s="580"/>
      <c r="G125" s="582"/>
      <c r="J125" s="532"/>
      <c r="K125" s="532"/>
      <c r="L125" s="532"/>
      <c r="M125" s="532"/>
      <c r="R125" s="580"/>
      <c r="S125" s="532"/>
      <c r="T125" s="532"/>
      <c r="U125" s="532"/>
    </row>
    <row r="126" spans="3:21" ht="24.75" customHeight="1">
      <c r="C126" s="579"/>
      <c r="D126" s="532"/>
      <c r="E126" s="580"/>
      <c r="G126" s="582"/>
      <c r="J126" s="532"/>
      <c r="K126" s="532"/>
      <c r="L126" s="532"/>
      <c r="M126" s="532"/>
      <c r="R126" s="580"/>
      <c r="S126" s="532"/>
      <c r="T126" s="532"/>
      <c r="U126" s="532"/>
    </row>
    <row r="127" spans="3:21" ht="24.75" customHeight="1">
      <c r="C127" s="579"/>
      <c r="D127" s="532"/>
      <c r="E127" s="580"/>
      <c r="G127" s="582"/>
      <c r="J127" s="532"/>
      <c r="K127" s="532"/>
      <c r="L127" s="532"/>
      <c r="M127" s="532"/>
      <c r="R127" s="580"/>
      <c r="S127" s="532"/>
      <c r="T127" s="532"/>
      <c r="U127" s="532"/>
    </row>
    <row r="128" spans="3:21" ht="24.75" customHeight="1">
      <c r="C128" s="579"/>
      <c r="D128" s="532"/>
      <c r="E128" s="580"/>
      <c r="G128" s="582"/>
      <c r="J128" s="532"/>
      <c r="K128" s="532"/>
      <c r="L128" s="532"/>
      <c r="M128" s="532"/>
      <c r="R128" s="580"/>
      <c r="S128" s="532"/>
      <c r="T128" s="532"/>
      <c r="U128" s="532"/>
    </row>
    <row r="129" spans="3:21" ht="24.75" customHeight="1">
      <c r="C129" s="579"/>
      <c r="D129" s="532"/>
      <c r="E129" s="580"/>
      <c r="G129" s="582"/>
      <c r="J129" s="532"/>
      <c r="K129" s="532"/>
      <c r="L129" s="532"/>
      <c r="M129" s="532"/>
      <c r="R129" s="580"/>
      <c r="S129" s="532"/>
      <c r="T129" s="532"/>
      <c r="U129" s="532"/>
    </row>
    <row r="130" spans="3:21" ht="24.75" customHeight="1">
      <c r="C130" s="579"/>
      <c r="D130" s="532"/>
      <c r="E130" s="580"/>
      <c r="G130" s="582"/>
      <c r="J130" s="532"/>
      <c r="K130" s="532"/>
      <c r="L130" s="532"/>
      <c r="M130" s="532"/>
      <c r="R130" s="580"/>
      <c r="S130" s="532"/>
      <c r="T130" s="532"/>
      <c r="U130" s="532"/>
    </row>
    <row r="131" spans="3:21" ht="24.75" customHeight="1">
      <c r="C131" s="579"/>
      <c r="D131" s="532"/>
      <c r="E131" s="580"/>
      <c r="G131" s="582"/>
      <c r="J131" s="532"/>
      <c r="K131" s="532"/>
      <c r="L131" s="532"/>
      <c r="M131" s="532"/>
      <c r="R131" s="580"/>
      <c r="S131" s="532"/>
      <c r="T131" s="532"/>
      <c r="U131" s="532"/>
    </row>
    <row r="132" spans="3:21" ht="24.75" customHeight="1">
      <c r="C132" s="579"/>
      <c r="D132" s="532"/>
      <c r="E132" s="580"/>
      <c r="G132" s="582"/>
      <c r="J132" s="532"/>
      <c r="K132" s="532"/>
      <c r="L132" s="532"/>
      <c r="M132" s="532"/>
      <c r="R132" s="580"/>
      <c r="S132" s="532"/>
      <c r="T132" s="532"/>
      <c r="U132" s="532"/>
    </row>
    <row r="133" spans="3:21" ht="24.75" customHeight="1">
      <c r="C133" s="579"/>
      <c r="D133" s="532"/>
      <c r="E133" s="580"/>
      <c r="G133" s="582"/>
      <c r="J133" s="532"/>
      <c r="K133" s="532"/>
      <c r="L133" s="532"/>
      <c r="M133" s="532"/>
      <c r="R133" s="580"/>
      <c r="S133" s="532"/>
      <c r="T133" s="532"/>
      <c r="U133" s="532"/>
    </row>
    <row r="134" spans="3:21" ht="24.75" customHeight="1">
      <c r="C134" s="579"/>
      <c r="D134" s="532"/>
      <c r="E134" s="580"/>
      <c r="G134" s="582"/>
      <c r="J134" s="532"/>
      <c r="K134" s="532"/>
      <c r="L134" s="532"/>
      <c r="M134" s="532"/>
      <c r="R134" s="580"/>
      <c r="S134" s="532"/>
      <c r="T134" s="532"/>
      <c r="U134" s="532"/>
    </row>
    <row r="135" spans="3:21" ht="24.75" customHeight="1">
      <c r="C135" s="579"/>
      <c r="D135" s="532"/>
      <c r="E135" s="580"/>
      <c r="G135" s="582"/>
      <c r="J135" s="532"/>
      <c r="K135" s="532"/>
      <c r="L135" s="532"/>
      <c r="M135" s="532"/>
      <c r="R135" s="580"/>
      <c r="S135" s="532"/>
      <c r="T135" s="532"/>
      <c r="U135" s="532"/>
    </row>
    <row r="136" spans="3:21" ht="24.75" customHeight="1">
      <c r="C136" s="579"/>
      <c r="D136" s="532"/>
      <c r="E136" s="580"/>
      <c r="G136" s="582"/>
      <c r="J136" s="532"/>
      <c r="K136" s="532"/>
      <c r="L136" s="532"/>
      <c r="M136" s="532"/>
      <c r="R136" s="580"/>
      <c r="S136" s="532"/>
      <c r="T136" s="532"/>
      <c r="U136" s="532"/>
    </row>
    <row r="137" spans="3:21" ht="24.75" customHeight="1">
      <c r="C137" s="579"/>
      <c r="D137" s="532"/>
      <c r="E137" s="580"/>
      <c r="G137" s="582"/>
      <c r="J137" s="532"/>
      <c r="K137" s="532"/>
      <c r="L137" s="532"/>
      <c r="M137" s="532"/>
      <c r="R137" s="580"/>
      <c r="S137" s="532"/>
      <c r="T137" s="532"/>
      <c r="U137" s="532"/>
    </row>
    <row r="138" spans="3:21" ht="24.75" customHeight="1">
      <c r="C138" s="579"/>
      <c r="D138" s="532"/>
      <c r="E138" s="580"/>
      <c r="G138" s="582"/>
      <c r="J138" s="532"/>
      <c r="K138" s="532"/>
      <c r="L138" s="532"/>
      <c r="M138" s="532"/>
      <c r="R138" s="580"/>
      <c r="S138" s="532"/>
      <c r="T138" s="532"/>
      <c r="U138" s="532"/>
    </row>
    <row r="139" spans="3:21" ht="24.75" customHeight="1">
      <c r="C139" s="579"/>
      <c r="D139" s="532"/>
      <c r="E139" s="580"/>
      <c r="G139" s="582"/>
      <c r="J139" s="532"/>
      <c r="K139" s="532"/>
      <c r="L139" s="532"/>
      <c r="M139" s="532"/>
      <c r="R139" s="580"/>
      <c r="S139" s="532"/>
      <c r="T139" s="532"/>
      <c r="U139" s="532"/>
    </row>
    <row r="140" spans="3:21" ht="24.75" customHeight="1">
      <c r="C140" s="579"/>
      <c r="D140" s="532"/>
      <c r="E140" s="580"/>
      <c r="G140" s="582"/>
      <c r="J140" s="532"/>
      <c r="K140" s="532"/>
      <c r="L140" s="532"/>
      <c r="M140" s="532"/>
      <c r="R140" s="580"/>
      <c r="S140" s="532"/>
      <c r="T140" s="532"/>
      <c r="U140" s="532"/>
    </row>
    <row r="141" spans="3:21" ht="24.75" customHeight="1">
      <c r="C141" s="579"/>
      <c r="D141" s="532"/>
      <c r="E141" s="580"/>
      <c r="G141" s="582"/>
      <c r="J141" s="532"/>
      <c r="K141" s="532"/>
      <c r="L141" s="532"/>
      <c r="M141" s="532"/>
      <c r="R141" s="580"/>
      <c r="S141" s="532"/>
      <c r="T141" s="532"/>
      <c r="U141" s="532"/>
    </row>
    <row r="142" spans="3:21" ht="24.75" customHeight="1">
      <c r="C142" s="579"/>
      <c r="D142" s="532"/>
      <c r="E142" s="580"/>
      <c r="G142" s="582"/>
      <c r="J142" s="532"/>
      <c r="K142" s="532"/>
      <c r="L142" s="532"/>
      <c r="M142" s="532"/>
      <c r="R142" s="580"/>
      <c r="S142" s="532"/>
      <c r="T142" s="532"/>
      <c r="U142" s="532"/>
    </row>
    <row r="143" spans="3:21" ht="24.75" customHeight="1">
      <c r="C143" s="579"/>
      <c r="D143" s="532"/>
      <c r="E143" s="580"/>
      <c r="G143" s="582"/>
      <c r="J143" s="532"/>
      <c r="K143" s="532"/>
      <c r="L143" s="532"/>
      <c r="M143" s="532"/>
      <c r="R143" s="580"/>
      <c r="S143" s="532"/>
      <c r="T143" s="532"/>
      <c r="U143" s="532"/>
    </row>
    <row r="144" spans="3:21" ht="24.75" customHeight="1">
      <c r="C144" s="579"/>
      <c r="D144" s="532"/>
      <c r="E144" s="580"/>
      <c r="G144" s="582"/>
      <c r="J144" s="532"/>
      <c r="K144" s="532"/>
      <c r="L144" s="532"/>
      <c r="M144" s="532"/>
      <c r="R144" s="580"/>
      <c r="S144" s="532"/>
      <c r="T144" s="532"/>
      <c r="U144" s="532"/>
    </row>
    <row r="145" spans="3:21" ht="24.75" customHeight="1">
      <c r="C145" s="579"/>
      <c r="D145" s="532"/>
      <c r="E145" s="580"/>
      <c r="G145" s="582"/>
      <c r="J145" s="532"/>
      <c r="K145" s="532"/>
      <c r="L145" s="532"/>
      <c r="M145" s="532"/>
      <c r="R145" s="580"/>
      <c r="S145" s="532"/>
      <c r="T145" s="532"/>
      <c r="U145" s="532"/>
    </row>
    <row r="146" spans="3:21" ht="24.75" customHeight="1">
      <c r="C146" s="579"/>
      <c r="D146" s="532"/>
      <c r="E146" s="580"/>
      <c r="G146" s="582"/>
      <c r="J146" s="532"/>
      <c r="K146" s="532"/>
      <c r="L146" s="532"/>
      <c r="M146" s="532"/>
      <c r="R146" s="580"/>
      <c r="S146" s="532"/>
      <c r="T146" s="532"/>
      <c r="U146" s="532"/>
    </row>
    <row r="147" spans="3:21" ht="24.75" customHeight="1">
      <c r="C147" s="579"/>
      <c r="D147" s="532"/>
      <c r="E147" s="580"/>
      <c r="G147" s="582"/>
      <c r="J147" s="532"/>
      <c r="K147" s="532"/>
      <c r="L147" s="532"/>
      <c r="M147" s="532"/>
      <c r="R147" s="580"/>
      <c r="S147" s="532"/>
      <c r="T147" s="532"/>
      <c r="U147" s="532"/>
    </row>
    <row r="148" spans="3:21" ht="24.75" customHeight="1">
      <c r="C148" s="579"/>
      <c r="D148" s="532"/>
      <c r="E148" s="580"/>
      <c r="G148" s="582"/>
      <c r="J148" s="532"/>
      <c r="K148" s="532"/>
      <c r="L148" s="532"/>
      <c r="M148" s="532"/>
      <c r="R148" s="580"/>
      <c r="S148" s="532"/>
      <c r="T148" s="532"/>
      <c r="U148" s="532"/>
    </row>
    <row r="149" spans="3:21" ht="24.75" customHeight="1">
      <c r="C149" s="579"/>
      <c r="D149" s="532"/>
      <c r="E149" s="580"/>
      <c r="G149" s="582"/>
      <c r="J149" s="532"/>
      <c r="K149" s="532"/>
      <c r="L149" s="532"/>
      <c r="M149" s="532"/>
      <c r="R149" s="580"/>
      <c r="S149" s="532"/>
      <c r="T149" s="532"/>
      <c r="U149" s="532"/>
    </row>
    <row r="150" spans="3:21" ht="24.75" customHeight="1">
      <c r="C150" s="579"/>
      <c r="D150" s="532"/>
      <c r="E150" s="580"/>
      <c r="G150" s="582"/>
      <c r="J150" s="532"/>
      <c r="K150" s="532"/>
      <c r="L150" s="532"/>
      <c r="M150" s="532"/>
      <c r="R150" s="580"/>
      <c r="S150" s="532"/>
      <c r="T150" s="532"/>
      <c r="U150" s="532"/>
    </row>
    <row r="151" spans="3:21" ht="24.75" customHeight="1">
      <c r="C151" s="579"/>
      <c r="D151" s="532"/>
      <c r="E151" s="580"/>
      <c r="G151" s="582"/>
      <c r="J151" s="532"/>
      <c r="K151" s="532"/>
      <c r="L151" s="532"/>
      <c r="M151" s="532"/>
      <c r="R151" s="580"/>
      <c r="S151" s="532"/>
      <c r="T151" s="532"/>
      <c r="U151" s="532"/>
    </row>
    <row r="152" spans="3:21" ht="24.75" customHeight="1">
      <c r="C152" s="579"/>
      <c r="D152" s="532"/>
      <c r="E152" s="580"/>
      <c r="G152" s="582"/>
      <c r="J152" s="532"/>
      <c r="K152" s="532"/>
      <c r="L152" s="532"/>
      <c r="M152" s="532"/>
      <c r="R152" s="580"/>
      <c r="S152" s="532"/>
      <c r="T152" s="532"/>
      <c r="U152" s="532"/>
    </row>
    <row r="153" spans="3:21" ht="24.75" customHeight="1">
      <c r="C153" s="579"/>
      <c r="D153" s="532"/>
      <c r="E153" s="580"/>
      <c r="G153" s="582"/>
      <c r="J153" s="532"/>
      <c r="K153" s="532"/>
      <c r="L153" s="532"/>
      <c r="M153" s="532"/>
      <c r="R153" s="580"/>
      <c r="S153" s="532"/>
      <c r="T153" s="532"/>
      <c r="U153" s="532"/>
    </row>
    <row r="154" spans="3:21" ht="24.75" customHeight="1">
      <c r="C154" s="579"/>
      <c r="D154" s="532"/>
      <c r="E154" s="580"/>
      <c r="G154" s="582"/>
      <c r="J154" s="532"/>
      <c r="K154" s="532"/>
      <c r="L154" s="532"/>
      <c r="M154" s="532"/>
      <c r="R154" s="580"/>
      <c r="S154" s="532"/>
      <c r="T154" s="532"/>
      <c r="U154" s="532"/>
    </row>
    <row r="155" spans="3:21" ht="24.75" customHeight="1">
      <c r="C155" s="579"/>
      <c r="D155" s="532"/>
      <c r="E155" s="580"/>
      <c r="G155" s="582"/>
      <c r="J155" s="532"/>
      <c r="K155" s="532"/>
      <c r="L155" s="532"/>
      <c r="M155" s="532"/>
      <c r="R155" s="580"/>
      <c r="S155" s="532"/>
      <c r="T155" s="532"/>
      <c r="U155" s="532"/>
    </row>
    <row r="156" spans="3:21" ht="24.75" customHeight="1">
      <c r="C156" s="579"/>
      <c r="D156" s="532"/>
      <c r="E156" s="580"/>
      <c r="G156" s="582"/>
      <c r="J156" s="532"/>
      <c r="K156" s="532"/>
      <c r="L156" s="532"/>
      <c r="M156" s="532"/>
      <c r="R156" s="580"/>
      <c r="S156" s="532"/>
      <c r="T156" s="532"/>
      <c r="U156" s="532"/>
    </row>
    <row r="157" spans="3:21" ht="24.75" customHeight="1">
      <c r="C157" s="579"/>
      <c r="D157" s="532"/>
      <c r="E157" s="580"/>
      <c r="G157" s="582"/>
      <c r="J157" s="532"/>
      <c r="K157" s="532"/>
      <c r="L157" s="532"/>
      <c r="M157" s="532"/>
      <c r="R157" s="580"/>
      <c r="S157" s="532"/>
      <c r="T157" s="532"/>
      <c r="U157" s="532"/>
    </row>
    <row r="158" spans="3:21" ht="24.75" customHeight="1">
      <c r="C158" s="579"/>
      <c r="D158" s="532"/>
      <c r="E158" s="580"/>
      <c r="G158" s="582"/>
      <c r="J158" s="532"/>
      <c r="K158" s="532"/>
      <c r="L158" s="532"/>
      <c r="M158" s="532"/>
      <c r="R158" s="580"/>
      <c r="S158" s="532"/>
      <c r="T158" s="532"/>
      <c r="U158" s="532"/>
    </row>
    <row r="159" spans="3:21" ht="24.75" customHeight="1">
      <c r="C159" s="579"/>
      <c r="D159" s="532"/>
      <c r="E159" s="580"/>
      <c r="G159" s="582"/>
      <c r="J159" s="532"/>
      <c r="K159" s="532"/>
      <c r="L159" s="532"/>
      <c r="M159" s="532"/>
      <c r="R159" s="580"/>
      <c r="S159" s="532"/>
      <c r="T159" s="532"/>
      <c r="U159" s="532"/>
    </row>
    <row r="160" spans="3:21" ht="24.75" customHeight="1">
      <c r="C160" s="579"/>
      <c r="D160" s="532"/>
      <c r="E160" s="580"/>
      <c r="G160" s="582"/>
      <c r="J160" s="532"/>
      <c r="K160" s="532"/>
      <c r="L160" s="532"/>
      <c r="M160" s="532"/>
      <c r="R160" s="580"/>
      <c r="S160" s="532"/>
      <c r="T160" s="532"/>
      <c r="U160" s="532"/>
    </row>
    <row r="161" spans="3:21" ht="24.75" customHeight="1">
      <c r="C161" s="579"/>
      <c r="D161" s="532"/>
      <c r="E161" s="580"/>
      <c r="G161" s="582"/>
      <c r="J161" s="532"/>
      <c r="K161" s="532"/>
      <c r="L161" s="532"/>
      <c r="M161" s="532"/>
      <c r="R161" s="580"/>
      <c r="S161" s="532"/>
      <c r="T161" s="532"/>
      <c r="U161" s="532"/>
    </row>
    <row r="162" spans="3:21" ht="24.75" customHeight="1">
      <c r="C162" s="579"/>
      <c r="D162" s="532"/>
      <c r="E162" s="580"/>
      <c r="G162" s="582"/>
      <c r="J162" s="532"/>
      <c r="K162" s="532"/>
      <c r="L162" s="532"/>
      <c r="M162" s="532"/>
      <c r="R162" s="580"/>
      <c r="S162" s="532"/>
      <c r="T162" s="532"/>
      <c r="U162" s="532"/>
    </row>
    <row r="163" spans="3:21" ht="24.75" customHeight="1">
      <c r="C163" s="579"/>
      <c r="D163" s="532"/>
      <c r="E163" s="580"/>
      <c r="G163" s="582"/>
      <c r="J163" s="532"/>
      <c r="K163" s="532"/>
      <c r="L163" s="532"/>
      <c r="M163" s="532"/>
      <c r="R163" s="580"/>
      <c r="S163" s="532"/>
      <c r="T163" s="532"/>
      <c r="U163" s="532"/>
    </row>
    <row r="164" spans="3:21" ht="24.75" customHeight="1">
      <c r="C164" s="579"/>
      <c r="D164" s="532"/>
      <c r="E164" s="580"/>
      <c r="G164" s="582"/>
      <c r="J164" s="532"/>
      <c r="K164" s="532"/>
      <c r="L164" s="532"/>
      <c r="M164" s="532"/>
      <c r="R164" s="580"/>
      <c r="S164" s="532"/>
      <c r="T164" s="532"/>
      <c r="U164" s="532"/>
    </row>
    <row r="165" spans="3:21" ht="24.75" customHeight="1">
      <c r="C165" s="579"/>
      <c r="D165" s="532"/>
      <c r="E165" s="580"/>
      <c r="G165" s="582"/>
      <c r="J165" s="532"/>
      <c r="K165" s="532"/>
      <c r="L165" s="532"/>
      <c r="M165" s="532"/>
      <c r="R165" s="580"/>
      <c r="S165" s="532"/>
      <c r="T165" s="532"/>
      <c r="U165" s="532"/>
    </row>
    <row r="166" spans="3:21" ht="24.75" customHeight="1">
      <c r="C166" s="579"/>
      <c r="D166" s="532"/>
      <c r="E166" s="580"/>
      <c r="G166" s="582"/>
      <c r="J166" s="532"/>
      <c r="K166" s="532"/>
      <c r="L166" s="532"/>
      <c r="M166" s="532"/>
      <c r="R166" s="580"/>
      <c r="S166" s="532"/>
      <c r="T166" s="532"/>
      <c r="U166" s="532"/>
    </row>
    <row r="167" spans="3:21" ht="24.75" customHeight="1">
      <c r="C167" s="579"/>
      <c r="D167" s="532"/>
      <c r="E167" s="580"/>
      <c r="G167" s="582"/>
      <c r="J167" s="532"/>
      <c r="K167" s="532"/>
      <c r="L167" s="532"/>
      <c r="M167" s="532"/>
      <c r="R167" s="580"/>
      <c r="S167" s="532"/>
      <c r="T167" s="532"/>
      <c r="U167" s="532"/>
    </row>
    <row r="168" spans="3:21" ht="24.75" customHeight="1">
      <c r="C168" s="579"/>
      <c r="D168" s="532"/>
      <c r="E168" s="580"/>
      <c r="G168" s="582"/>
      <c r="J168" s="532"/>
      <c r="K168" s="532"/>
      <c r="L168" s="532"/>
      <c r="M168" s="532"/>
      <c r="R168" s="580"/>
      <c r="S168" s="532"/>
      <c r="T168" s="532"/>
      <c r="U168" s="532"/>
    </row>
    <row r="169" spans="3:21" ht="24.75" customHeight="1">
      <c r="C169" s="579"/>
      <c r="D169" s="532"/>
      <c r="E169" s="580"/>
      <c r="G169" s="582"/>
      <c r="J169" s="532"/>
      <c r="K169" s="532"/>
      <c r="L169" s="532"/>
      <c r="M169" s="532"/>
      <c r="R169" s="580"/>
      <c r="S169" s="532"/>
      <c r="T169" s="532"/>
      <c r="U169" s="532"/>
    </row>
    <row r="170" spans="3:21" ht="24.75" customHeight="1">
      <c r="C170" s="579"/>
      <c r="D170" s="532"/>
      <c r="E170" s="580"/>
      <c r="G170" s="582"/>
      <c r="J170" s="532"/>
      <c r="K170" s="532"/>
      <c r="L170" s="532"/>
      <c r="M170" s="532"/>
      <c r="R170" s="580"/>
      <c r="S170" s="532"/>
      <c r="T170" s="532"/>
      <c r="U170" s="532"/>
    </row>
    <row r="171" spans="3:21" ht="24.75" customHeight="1">
      <c r="C171" s="579"/>
      <c r="D171" s="532"/>
      <c r="E171" s="580"/>
      <c r="G171" s="582"/>
      <c r="J171" s="532"/>
      <c r="K171" s="532"/>
      <c r="L171" s="532"/>
      <c r="M171" s="532"/>
      <c r="R171" s="580"/>
      <c r="S171" s="532"/>
      <c r="T171" s="532"/>
      <c r="U171" s="532"/>
    </row>
    <row r="172" spans="3:21" ht="24.75" customHeight="1">
      <c r="C172" s="579"/>
      <c r="D172" s="532"/>
      <c r="E172" s="580"/>
      <c r="G172" s="582"/>
      <c r="J172" s="532"/>
      <c r="K172" s="532"/>
      <c r="L172" s="532"/>
      <c r="M172" s="532"/>
      <c r="R172" s="580"/>
      <c r="S172" s="532"/>
      <c r="T172" s="532"/>
      <c r="U172" s="532"/>
    </row>
    <row r="173" spans="3:21" ht="24.75" customHeight="1">
      <c r="C173" s="579"/>
      <c r="D173" s="532"/>
      <c r="E173" s="580"/>
      <c r="G173" s="582"/>
      <c r="J173" s="532"/>
      <c r="K173" s="532"/>
      <c r="L173" s="532"/>
      <c r="M173" s="532"/>
      <c r="R173" s="580"/>
      <c r="S173" s="532"/>
      <c r="T173" s="532"/>
      <c r="U173" s="532"/>
    </row>
    <row r="174" spans="3:21" ht="24.75" customHeight="1">
      <c r="C174" s="579"/>
      <c r="D174" s="532"/>
      <c r="E174" s="580"/>
      <c r="G174" s="582"/>
      <c r="J174" s="532"/>
      <c r="K174" s="532"/>
      <c r="L174" s="532"/>
      <c r="M174" s="532"/>
      <c r="R174" s="580"/>
      <c r="S174" s="532"/>
      <c r="T174" s="532"/>
      <c r="U174" s="532"/>
    </row>
    <row r="175" spans="3:21" ht="24.75" customHeight="1">
      <c r="C175" s="579"/>
      <c r="D175" s="532"/>
      <c r="E175" s="580"/>
      <c r="G175" s="582"/>
      <c r="J175" s="532"/>
      <c r="K175" s="532"/>
      <c r="L175" s="532"/>
      <c r="M175" s="532"/>
      <c r="R175" s="580"/>
      <c r="S175" s="532"/>
      <c r="T175" s="532"/>
      <c r="U175" s="532"/>
    </row>
    <row r="176" spans="3:21" ht="24.75" customHeight="1">
      <c r="C176" s="579"/>
      <c r="D176" s="532"/>
      <c r="E176" s="580"/>
      <c r="G176" s="582"/>
      <c r="J176" s="532"/>
      <c r="K176" s="532"/>
      <c r="L176" s="532"/>
      <c r="M176" s="532"/>
      <c r="R176" s="580"/>
      <c r="S176" s="532"/>
      <c r="T176" s="532"/>
      <c r="U176" s="532"/>
    </row>
    <row r="177" spans="3:21" ht="24.75" customHeight="1">
      <c r="C177" s="579"/>
      <c r="D177" s="532"/>
      <c r="E177" s="580"/>
      <c r="G177" s="582"/>
      <c r="J177" s="532"/>
      <c r="K177" s="532"/>
      <c r="L177" s="532"/>
      <c r="M177" s="532"/>
      <c r="R177" s="580"/>
      <c r="S177" s="532"/>
      <c r="T177" s="532"/>
      <c r="U177" s="532"/>
    </row>
    <row r="178" spans="3:21" ht="24.75" customHeight="1">
      <c r="C178" s="579"/>
      <c r="D178" s="532"/>
      <c r="E178" s="580"/>
      <c r="G178" s="582"/>
      <c r="J178" s="532"/>
      <c r="K178" s="532"/>
      <c r="L178" s="532"/>
      <c r="M178" s="532"/>
      <c r="R178" s="580"/>
      <c r="S178" s="532"/>
      <c r="T178" s="532"/>
      <c r="U178" s="532"/>
    </row>
    <row r="179" spans="3:21" ht="24.75" customHeight="1">
      <c r="C179" s="579"/>
      <c r="D179" s="532"/>
      <c r="E179" s="580"/>
      <c r="G179" s="582"/>
      <c r="J179" s="532"/>
      <c r="K179" s="532"/>
      <c r="L179" s="532"/>
      <c r="M179" s="532"/>
      <c r="R179" s="580"/>
      <c r="S179" s="532"/>
      <c r="T179" s="532"/>
      <c r="U179" s="532"/>
    </row>
    <row r="180" spans="3:21" ht="24.75" customHeight="1">
      <c r="C180" s="579"/>
      <c r="D180" s="532"/>
      <c r="E180" s="580"/>
      <c r="G180" s="582"/>
      <c r="J180" s="532"/>
      <c r="K180" s="532"/>
      <c r="L180" s="532"/>
      <c r="M180" s="532"/>
      <c r="R180" s="580"/>
      <c r="S180" s="532"/>
      <c r="T180" s="532"/>
      <c r="U180" s="532"/>
    </row>
    <row r="181" spans="3:21" ht="24.75" customHeight="1">
      <c r="C181" s="579"/>
      <c r="D181" s="532"/>
      <c r="E181" s="580"/>
      <c r="G181" s="582"/>
      <c r="J181" s="532"/>
      <c r="K181" s="532"/>
      <c r="L181" s="532"/>
      <c r="M181" s="532"/>
      <c r="R181" s="580"/>
      <c r="S181" s="532"/>
      <c r="T181" s="532"/>
      <c r="U181" s="532"/>
    </row>
    <row r="182" spans="3:21" ht="24.75" customHeight="1">
      <c r="C182" s="579"/>
      <c r="D182" s="532"/>
      <c r="E182" s="580"/>
      <c r="G182" s="582"/>
      <c r="J182" s="532"/>
      <c r="K182" s="532"/>
      <c r="L182" s="532"/>
      <c r="M182" s="532"/>
      <c r="R182" s="580"/>
      <c r="S182" s="532"/>
      <c r="T182" s="532"/>
      <c r="U182" s="532"/>
    </row>
    <row r="183" spans="3:21" ht="24.75" customHeight="1">
      <c r="C183" s="579"/>
      <c r="D183" s="532"/>
      <c r="E183" s="580"/>
      <c r="G183" s="582"/>
      <c r="J183" s="532"/>
      <c r="K183" s="532"/>
      <c r="L183" s="532"/>
      <c r="M183" s="532"/>
      <c r="R183" s="580"/>
      <c r="S183" s="532"/>
      <c r="T183" s="532"/>
      <c r="U183" s="532"/>
    </row>
    <row r="184" spans="3:21" ht="24.75" customHeight="1">
      <c r="C184" s="579"/>
      <c r="D184" s="532"/>
      <c r="E184" s="580"/>
      <c r="G184" s="582"/>
      <c r="J184" s="532"/>
      <c r="K184" s="532"/>
      <c r="L184" s="532"/>
      <c r="M184" s="532"/>
      <c r="R184" s="580"/>
      <c r="S184" s="532"/>
      <c r="T184" s="532"/>
      <c r="U184" s="532"/>
    </row>
    <row r="185" spans="3:21" ht="24.75" customHeight="1">
      <c r="C185" s="579"/>
      <c r="D185" s="532"/>
      <c r="E185" s="580"/>
      <c r="G185" s="582"/>
      <c r="J185" s="532"/>
      <c r="K185" s="532"/>
      <c r="L185" s="532"/>
      <c r="M185" s="532"/>
      <c r="R185" s="580"/>
      <c r="S185" s="532"/>
      <c r="T185" s="532"/>
      <c r="U185" s="532"/>
    </row>
    <row r="186" spans="3:21" ht="24.75" customHeight="1">
      <c r="C186" s="579"/>
      <c r="D186" s="532"/>
      <c r="E186" s="580"/>
      <c r="G186" s="582"/>
      <c r="J186" s="532"/>
      <c r="K186" s="532"/>
      <c r="L186" s="532"/>
      <c r="M186" s="532"/>
      <c r="R186" s="580"/>
      <c r="S186" s="532"/>
      <c r="T186" s="532"/>
      <c r="U186" s="532"/>
    </row>
    <row r="187" spans="3:21" ht="24.75" customHeight="1">
      <c r="C187" s="579"/>
      <c r="D187" s="532"/>
      <c r="E187" s="580"/>
      <c r="G187" s="582"/>
      <c r="J187" s="532"/>
      <c r="K187" s="532"/>
      <c r="L187" s="532"/>
      <c r="M187" s="532"/>
      <c r="R187" s="580"/>
      <c r="S187" s="532"/>
      <c r="T187" s="532"/>
      <c r="U187" s="532"/>
    </row>
    <row r="188" spans="3:21" ht="24.75" customHeight="1">
      <c r="C188" s="579"/>
      <c r="D188" s="532"/>
      <c r="E188" s="580"/>
      <c r="G188" s="582"/>
      <c r="J188" s="532"/>
      <c r="K188" s="532"/>
      <c r="L188" s="532"/>
      <c r="M188" s="532"/>
      <c r="R188" s="580"/>
      <c r="S188" s="532"/>
      <c r="T188" s="532"/>
      <c r="U188" s="532"/>
    </row>
    <row r="189" spans="3:21" ht="24.75" customHeight="1">
      <c r="C189" s="579"/>
      <c r="D189" s="532"/>
      <c r="E189" s="580"/>
      <c r="G189" s="582"/>
      <c r="J189" s="532"/>
      <c r="K189" s="532"/>
      <c r="L189" s="532"/>
      <c r="M189" s="532"/>
      <c r="R189" s="580"/>
      <c r="S189" s="532"/>
      <c r="T189" s="532"/>
      <c r="U189" s="532"/>
    </row>
    <row r="190" spans="3:21" ht="24.75" customHeight="1">
      <c r="C190" s="579"/>
      <c r="D190" s="532"/>
      <c r="E190" s="580"/>
      <c r="G190" s="582"/>
      <c r="J190" s="532"/>
      <c r="K190" s="532"/>
      <c r="L190" s="532"/>
      <c r="M190" s="532"/>
      <c r="R190" s="580"/>
      <c r="S190" s="532"/>
      <c r="T190" s="532"/>
      <c r="U190" s="532"/>
    </row>
    <row r="191" spans="3:21" ht="24.75" customHeight="1">
      <c r="C191" s="579"/>
      <c r="D191" s="532"/>
      <c r="E191" s="580"/>
      <c r="G191" s="582"/>
      <c r="J191" s="532"/>
      <c r="K191" s="532"/>
      <c r="L191" s="532"/>
      <c r="M191" s="532"/>
      <c r="R191" s="580"/>
      <c r="S191" s="532"/>
      <c r="T191" s="532"/>
      <c r="U191" s="532"/>
    </row>
    <row r="192" spans="3:21" ht="24.75" customHeight="1">
      <c r="C192" s="579"/>
      <c r="D192" s="532"/>
      <c r="E192" s="580"/>
      <c r="G192" s="582"/>
      <c r="J192" s="532"/>
      <c r="K192" s="532"/>
      <c r="L192" s="532"/>
      <c r="M192" s="532"/>
      <c r="R192" s="580"/>
      <c r="S192" s="532"/>
      <c r="T192" s="532"/>
      <c r="U192" s="532"/>
    </row>
    <row r="193" spans="3:21" ht="24.75" customHeight="1">
      <c r="C193" s="579"/>
      <c r="D193" s="532"/>
      <c r="E193" s="580"/>
      <c r="G193" s="582"/>
      <c r="J193" s="532"/>
      <c r="K193" s="532"/>
      <c r="L193" s="532"/>
      <c r="M193" s="532"/>
      <c r="R193" s="580"/>
      <c r="S193" s="532"/>
      <c r="T193" s="532"/>
      <c r="U193" s="532"/>
    </row>
    <row r="194" spans="3:21" ht="24.75" customHeight="1">
      <c r="C194" s="579"/>
      <c r="D194" s="532"/>
      <c r="E194" s="580"/>
      <c r="G194" s="582"/>
      <c r="J194" s="532"/>
      <c r="K194" s="532"/>
      <c r="L194" s="532"/>
      <c r="M194" s="532"/>
      <c r="R194" s="580"/>
      <c r="S194" s="532"/>
      <c r="T194" s="532"/>
      <c r="U194" s="532"/>
    </row>
    <row r="195" spans="3:21" ht="24.75" customHeight="1">
      <c r="C195" s="579"/>
      <c r="D195" s="532"/>
      <c r="E195" s="580"/>
      <c r="G195" s="582"/>
      <c r="J195" s="532"/>
      <c r="K195" s="532"/>
      <c r="L195" s="532"/>
      <c r="M195" s="532"/>
      <c r="R195" s="580"/>
      <c r="S195" s="532"/>
      <c r="T195" s="532"/>
      <c r="U195" s="532"/>
    </row>
    <row r="196" spans="3:21" ht="24.75" customHeight="1">
      <c r="C196" s="579"/>
      <c r="D196" s="532"/>
      <c r="E196" s="580"/>
      <c r="G196" s="582"/>
      <c r="J196" s="532"/>
      <c r="K196" s="532"/>
      <c r="L196" s="532"/>
      <c r="M196" s="532"/>
      <c r="R196" s="580"/>
      <c r="S196" s="532"/>
      <c r="T196" s="532"/>
      <c r="U196" s="532"/>
    </row>
    <row r="197" spans="3:21" ht="24.75" customHeight="1">
      <c r="C197" s="579"/>
      <c r="D197" s="532"/>
      <c r="E197" s="580"/>
      <c r="G197" s="582"/>
      <c r="J197" s="532"/>
      <c r="K197" s="532"/>
      <c r="L197" s="532"/>
      <c r="M197" s="532"/>
      <c r="R197" s="580"/>
      <c r="S197" s="532"/>
      <c r="T197" s="532"/>
      <c r="U197" s="532"/>
    </row>
    <row r="198" spans="3:21" ht="24.75" customHeight="1">
      <c r="C198" s="579"/>
      <c r="D198" s="532"/>
      <c r="E198" s="580"/>
      <c r="G198" s="582"/>
      <c r="J198" s="532"/>
      <c r="K198" s="532"/>
      <c r="L198" s="532"/>
      <c r="M198" s="532"/>
      <c r="R198" s="580"/>
      <c r="S198" s="532"/>
      <c r="T198" s="532"/>
      <c r="U198" s="532"/>
    </row>
    <row r="199" spans="3:21" ht="24.75" customHeight="1">
      <c r="C199" s="579"/>
      <c r="D199" s="532"/>
      <c r="E199" s="580"/>
      <c r="G199" s="582"/>
      <c r="J199" s="532"/>
      <c r="K199" s="532"/>
      <c r="L199" s="532"/>
      <c r="M199" s="532"/>
      <c r="R199" s="580"/>
      <c r="S199" s="532"/>
      <c r="T199" s="532"/>
      <c r="U199" s="532"/>
    </row>
    <row r="200" spans="3:21" ht="24.75" customHeight="1">
      <c r="C200" s="579"/>
      <c r="D200" s="532"/>
      <c r="E200" s="580"/>
      <c r="G200" s="582"/>
      <c r="J200" s="532"/>
      <c r="K200" s="532"/>
      <c r="L200" s="532"/>
      <c r="M200" s="532"/>
      <c r="R200" s="580"/>
      <c r="S200" s="532"/>
      <c r="T200" s="532"/>
      <c r="U200" s="532"/>
    </row>
    <row r="201" spans="3:21" ht="24.75" customHeight="1">
      <c r="C201" s="579"/>
      <c r="D201" s="532"/>
      <c r="E201" s="580"/>
      <c r="G201" s="582"/>
      <c r="J201" s="532"/>
      <c r="K201" s="532"/>
      <c r="L201" s="532"/>
      <c r="M201" s="532"/>
      <c r="R201" s="580"/>
      <c r="S201" s="532"/>
      <c r="T201" s="532"/>
      <c r="U201" s="532"/>
    </row>
    <row r="202" spans="3:21" ht="24.75" customHeight="1">
      <c r="C202" s="579"/>
      <c r="D202" s="532"/>
      <c r="E202" s="580"/>
      <c r="G202" s="582"/>
      <c r="J202" s="532"/>
      <c r="K202" s="532"/>
      <c r="L202" s="532"/>
      <c r="M202" s="532"/>
      <c r="R202" s="580"/>
      <c r="S202" s="532"/>
      <c r="T202" s="532"/>
      <c r="U202" s="532"/>
    </row>
    <row r="203" spans="3:21" ht="24.75" customHeight="1">
      <c r="C203" s="579"/>
      <c r="D203" s="532"/>
      <c r="E203" s="580"/>
      <c r="G203" s="582"/>
      <c r="J203" s="532"/>
      <c r="K203" s="532"/>
      <c r="L203" s="532"/>
      <c r="M203" s="532"/>
      <c r="R203" s="580"/>
      <c r="S203" s="532"/>
      <c r="T203" s="532"/>
      <c r="U203" s="532"/>
    </row>
    <row r="204" spans="3:21" ht="24.75" customHeight="1">
      <c r="C204" s="579"/>
      <c r="D204" s="532"/>
      <c r="E204" s="580"/>
      <c r="G204" s="582"/>
      <c r="J204" s="532"/>
      <c r="K204" s="532"/>
      <c r="L204" s="532"/>
      <c r="M204" s="532"/>
      <c r="R204" s="580"/>
      <c r="S204" s="532"/>
      <c r="T204" s="532"/>
      <c r="U204" s="532"/>
    </row>
    <row r="205" spans="3:21" ht="24.75" customHeight="1">
      <c r="C205" s="579"/>
      <c r="D205" s="532"/>
      <c r="E205" s="580"/>
      <c r="G205" s="582"/>
      <c r="J205" s="532"/>
      <c r="K205" s="532"/>
      <c r="L205" s="532"/>
      <c r="M205" s="532"/>
      <c r="R205" s="580"/>
      <c r="S205" s="532"/>
      <c r="T205" s="532"/>
      <c r="U205" s="532"/>
    </row>
    <row r="206" spans="3:21" ht="24.75" customHeight="1">
      <c r="C206" s="579"/>
      <c r="D206" s="532"/>
      <c r="E206" s="580"/>
      <c r="G206" s="582"/>
      <c r="J206" s="532"/>
      <c r="K206" s="532"/>
      <c r="L206" s="532"/>
      <c r="M206" s="532"/>
      <c r="R206" s="580"/>
      <c r="S206" s="532"/>
      <c r="T206" s="532"/>
      <c r="U206" s="532"/>
    </row>
    <row r="207" spans="3:21" ht="24.75" customHeight="1">
      <c r="C207" s="579"/>
      <c r="D207" s="532"/>
      <c r="E207" s="580"/>
      <c r="G207" s="582"/>
      <c r="J207" s="532"/>
      <c r="K207" s="532"/>
      <c r="L207" s="532"/>
      <c r="M207" s="532"/>
      <c r="R207" s="580"/>
      <c r="S207" s="532"/>
      <c r="T207" s="532"/>
      <c r="U207" s="532"/>
    </row>
    <row r="208" spans="3:21" ht="24.75" customHeight="1">
      <c r="C208" s="579"/>
      <c r="D208" s="532"/>
      <c r="E208" s="580"/>
      <c r="G208" s="582"/>
      <c r="J208" s="532"/>
      <c r="K208" s="532"/>
      <c r="L208" s="532"/>
      <c r="M208" s="532"/>
      <c r="R208" s="580"/>
      <c r="S208" s="532"/>
      <c r="T208" s="532"/>
      <c r="U208" s="532"/>
    </row>
    <row r="209" spans="3:21" ht="24.75" customHeight="1">
      <c r="C209" s="579"/>
      <c r="D209" s="532"/>
      <c r="E209" s="580"/>
      <c r="G209" s="582"/>
      <c r="J209" s="532"/>
      <c r="K209" s="532"/>
      <c r="L209" s="532"/>
      <c r="M209" s="532"/>
      <c r="R209" s="580"/>
      <c r="S209" s="532"/>
      <c r="T209" s="532"/>
      <c r="U209" s="532"/>
    </row>
    <row r="210" spans="3:21" ht="24.75" customHeight="1">
      <c r="C210" s="579"/>
      <c r="D210" s="532"/>
      <c r="E210" s="580"/>
      <c r="G210" s="582"/>
      <c r="J210" s="532"/>
      <c r="K210" s="532"/>
      <c r="L210" s="532"/>
      <c r="M210" s="532"/>
      <c r="R210" s="580"/>
      <c r="S210" s="532"/>
      <c r="T210" s="532"/>
      <c r="U210" s="532"/>
    </row>
    <row r="211" spans="3:21" ht="24.75" customHeight="1">
      <c r="C211" s="579"/>
      <c r="D211" s="532"/>
      <c r="E211" s="580"/>
      <c r="G211" s="582"/>
      <c r="J211" s="532"/>
      <c r="K211" s="532"/>
      <c r="L211" s="532"/>
      <c r="M211" s="532"/>
      <c r="R211" s="580"/>
      <c r="S211" s="532"/>
      <c r="T211" s="532"/>
      <c r="U211" s="532"/>
    </row>
    <row r="212" spans="3:21" ht="24.75" customHeight="1">
      <c r="C212" s="579"/>
      <c r="D212" s="532"/>
      <c r="E212" s="580"/>
      <c r="G212" s="582"/>
      <c r="J212" s="532"/>
      <c r="K212" s="532"/>
      <c r="L212" s="532"/>
      <c r="M212" s="532"/>
      <c r="R212" s="580"/>
      <c r="S212" s="532"/>
      <c r="T212" s="532"/>
      <c r="U212" s="532"/>
    </row>
    <row r="213" spans="3:21" ht="24.75" customHeight="1">
      <c r="C213" s="579"/>
      <c r="D213" s="532"/>
      <c r="E213" s="580"/>
      <c r="G213" s="582"/>
      <c r="J213" s="532"/>
      <c r="K213" s="532"/>
      <c r="L213" s="532"/>
      <c r="M213" s="532"/>
      <c r="R213" s="580"/>
      <c r="S213" s="532"/>
      <c r="T213" s="532"/>
      <c r="U213" s="532"/>
    </row>
    <row r="214" spans="3:21" ht="24.75" customHeight="1">
      <c r="C214" s="579"/>
      <c r="D214" s="532"/>
      <c r="E214" s="580"/>
      <c r="G214" s="582"/>
      <c r="J214" s="532"/>
      <c r="K214" s="532"/>
      <c r="L214" s="532"/>
      <c r="M214" s="532"/>
      <c r="R214" s="580"/>
      <c r="S214" s="532"/>
      <c r="T214" s="532"/>
      <c r="U214" s="532"/>
    </row>
    <row r="215" spans="3:21" ht="24.75" customHeight="1">
      <c r="C215" s="579"/>
      <c r="D215" s="532"/>
      <c r="E215" s="580"/>
      <c r="G215" s="582"/>
      <c r="J215" s="532"/>
      <c r="K215" s="532"/>
      <c r="L215" s="532"/>
      <c r="M215" s="532"/>
      <c r="R215" s="580"/>
      <c r="S215" s="532"/>
      <c r="T215" s="532"/>
      <c r="U215" s="532"/>
    </row>
    <row r="216" spans="3:21" ht="24.75" customHeight="1">
      <c r="C216" s="579"/>
      <c r="D216" s="532"/>
      <c r="E216" s="580"/>
      <c r="G216" s="582"/>
      <c r="J216" s="532"/>
      <c r="K216" s="532"/>
      <c r="L216" s="532"/>
      <c r="M216" s="532"/>
      <c r="R216" s="580"/>
      <c r="S216" s="532"/>
      <c r="T216" s="532"/>
      <c r="U216" s="532"/>
    </row>
    <row r="217" spans="3:21" ht="24.75" customHeight="1">
      <c r="C217" s="579"/>
      <c r="D217" s="532"/>
      <c r="E217" s="580"/>
      <c r="G217" s="582"/>
      <c r="J217" s="532"/>
      <c r="K217" s="532"/>
      <c r="L217" s="532"/>
      <c r="M217" s="532"/>
      <c r="R217" s="580"/>
      <c r="S217" s="532"/>
      <c r="T217" s="532"/>
      <c r="U217" s="532"/>
    </row>
    <row r="218" spans="3:21" ht="24.75" customHeight="1">
      <c r="C218" s="579"/>
      <c r="D218" s="532"/>
      <c r="E218" s="580"/>
      <c r="G218" s="582"/>
      <c r="J218" s="532"/>
      <c r="K218" s="532"/>
      <c r="L218" s="532"/>
      <c r="M218" s="532"/>
      <c r="R218" s="580"/>
      <c r="S218" s="532"/>
      <c r="T218" s="532"/>
      <c r="U218" s="532"/>
    </row>
    <row r="219" spans="3:21" ht="24.75" customHeight="1">
      <c r="C219" s="579"/>
      <c r="D219" s="532"/>
      <c r="E219" s="580"/>
      <c r="G219" s="582"/>
      <c r="J219" s="532"/>
      <c r="K219" s="532"/>
      <c r="L219" s="532"/>
      <c r="M219" s="532"/>
      <c r="R219" s="580"/>
      <c r="S219" s="532"/>
      <c r="T219" s="532"/>
      <c r="U219" s="532"/>
    </row>
    <row r="220" spans="3:21" ht="24.75" customHeight="1">
      <c r="C220" s="579"/>
      <c r="D220" s="532"/>
      <c r="E220" s="580"/>
      <c r="G220" s="582"/>
      <c r="J220" s="532"/>
      <c r="K220" s="532"/>
      <c r="L220" s="532"/>
      <c r="M220" s="532"/>
      <c r="R220" s="580"/>
      <c r="S220" s="532"/>
      <c r="T220" s="532"/>
      <c r="U220" s="532"/>
    </row>
    <row r="221" spans="3:21" ht="24.75" customHeight="1">
      <c r="C221" s="579"/>
      <c r="D221" s="532"/>
      <c r="E221" s="580"/>
      <c r="G221" s="582"/>
      <c r="J221" s="532"/>
      <c r="K221" s="532"/>
      <c r="L221" s="532"/>
      <c r="M221" s="532"/>
      <c r="R221" s="580"/>
      <c r="S221" s="532"/>
      <c r="T221" s="532"/>
      <c r="U221" s="532"/>
    </row>
    <row r="222" spans="3:21" ht="24.75" customHeight="1">
      <c r="C222" s="579"/>
      <c r="D222" s="532"/>
      <c r="E222" s="580"/>
      <c r="G222" s="582"/>
      <c r="J222" s="532"/>
      <c r="K222" s="532"/>
      <c r="L222" s="532"/>
      <c r="M222" s="532"/>
      <c r="R222" s="580"/>
      <c r="S222" s="532"/>
      <c r="T222" s="532"/>
      <c r="U222" s="532"/>
    </row>
    <row r="223" spans="3:21" ht="24.75" customHeight="1">
      <c r="C223" s="579"/>
      <c r="D223" s="532"/>
      <c r="E223" s="580"/>
      <c r="G223" s="582"/>
      <c r="J223" s="532"/>
      <c r="K223" s="532"/>
      <c r="L223" s="532"/>
      <c r="M223" s="532"/>
      <c r="R223" s="580"/>
      <c r="S223" s="532"/>
      <c r="T223" s="532"/>
      <c r="U223" s="532"/>
    </row>
    <row r="224" spans="3:21" ht="24.75" customHeight="1">
      <c r="C224" s="579"/>
      <c r="D224" s="532"/>
      <c r="E224" s="580"/>
      <c r="G224" s="582"/>
      <c r="J224" s="532"/>
      <c r="K224" s="532"/>
      <c r="L224" s="532"/>
      <c r="M224" s="532"/>
      <c r="R224" s="580"/>
      <c r="S224" s="532"/>
      <c r="T224" s="532"/>
      <c r="U224" s="532"/>
    </row>
    <row r="225" spans="3:21" ht="24.75" customHeight="1">
      <c r="C225" s="579"/>
      <c r="D225" s="532"/>
      <c r="E225" s="580"/>
      <c r="G225" s="582"/>
      <c r="J225" s="532"/>
      <c r="K225" s="532"/>
      <c r="L225" s="532"/>
      <c r="M225" s="532"/>
      <c r="R225" s="580"/>
      <c r="S225" s="532"/>
      <c r="T225" s="532"/>
      <c r="U225" s="532"/>
    </row>
    <row r="226" spans="3:21" ht="24.75" customHeight="1">
      <c r="C226" s="579"/>
      <c r="D226" s="532"/>
      <c r="E226" s="580"/>
      <c r="G226" s="582"/>
      <c r="J226" s="532"/>
      <c r="K226" s="532"/>
      <c r="L226" s="532"/>
      <c r="M226" s="532"/>
      <c r="R226" s="580"/>
      <c r="S226" s="532"/>
      <c r="T226" s="532"/>
      <c r="U226" s="532"/>
    </row>
    <row r="227" spans="3:21" ht="24.75" customHeight="1">
      <c r="C227" s="579"/>
      <c r="D227" s="532"/>
      <c r="E227" s="580"/>
      <c r="G227" s="582"/>
      <c r="J227" s="532"/>
      <c r="K227" s="532"/>
      <c r="L227" s="532"/>
      <c r="M227" s="532"/>
      <c r="R227" s="580"/>
      <c r="S227" s="532"/>
      <c r="T227" s="532"/>
      <c r="U227" s="532"/>
    </row>
    <row r="228" spans="3:21" ht="24.75" customHeight="1">
      <c r="C228" s="579"/>
      <c r="D228" s="532"/>
      <c r="E228" s="580"/>
      <c r="G228" s="582"/>
      <c r="J228" s="532"/>
      <c r="K228" s="532"/>
      <c r="L228" s="532"/>
      <c r="M228" s="532"/>
      <c r="R228" s="580"/>
      <c r="S228" s="532"/>
      <c r="T228" s="532"/>
      <c r="U228" s="532"/>
    </row>
    <row r="229" spans="3:21" ht="24.75" customHeight="1">
      <c r="C229" s="579"/>
      <c r="D229" s="532"/>
      <c r="E229" s="580"/>
      <c r="G229" s="582"/>
      <c r="J229" s="532"/>
      <c r="K229" s="532"/>
      <c r="L229" s="532"/>
      <c r="M229" s="532"/>
      <c r="R229" s="580"/>
      <c r="S229" s="532"/>
      <c r="T229" s="532"/>
      <c r="U229" s="532"/>
    </row>
    <row r="230" spans="3:21" ht="24.75" customHeight="1">
      <c r="C230" s="579"/>
      <c r="D230" s="532"/>
      <c r="E230" s="580"/>
      <c r="G230" s="582"/>
      <c r="J230" s="532"/>
      <c r="K230" s="532"/>
      <c r="L230" s="532"/>
      <c r="M230" s="532"/>
      <c r="R230" s="580"/>
      <c r="S230" s="532"/>
      <c r="T230" s="532"/>
      <c r="U230" s="532"/>
    </row>
    <row r="231" spans="3:21" ht="24.75" customHeight="1">
      <c r="C231" s="579"/>
      <c r="D231" s="532"/>
      <c r="E231" s="580"/>
      <c r="G231" s="582"/>
      <c r="J231" s="532"/>
      <c r="K231" s="532"/>
      <c r="L231" s="532"/>
      <c r="M231" s="532"/>
      <c r="R231" s="580"/>
      <c r="S231" s="532"/>
      <c r="T231" s="532"/>
      <c r="U231" s="532"/>
    </row>
    <row r="232" spans="3:21" ht="24.75" customHeight="1">
      <c r="C232" s="579"/>
      <c r="D232" s="532"/>
      <c r="E232" s="580"/>
      <c r="G232" s="582"/>
      <c r="J232" s="532"/>
      <c r="K232" s="532"/>
      <c r="L232" s="532"/>
      <c r="M232" s="532"/>
      <c r="R232" s="580"/>
      <c r="S232" s="532"/>
      <c r="T232" s="532"/>
      <c r="U232" s="532"/>
    </row>
    <row r="233" spans="3:21" ht="24.75" customHeight="1">
      <c r="C233" s="579"/>
      <c r="D233" s="532"/>
      <c r="E233" s="580"/>
      <c r="G233" s="582"/>
      <c r="J233" s="532"/>
      <c r="K233" s="532"/>
      <c r="L233" s="532"/>
      <c r="M233" s="532"/>
      <c r="R233" s="580"/>
      <c r="S233" s="532"/>
      <c r="T233" s="532"/>
      <c r="U233" s="532"/>
    </row>
    <row r="234" spans="3:21" ht="24.75" customHeight="1">
      <c r="C234" s="579"/>
      <c r="D234" s="532"/>
      <c r="E234" s="580"/>
      <c r="G234" s="582"/>
      <c r="J234" s="532"/>
      <c r="K234" s="532"/>
      <c r="L234" s="532"/>
      <c r="M234" s="532"/>
      <c r="R234" s="580"/>
      <c r="S234" s="532"/>
      <c r="T234" s="532"/>
      <c r="U234" s="532"/>
    </row>
    <row r="235" spans="3:21" ht="24.75" customHeight="1">
      <c r="C235" s="579"/>
      <c r="D235" s="532"/>
      <c r="E235" s="580"/>
      <c r="G235" s="582"/>
      <c r="J235" s="532"/>
      <c r="K235" s="532"/>
      <c r="L235" s="532"/>
      <c r="M235" s="532"/>
      <c r="R235" s="580"/>
      <c r="S235" s="532"/>
      <c r="T235" s="532"/>
      <c r="U235" s="532"/>
    </row>
    <row r="236" spans="3:21" ht="24.75" customHeight="1">
      <c r="C236" s="579"/>
      <c r="D236" s="532"/>
      <c r="E236" s="580"/>
      <c r="G236" s="582"/>
      <c r="J236" s="532"/>
      <c r="K236" s="532"/>
      <c r="L236" s="532"/>
      <c r="M236" s="532"/>
      <c r="R236" s="580"/>
      <c r="S236" s="532"/>
      <c r="T236" s="532"/>
      <c r="U236" s="532"/>
    </row>
    <row r="237" spans="3:21" ht="24.75" customHeight="1">
      <c r="C237" s="579"/>
      <c r="D237" s="532"/>
      <c r="E237" s="580"/>
      <c r="G237" s="582"/>
      <c r="J237" s="532"/>
      <c r="K237" s="532"/>
      <c r="L237" s="532"/>
      <c r="M237" s="532"/>
      <c r="R237" s="580"/>
      <c r="S237" s="532"/>
      <c r="T237" s="532"/>
      <c r="U237" s="532"/>
    </row>
    <row r="238" spans="3:21" ht="24.75" customHeight="1">
      <c r="C238" s="579"/>
      <c r="D238" s="532"/>
      <c r="E238" s="580"/>
      <c r="G238" s="582"/>
      <c r="J238" s="532"/>
      <c r="K238" s="532"/>
      <c r="L238" s="532"/>
      <c r="M238" s="532"/>
      <c r="R238" s="580"/>
      <c r="S238" s="532"/>
      <c r="T238" s="532"/>
      <c r="U238" s="532"/>
    </row>
    <row r="239" spans="3:21" ht="24.75" customHeight="1">
      <c r="C239" s="579"/>
      <c r="D239" s="532"/>
      <c r="E239" s="580"/>
      <c r="G239" s="582"/>
      <c r="J239" s="532"/>
      <c r="K239" s="532"/>
      <c r="L239" s="532"/>
      <c r="M239" s="532"/>
      <c r="R239" s="580"/>
      <c r="S239" s="532"/>
      <c r="T239" s="532"/>
      <c r="U239" s="532"/>
    </row>
    <row r="240" spans="3:21" ht="24.75" customHeight="1">
      <c r="C240" s="579"/>
      <c r="D240" s="532"/>
      <c r="E240" s="580"/>
      <c r="G240" s="582"/>
      <c r="J240" s="532"/>
      <c r="K240" s="532"/>
      <c r="L240" s="532"/>
      <c r="M240" s="532"/>
      <c r="R240" s="580"/>
      <c r="S240" s="532"/>
      <c r="T240" s="532"/>
      <c r="U240" s="532"/>
    </row>
    <row r="241" spans="3:21" ht="24.75" customHeight="1">
      <c r="C241" s="579"/>
      <c r="D241" s="532"/>
      <c r="E241" s="580"/>
      <c r="G241" s="582"/>
      <c r="J241" s="532"/>
      <c r="K241" s="532"/>
      <c r="L241" s="532"/>
      <c r="M241" s="532"/>
      <c r="R241" s="580"/>
      <c r="S241" s="532"/>
      <c r="T241" s="532"/>
      <c r="U241" s="532"/>
    </row>
    <row r="242" spans="3:21" ht="24.75" customHeight="1">
      <c r="C242" s="579"/>
      <c r="D242" s="532"/>
      <c r="E242" s="580"/>
      <c r="G242" s="582"/>
      <c r="J242" s="532"/>
      <c r="K242" s="532"/>
      <c r="L242" s="532"/>
      <c r="M242" s="532"/>
      <c r="R242" s="580"/>
      <c r="S242" s="532"/>
      <c r="T242" s="532"/>
      <c r="U242" s="532"/>
    </row>
    <row r="243" spans="3:21" ht="24.75" customHeight="1">
      <c r="C243" s="579"/>
      <c r="D243" s="532"/>
      <c r="E243" s="580"/>
      <c r="G243" s="582"/>
      <c r="J243" s="532"/>
      <c r="K243" s="532"/>
      <c r="L243" s="532"/>
      <c r="M243" s="532"/>
      <c r="R243" s="580"/>
      <c r="S243" s="532"/>
      <c r="T243" s="532"/>
      <c r="U243" s="532"/>
    </row>
    <row r="244" spans="3:21" ht="24.75" customHeight="1">
      <c r="C244" s="579"/>
      <c r="D244" s="532"/>
      <c r="E244" s="580"/>
      <c r="G244" s="582"/>
      <c r="J244" s="532"/>
      <c r="K244" s="532"/>
      <c r="L244" s="532"/>
      <c r="M244" s="532"/>
      <c r="R244" s="580"/>
      <c r="S244" s="532"/>
      <c r="T244" s="532"/>
      <c r="U244" s="532"/>
    </row>
    <row r="245" spans="3:21" ht="24.75" customHeight="1">
      <c r="C245" s="579"/>
      <c r="D245" s="532"/>
      <c r="E245" s="580"/>
      <c r="G245" s="582"/>
      <c r="J245" s="532"/>
      <c r="K245" s="532"/>
      <c r="L245" s="532"/>
      <c r="M245" s="532"/>
      <c r="R245" s="580"/>
      <c r="S245" s="532"/>
      <c r="T245" s="532"/>
      <c r="U245" s="532"/>
    </row>
    <row r="246" spans="3:21" ht="24.75" customHeight="1">
      <c r="C246" s="579"/>
      <c r="D246" s="532"/>
      <c r="E246" s="580"/>
      <c r="G246" s="582"/>
      <c r="J246" s="532"/>
      <c r="K246" s="532"/>
      <c r="L246" s="532"/>
      <c r="M246" s="532"/>
      <c r="R246" s="580"/>
      <c r="S246" s="532"/>
      <c r="T246" s="532"/>
      <c r="U246" s="532"/>
    </row>
    <row r="247" spans="3:21" ht="24.75" customHeight="1">
      <c r="C247" s="579"/>
      <c r="D247" s="532"/>
      <c r="E247" s="580"/>
      <c r="G247" s="582"/>
      <c r="J247" s="532"/>
      <c r="K247" s="532"/>
      <c r="L247" s="532"/>
      <c r="M247" s="532"/>
      <c r="R247" s="580"/>
      <c r="S247" s="532"/>
      <c r="T247" s="532"/>
      <c r="U247" s="532"/>
    </row>
    <row r="248" spans="3:21" ht="24.75" customHeight="1">
      <c r="C248" s="579"/>
      <c r="D248" s="532"/>
      <c r="E248" s="580"/>
      <c r="G248" s="582"/>
      <c r="J248" s="532"/>
      <c r="K248" s="532"/>
      <c r="L248" s="532"/>
      <c r="M248" s="532"/>
      <c r="R248" s="580"/>
      <c r="S248" s="532"/>
      <c r="T248" s="532"/>
      <c r="U248" s="532"/>
    </row>
    <row r="249" spans="3:21" ht="24.75" customHeight="1">
      <c r="C249" s="579"/>
      <c r="D249" s="532"/>
      <c r="E249" s="580"/>
      <c r="G249" s="582"/>
      <c r="J249" s="532"/>
      <c r="K249" s="532"/>
      <c r="L249" s="532"/>
      <c r="M249" s="532"/>
      <c r="R249" s="580"/>
      <c r="S249" s="532"/>
      <c r="T249" s="532"/>
      <c r="U249" s="532"/>
    </row>
    <row r="250" spans="3:21" ht="24.75" customHeight="1">
      <c r="C250" s="579"/>
      <c r="D250" s="532"/>
      <c r="E250" s="580"/>
      <c r="G250" s="582"/>
      <c r="J250" s="532"/>
      <c r="K250" s="532"/>
      <c r="L250" s="532"/>
      <c r="M250" s="532"/>
      <c r="R250" s="580"/>
      <c r="S250" s="532"/>
      <c r="T250" s="532"/>
      <c r="U250" s="532"/>
    </row>
    <row r="251" spans="3:21" ht="24.75" customHeight="1">
      <c r="C251" s="579"/>
      <c r="D251" s="532"/>
      <c r="E251" s="580"/>
      <c r="G251" s="582"/>
      <c r="J251" s="532"/>
      <c r="K251" s="532"/>
      <c r="L251" s="532"/>
      <c r="M251" s="532"/>
      <c r="R251" s="580"/>
      <c r="S251" s="532"/>
      <c r="T251" s="532"/>
      <c r="U251" s="532"/>
    </row>
    <row r="252" spans="3:21" ht="24.75" customHeight="1">
      <c r="C252" s="579"/>
      <c r="D252" s="532"/>
      <c r="E252" s="580"/>
      <c r="G252" s="582"/>
      <c r="J252" s="532"/>
      <c r="K252" s="532"/>
      <c r="L252" s="532"/>
      <c r="M252" s="532"/>
      <c r="R252" s="580"/>
      <c r="S252" s="532"/>
      <c r="T252" s="532"/>
      <c r="U252" s="532"/>
    </row>
    <row r="253" spans="3:21" ht="24.75" customHeight="1">
      <c r="C253" s="579"/>
      <c r="D253" s="532"/>
      <c r="E253" s="580"/>
      <c r="G253" s="582"/>
      <c r="J253" s="532"/>
      <c r="K253" s="532"/>
      <c r="L253" s="532"/>
      <c r="M253" s="532"/>
      <c r="R253" s="580"/>
      <c r="S253" s="532"/>
      <c r="T253" s="532"/>
      <c r="U253" s="532"/>
    </row>
    <row r="254" spans="3:21" ht="24.75" customHeight="1">
      <c r="C254" s="579"/>
      <c r="D254" s="532"/>
      <c r="E254" s="580"/>
      <c r="G254" s="582"/>
      <c r="J254" s="532"/>
      <c r="K254" s="532"/>
      <c r="L254" s="532"/>
      <c r="M254" s="532"/>
      <c r="R254" s="580"/>
      <c r="S254" s="532"/>
      <c r="T254" s="532"/>
      <c r="U254" s="532"/>
    </row>
    <row r="255" spans="3:21" ht="24.75" customHeight="1">
      <c r="C255" s="579"/>
      <c r="D255" s="532"/>
      <c r="E255" s="580"/>
      <c r="G255" s="582"/>
      <c r="J255" s="532"/>
      <c r="K255" s="532"/>
      <c r="L255" s="532"/>
      <c r="M255" s="532"/>
      <c r="R255" s="580"/>
      <c r="S255" s="532"/>
      <c r="T255" s="532"/>
      <c r="U255" s="532"/>
    </row>
    <row r="256" spans="3:21" ht="24.75" customHeight="1">
      <c r="C256" s="579"/>
      <c r="D256" s="532"/>
      <c r="E256" s="580"/>
      <c r="G256" s="582"/>
      <c r="J256" s="532"/>
      <c r="K256" s="532"/>
      <c r="L256" s="532"/>
      <c r="M256" s="532"/>
      <c r="R256" s="580"/>
      <c r="S256" s="532"/>
      <c r="T256" s="532"/>
      <c r="U256" s="532"/>
    </row>
    <row r="257" spans="3:21" ht="24.75" customHeight="1">
      <c r="C257" s="579"/>
      <c r="D257" s="532"/>
      <c r="E257" s="580"/>
      <c r="G257" s="582"/>
      <c r="J257" s="532"/>
      <c r="K257" s="532"/>
      <c r="L257" s="532"/>
      <c r="M257" s="532"/>
      <c r="R257" s="580"/>
      <c r="S257" s="532"/>
      <c r="T257" s="532"/>
      <c r="U257" s="532"/>
    </row>
    <row r="258" spans="3:21" ht="24.75" customHeight="1">
      <c r="C258" s="579"/>
      <c r="D258" s="532"/>
      <c r="E258" s="580"/>
      <c r="G258" s="582"/>
      <c r="J258" s="532"/>
      <c r="K258" s="532"/>
      <c r="L258" s="532"/>
      <c r="M258" s="532"/>
      <c r="R258" s="580"/>
      <c r="S258" s="532"/>
      <c r="T258" s="532"/>
      <c r="U258" s="532"/>
    </row>
    <row r="259" spans="3:21" ht="24.75" customHeight="1">
      <c r="C259" s="579"/>
      <c r="D259" s="532"/>
      <c r="E259" s="580"/>
      <c r="G259" s="582"/>
      <c r="J259" s="532"/>
      <c r="K259" s="532"/>
      <c r="L259" s="532"/>
      <c r="M259" s="532"/>
      <c r="R259" s="580"/>
      <c r="S259" s="532"/>
      <c r="T259" s="532"/>
      <c r="U259" s="532"/>
    </row>
    <row r="260" spans="3:21" ht="24.75" customHeight="1">
      <c r="C260" s="579"/>
      <c r="D260" s="532"/>
      <c r="E260" s="580"/>
      <c r="G260" s="582"/>
      <c r="J260" s="532"/>
      <c r="K260" s="532"/>
      <c r="L260" s="532"/>
      <c r="M260" s="532"/>
      <c r="R260" s="580"/>
      <c r="S260" s="532"/>
      <c r="T260" s="532"/>
      <c r="U260" s="532"/>
    </row>
    <row r="261" spans="3:21" ht="24.75" customHeight="1">
      <c r="C261" s="579"/>
      <c r="D261" s="532"/>
      <c r="E261" s="580"/>
      <c r="G261" s="582"/>
      <c r="J261" s="532"/>
      <c r="K261" s="532"/>
      <c r="L261" s="532"/>
      <c r="M261" s="532"/>
      <c r="R261" s="580"/>
      <c r="S261" s="532"/>
      <c r="T261" s="532"/>
      <c r="U261" s="532"/>
    </row>
    <row r="262" spans="3:21" ht="24.75" customHeight="1">
      <c r="C262" s="579"/>
      <c r="D262" s="532"/>
      <c r="E262" s="580"/>
      <c r="G262" s="582"/>
      <c r="J262" s="532"/>
      <c r="K262" s="532"/>
      <c r="L262" s="532"/>
      <c r="M262" s="532"/>
      <c r="R262" s="580"/>
      <c r="S262" s="532"/>
      <c r="T262" s="532"/>
      <c r="U262" s="532"/>
    </row>
    <row r="263" spans="3:21" ht="24.75" customHeight="1">
      <c r="C263" s="579"/>
      <c r="D263" s="532"/>
      <c r="E263" s="580"/>
      <c r="G263" s="582"/>
      <c r="J263" s="532"/>
      <c r="K263" s="532"/>
      <c r="L263" s="532"/>
      <c r="M263" s="532"/>
      <c r="R263" s="580"/>
      <c r="S263" s="532"/>
      <c r="T263" s="532"/>
      <c r="U263" s="532"/>
    </row>
    <row r="264" spans="3:21" ht="24.75" customHeight="1">
      <c r="C264" s="579"/>
      <c r="D264" s="532"/>
      <c r="E264" s="580"/>
      <c r="G264" s="582"/>
      <c r="J264" s="532"/>
      <c r="K264" s="532"/>
      <c r="L264" s="532"/>
      <c r="M264" s="532"/>
      <c r="R264" s="580"/>
      <c r="S264" s="532"/>
      <c r="T264" s="532"/>
      <c r="U264" s="532"/>
    </row>
    <row r="265" spans="3:21" ht="24.75" customHeight="1">
      <c r="C265" s="579"/>
      <c r="D265" s="532"/>
      <c r="E265" s="580"/>
      <c r="G265" s="582"/>
      <c r="J265" s="532"/>
      <c r="K265" s="532"/>
      <c r="L265" s="532"/>
      <c r="M265" s="532"/>
      <c r="R265" s="580"/>
      <c r="S265" s="532"/>
      <c r="T265" s="532"/>
      <c r="U265" s="532"/>
    </row>
    <row r="266" spans="3:21" ht="24.75" customHeight="1">
      <c r="C266" s="579"/>
      <c r="D266" s="532"/>
      <c r="E266" s="580"/>
      <c r="G266" s="582"/>
      <c r="J266" s="532"/>
      <c r="K266" s="532"/>
      <c r="L266" s="532"/>
      <c r="M266" s="532"/>
      <c r="R266" s="580"/>
      <c r="S266" s="532"/>
      <c r="T266" s="532"/>
      <c r="U266" s="532"/>
    </row>
    <row r="267" spans="3:21" ht="24.75" customHeight="1">
      <c r="C267" s="579"/>
      <c r="D267" s="532"/>
      <c r="E267" s="580"/>
      <c r="G267" s="582"/>
      <c r="J267" s="532"/>
      <c r="K267" s="532"/>
      <c r="L267" s="532"/>
      <c r="M267" s="532"/>
      <c r="R267" s="580"/>
      <c r="S267" s="532"/>
      <c r="T267" s="532"/>
      <c r="U267" s="532"/>
    </row>
    <row r="268" spans="3:21" ht="24.75" customHeight="1">
      <c r="C268" s="579"/>
      <c r="D268" s="532"/>
      <c r="E268" s="580"/>
      <c r="G268" s="582"/>
      <c r="J268" s="532"/>
      <c r="K268" s="532"/>
      <c r="L268" s="532"/>
      <c r="M268" s="532"/>
      <c r="R268" s="580"/>
      <c r="S268" s="532"/>
      <c r="T268" s="532"/>
      <c r="U268" s="532"/>
    </row>
    <row r="269" spans="3:21" ht="24.75" customHeight="1">
      <c r="C269" s="579"/>
      <c r="D269" s="532"/>
      <c r="E269" s="580"/>
      <c r="G269" s="582"/>
      <c r="J269" s="532"/>
      <c r="K269" s="532"/>
      <c r="L269" s="532"/>
      <c r="M269" s="532"/>
      <c r="R269" s="580"/>
      <c r="S269" s="532"/>
      <c r="T269" s="532"/>
      <c r="U269" s="532"/>
    </row>
    <row r="270" spans="3:21" ht="24.75" customHeight="1">
      <c r="C270" s="579"/>
      <c r="D270" s="532"/>
      <c r="E270" s="580"/>
      <c r="G270" s="582"/>
      <c r="J270" s="532"/>
      <c r="K270" s="532"/>
      <c r="L270" s="532"/>
      <c r="M270" s="532"/>
      <c r="R270" s="580"/>
      <c r="S270" s="532"/>
      <c r="T270" s="532"/>
      <c r="U270" s="532"/>
    </row>
    <row r="271" spans="3:21" ht="24.75" customHeight="1">
      <c r="C271" s="579"/>
      <c r="D271" s="532"/>
      <c r="E271" s="580"/>
      <c r="G271" s="582"/>
      <c r="J271" s="532"/>
      <c r="K271" s="532"/>
      <c r="L271" s="532"/>
      <c r="M271" s="532"/>
      <c r="R271" s="580"/>
      <c r="S271" s="532"/>
      <c r="T271" s="532"/>
      <c r="U271" s="532"/>
    </row>
    <row r="272" spans="3:21" ht="24.75" customHeight="1">
      <c r="C272" s="579"/>
      <c r="D272" s="532"/>
      <c r="E272" s="580"/>
      <c r="G272" s="582"/>
      <c r="J272" s="532"/>
      <c r="K272" s="532"/>
      <c r="L272" s="532"/>
      <c r="M272" s="532"/>
      <c r="R272" s="580"/>
      <c r="S272" s="532"/>
      <c r="T272" s="532"/>
      <c r="U272" s="532"/>
    </row>
    <row r="273" spans="3:21" ht="24.75" customHeight="1">
      <c r="C273" s="579"/>
      <c r="D273" s="532"/>
      <c r="E273" s="580"/>
      <c r="G273" s="582"/>
      <c r="J273" s="532"/>
      <c r="K273" s="532"/>
      <c r="L273" s="532"/>
      <c r="M273" s="532"/>
      <c r="R273" s="580"/>
      <c r="S273" s="532"/>
      <c r="T273" s="532"/>
      <c r="U273" s="532"/>
    </row>
    <row r="274" spans="3:21" ht="24.75" customHeight="1">
      <c r="C274" s="579"/>
      <c r="D274" s="532"/>
      <c r="E274" s="580"/>
      <c r="G274" s="582"/>
      <c r="J274" s="532"/>
      <c r="K274" s="532"/>
      <c r="L274" s="532"/>
      <c r="M274" s="532"/>
      <c r="R274" s="580"/>
      <c r="S274" s="532"/>
      <c r="T274" s="532"/>
      <c r="U274" s="532"/>
    </row>
    <row r="275" spans="3:21" ht="24.75" customHeight="1">
      <c r="C275" s="579"/>
      <c r="D275" s="532"/>
      <c r="E275" s="580"/>
      <c r="G275" s="582"/>
      <c r="J275" s="532"/>
      <c r="K275" s="532"/>
      <c r="L275" s="532"/>
      <c r="M275" s="532"/>
      <c r="R275" s="580"/>
      <c r="S275" s="532"/>
      <c r="T275" s="532"/>
      <c r="U275" s="532"/>
    </row>
    <row r="276" spans="3:21" ht="24.75" customHeight="1">
      <c r="C276" s="579"/>
      <c r="D276" s="532"/>
      <c r="E276" s="580"/>
      <c r="G276" s="582"/>
      <c r="J276" s="532"/>
      <c r="K276" s="532"/>
      <c r="L276" s="532"/>
      <c r="M276" s="532"/>
      <c r="R276" s="580"/>
      <c r="S276" s="532"/>
      <c r="T276" s="532"/>
      <c r="U276" s="532"/>
    </row>
    <row r="277" spans="3:21" ht="24.75" customHeight="1">
      <c r="C277" s="579"/>
      <c r="D277" s="532"/>
      <c r="E277" s="580"/>
      <c r="G277" s="582"/>
      <c r="J277" s="532"/>
      <c r="K277" s="532"/>
      <c r="L277" s="532"/>
      <c r="M277" s="532"/>
      <c r="R277" s="580"/>
      <c r="S277" s="532"/>
      <c r="T277" s="532"/>
      <c r="U277" s="532"/>
    </row>
    <row r="278" spans="3:21" ht="24.75" customHeight="1">
      <c r="C278" s="579"/>
      <c r="D278" s="532"/>
      <c r="E278" s="580"/>
      <c r="G278" s="582"/>
      <c r="J278" s="532"/>
      <c r="K278" s="532"/>
      <c r="L278" s="532"/>
      <c r="M278" s="532"/>
      <c r="R278" s="580"/>
      <c r="S278" s="532"/>
      <c r="T278" s="532"/>
      <c r="U278" s="532"/>
    </row>
    <row r="279" spans="3:21" ht="24.75" customHeight="1">
      <c r="C279" s="579"/>
      <c r="D279" s="532"/>
      <c r="E279" s="580"/>
      <c r="G279" s="582"/>
      <c r="J279" s="532"/>
      <c r="K279" s="532"/>
      <c r="L279" s="532"/>
      <c r="M279" s="532"/>
      <c r="R279" s="580"/>
      <c r="S279" s="532"/>
      <c r="T279" s="532"/>
      <c r="U279" s="532"/>
    </row>
    <row r="280" spans="3:21" ht="24.75" customHeight="1">
      <c r="C280" s="579"/>
      <c r="D280" s="532"/>
      <c r="E280" s="580"/>
      <c r="G280" s="582"/>
      <c r="J280" s="532"/>
      <c r="K280" s="532"/>
      <c r="L280" s="532"/>
      <c r="M280" s="532"/>
      <c r="R280" s="580"/>
      <c r="S280" s="532"/>
      <c r="T280" s="532"/>
      <c r="U280" s="532"/>
    </row>
    <row r="281" spans="3:21" ht="24.75" customHeight="1">
      <c r="C281" s="579"/>
      <c r="D281" s="532"/>
      <c r="E281" s="580"/>
      <c r="G281" s="582"/>
      <c r="J281" s="532"/>
      <c r="K281" s="532"/>
      <c r="L281" s="532"/>
      <c r="M281" s="532"/>
      <c r="R281" s="580"/>
      <c r="S281" s="532"/>
      <c r="T281" s="532"/>
      <c r="U281" s="532"/>
    </row>
    <row r="282" spans="3:21" ht="24.75" customHeight="1">
      <c r="C282" s="579"/>
      <c r="D282" s="532"/>
      <c r="E282" s="580"/>
      <c r="G282" s="582"/>
      <c r="J282" s="532"/>
      <c r="K282" s="532"/>
      <c r="L282" s="532"/>
      <c r="M282" s="532"/>
      <c r="R282" s="580"/>
      <c r="S282" s="532"/>
      <c r="T282" s="532"/>
      <c r="U282" s="532"/>
    </row>
    <row r="283" spans="3:21" ht="24.75" customHeight="1">
      <c r="C283" s="579"/>
      <c r="D283" s="532"/>
      <c r="E283" s="580"/>
      <c r="G283" s="582"/>
      <c r="J283" s="532"/>
      <c r="K283" s="532"/>
      <c r="L283" s="532"/>
      <c r="M283" s="532"/>
      <c r="R283" s="580"/>
      <c r="S283" s="532"/>
      <c r="T283" s="532"/>
      <c r="U283" s="532"/>
    </row>
    <row r="284" spans="3:21" ht="24.75" customHeight="1">
      <c r="C284" s="579"/>
      <c r="D284" s="532"/>
      <c r="E284" s="580"/>
      <c r="G284" s="582"/>
      <c r="J284" s="532"/>
      <c r="K284" s="532"/>
      <c r="L284" s="532"/>
      <c r="M284" s="532"/>
      <c r="R284" s="580"/>
      <c r="S284" s="532"/>
      <c r="T284" s="532"/>
      <c r="U284" s="532"/>
    </row>
    <row r="285" spans="3:21" ht="24.75" customHeight="1">
      <c r="C285" s="579"/>
      <c r="D285" s="532"/>
      <c r="E285" s="580"/>
      <c r="G285" s="582"/>
      <c r="J285" s="532"/>
      <c r="K285" s="532"/>
      <c r="L285" s="532"/>
      <c r="M285" s="532"/>
      <c r="R285" s="580"/>
      <c r="S285" s="532"/>
      <c r="T285" s="532"/>
      <c r="U285" s="532"/>
    </row>
    <row r="286" spans="3:21" ht="24.75" customHeight="1">
      <c r="C286" s="579"/>
      <c r="D286" s="532"/>
      <c r="E286" s="580"/>
      <c r="G286" s="582"/>
      <c r="J286" s="532"/>
      <c r="K286" s="532"/>
      <c r="L286" s="532"/>
      <c r="M286" s="532"/>
      <c r="R286" s="580"/>
      <c r="S286" s="532"/>
      <c r="T286" s="532"/>
      <c r="U286" s="532"/>
    </row>
    <row r="287" spans="3:21" ht="24.75" customHeight="1">
      <c r="C287" s="579"/>
      <c r="D287" s="532"/>
      <c r="E287" s="580"/>
      <c r="G287" s="582"/>
      <c r="J287" s="532"/>
      <c r="K287" s="532"/>
      <c r="L287" s="532"/>
      <c r="M287" s="532"/>
      <c r="R287" s="580"/>
      <c r="S287" s="532"/>
      <c r="T287" s="532"/>
      <c r="U287" s="532"/>
    </row>
    <row r="288" spans="3:21" ht="24.75" customHeight="1">
      <c r="C288" s="579"/>
      <c r="D288" s="532"/>
      <c r="E288" s="580"/>
      <c r="G288" s="582"/>
      <c r="J288" s="532"/>
      <c r="K288" s="532"/>
      <c r="L288" s="532"/>
      <c r="M288" s="532"/>
      <c r="R288" s="580"/>
      <c r="S288" s="532"/>
      <c r="T288" s="532"/>
      <c r="U288" s="532"/>
    </row>
    <row r="289" spans="3:21" ht="24.75" customHeight="1">
      <c r="C289" s="579"/>
      <c r="D289" s="532"/>
      <c r="E289" s="580"/>
      <c r="G289" s="582"/>
      <c r="J289" s="532"/>
      <c r="K289" s="532"/>
      <c r="L289" s="532"/>
      <c r="M289" s="532"/>
      <c r="R289" s="580"/>
      <c r="S289" s="532"/>
      <c r="T289" s="532"/>
      <c r="U289" s="532"/>
    </row>
    <row r="290" spans="3:21" ht="24.75" customHeight="1">
      <c r="C290" s="579"/>
      <c r="D290" s="532"/>
      <c r="E290" s="580"/>
      <c r="G290" s="582"/>
      <c r="J290" s="532"/>
      <c r="K290" s="532"/>
      <c r="L290" s="532"/>
      <c r="M290" s="532"/>
      <c r="R290" s="580"/>
      <c r="S290" s="532"/>
      <c r="T290" s="532"/>
      <c r="U290" s="532"/>
    </row>
    <row r="291" spans="3:21" ht="24.75" customHeight="1">
      <c r="C291" s="579"/>
      <c r="D291" s="532"/>
      <c r="E291" s="580"/>
      <c r="G291" s="582"/>
      <c r="J291" s="532"/>
      <c r="K291" s="532"/>
      <c r="L291" s="532"/>
      <c r="M291" s="532"/>
      <c r="R291" s="580"/>
      <c r="S291" s="532"/>
      <c r="T291" s="532"/>
      <c r="U291" s="532"/>
    </row>
    <row r="292" spans="3:21" ht="24.75" customHeight="1">
      <c r="C292" s="579"/>
      <c r="D292" s="532"/>
      <c r="E292" s="580"/>
      <c r="G292" s="582"/>
      <c r="J292" s="532"/>
      <c r="K292" s="532"/>
      <c r="L292" s="532"/>
      <c r="M292" s="532"/>
      <c r="R292" s="580"/>
      <c r="S292" s="532"/>
      <c r="T292" s="532"/>
      <c r="U292" s="532"/>
    </row>
    <row r="293" spans="3:21" ht="24.75" customHeight="1">
      <c r="C293" s="579"/>
      <c r="D293" s="532"/>
      <c r="E293" s="580"/>
      <c r="G293" s="582"/>
      <c r="J293" s="532"/>
      <c r="K293" s="532"/>
      <c r="L293" s="532"/>
      <c r="M293" s="532"/>
      <c r="R293" s="580"/>
      <c r="S293" s="532"/>
      <c r="T293" s="532"/>
      <c r="U293" s="532"/>
    </row>
    <row r="294" spans="3:21" ht="24.75" customHeight="1">
      <c r="C294" s="579"/>
      <c r="D294" s="532"/>
      <c r="E294" s="580"/>
      <c r="G294" s="582"/>
      <c r="J294" s="532"/>
      <c r="K294" s="532"/>
      <c r="L294" s="532"/>
      <c r="M294" s="532"/>
      <c r="R294" s="580"/>
      <c r="S294" s="532"/>
      <c r="T294" s="532"/>
      <c r="U294" s="532"/>
    </row>
    <row r="295" spans="3:21" ht="24.75" customHeight="1">
      <c r="C295" s="579"/>
      <c r="D295" s="532"/>
      <c r="E295" s="580"/>
      <c r="G295" s="582"/>
      <c r="J295" s="532"/>
      <c r="K295" s="532"/>
      <c r="L295" s="532"/>
      <c r="M295" s="532"/>
      <c r="R295" s="580"/>
      <c r="S295" s="532"/>
      <c r="T295" s="532"/>
      <c r="U295" s="532"/>
    </row>
    <row r="296" spans="3:21" ht="24.75" customHeight="1">
      <c r="C296" s="579"/>
      <c r="D296" s="532"/>
      <c r="E296" s="580"/>
      <c r="G296" s="582"/>
      <c r="J296" s="532"/>
      <c r="K296" s="532"/>
      <c r="L296" s="532"/>
      <c r="M296" s="532"/>
      <c r="R296" s="580"/>
      <c r="S296" s="532"/>
      <c r="T296" s="532"/>
      <c r="U296" s="532"/>
    </row>
    <row r="297" spans="3:21" ht="24.75" customHeight="1">
      <c r="C297" s="579"/>
      <c r="D297" s="532"/>
      <c r="E297" s="580"/>
      <c r="G297" s="582"/>
      <c r="J297" s="532"/>
      <c r="K297" s="532"/>
      <c r="L297" s="532"/>
      <c r="M297" s="532"/>
      <c r="R297" s="580"/>
      <c r="S297" s="532"/>
      <c r="T297" s="532"/>
      <c r="U297" s="532"/>
    </row>
    <row r="298" spans="3:21" ht="24.75" customHeight="1">
      <c r="C298" s="579"/>
      <c r="D298" s="532"/>
      <c r="E298" s="580"/>
      <c r="G298" s="582"/>
      <c r="J298" s="532"/>
      <c r="K298" s="532"/>
      <c r="L298" s="532"/>
      <c r="M298" s="532"/>
      <c r="R298" s="580"/>
      <c r="S298" s="532"/>
      <c r="T298" s="532"/>
      <c r="U298" s="532"/>
    </row>
    <row r="299" spans="3:21" ht="24.75" customHeight="1">
      <c r="C299" s="579"/>
      <c r="D299" s="532"/>
      <c r="E299" s="580"/>
      <c r="G299" s="582"/>
      <c r="J299" s="532"/>
      <c r="K299" s="532"/>
      <c r="L299" s="532"/>
      <c r="M299" s="532"/>
      <c r="R299" s="580"/>
      <c r="S299" s="532"/>
      <c r="T299" s="532"/>
      <c r="U299" s="532"/>
    </row>
    <row r="300" spans="3:21" ht="24.75" customHeight="1">
      <c r="C300" s="579"/>
      <c r="D300" s="532"/>
      <c r="E300" s="580"/>
      <c r="G300" s="582"/>
      <c r="J300" s="532"/>
      <c r="K300" s="532"/>
      <c r="L300" s="532"/>
      <c r="M300" s="532"/>
      <c r="R300" s="580"/>
      <c r="S300" s="532"/>
      <c r="T300" s="532"/>
      <c r="U300" s="532"/>
    </row>
    <row r="301" spans="3:21" ht="24.75" customHeight="1">
      <c r="C301" s="579"/>
      <c r="D301" s="532"/>
      <c r="E301" s="580"/>
      <c r="G301" s="582"/>
      <c r="J301" s="532"/>
      <c r="K301" s="532"/>
      <c r="L301" s="532"/>
      <c r="M301" s="532"/>
      <c r="R301" s="580"/>
      <c r="S301" s="532"/>
      <c r="T301" s="532"/>
      <c r="U301" s="532"/>
    </row>
    <row r="302" spans="3:21" ht="24.75" customHeight="1">
      <c r="C302" s="579"/>
      <c r="D302" s="532"/>
      <c r="E302" s="580"/>
      <c r="G302" s="582"/>
      <c r="J302" s="532"/>
      <c r="K302" s="532"/>
      <c r="L302" s="532"/>
      <c r="M302" s="532"/>
      <c r="R302" s="580"/>
      <c r="S302" s="532"/>
      <c r="T302" s="532"/>
      <c r="U302" s="532"/>
    </row>
    <row r="303" spans="3:21" ht="24.75" customHeight="1">
      <c r="C303" s="579"/>
      <c r="D303" s="532"/>
      <c r="E303" s="580"/>
      <c r="G303" s="582"/>
      <c r="J303" s="532"/>
      <c r="K303" s="532"/>
      <c r="L303" s="532"/>
      <c r="M303" s="532"/>
      <c r="R303" s="580"/>
      <c r="S303" s="532"/>
      <c r="T303" s="532"/>
      <c r="U303" s="532"/>
    </row>
    <row r="304" spans="3:21" ht="24.75" customHeight="1">
      <c r="C304" s="579"/>
      <c r="D304" s="532"/>
      <c r="E304" s="580"/>
      <c r="G304" s="582"/>
      <c r="J304" s="532"/>
      <c r="K304" s="532"/>
      <c r="L304" s="532"/>
      <c r="M304" s="532"/>
      <c r="R304" s="580"/>
      <c r="S304" s="532"/>
      <c r="T304" s="532"/>
      <c r="U304" s="532"/>
    </row>
    <row r="305" spans="3:21" ht="24.75" customHeight="1">
      <c r="C305" s="579"/>
      <c r="D305" s="532"/>
      <c r="E305" s="580"/>
      <c r="G305" s="582"/>
      <c r="J305" s="532"/>
      <c r="K305" s="532"/>
      <c r="L305" s="532"/>
      <c r="M305" s="532"/>
      <c r="R305" s="580"/>
      <c r="S305" s="532"/>
      <c r="T305" s="532"/>
      <c r="U305" s="532"/>
    </row>
    <row r="306" spans="3:21" ht="24.75" customHeight="1">
      <c r="C306" s="579"/>
      <c r="D306" s="532"/>
      <c r="E306" s="580"/>
      <c r="G306" s="582"/>
      <c r="J306" s="532"/>
      <c r="K306" s="532"/>
      <c r="L306" s="532"/>
      <c r="M306" s="532"/>
      <c r="R306" s="580"/>
      <c r="S306" s="532"/>
      <c r="T306" s="532"/>
      <c r="U306" s="532"/>
    </row>
    <row r="307" spans="3:21" ht="24.75" customHeight="1">
      <c r="C307" s="579"/>
      <c r="D307" s="532"/>
      <c r="E307" s="580"/>
      <c r="G307" s="582"/>
      <c r="J307" s="532"/>
      <c r="K307" s="532"/>
      <c r="L307" s="532"/>
      <c r="M307" s="532"/>
      <c r="R307" s="580"/>
      <c r="S307" s="532"/>
      <c r="T307" s="532"/>
      <c r="U307" s="532"/>
    </row>
    <row r="308" spans="3:21" ht="24.75" customHeight="1">
      <c r="C308" s="579"/>
      <c r="D308" s="532"/>
      <c r="E308" s="580"/>
      <c r="G308" s="582"/>
      <c r="J308" s="532"/>
      <c r="K308" s="532"/>
      <c r="L308" s="532"/>
      <c r="M308" s="532"/>
      <c r="R308" s="580"/>
      <c r="S308" s="532"/>
      <c r="T308" s="532"/>
      <c r="U308" s="532"/>
    </row>
    <row r="309" spans="3:21" ht="24.75" customHeight="1">
      <c r="C309" s="579"/>
      <c r="D309" s="532"/>
      <c r="E309" s="580"/>
      <c r="G309" s="582"/>
      <c r="J309" s="532"/>
      <c r="K309" s="532"/>
      <c r="L309" s="532"/>
      <c r="M309" s="532"/>
      <c r="R309" s="580"/>
      <c r="S309" s="532"/>
      <c r="T309" s="532"/>
      <c r="U309" s="532"/>
    </row>
    <row r="310" spans="3:21" ht="24.75" customHeight="1">
      <c r="C310" s="579"/>
      <c r="D310" s="532"/>
      <c r="E310" s="580"/>
      <c r="G310" s="582"/>
      <c r="J310" s="532"/>
      <c r="K310" s="532"/>
      <c r="L310" s="532"/>
      <c r="M310" s="532"/>
      <c r="R310" s="580"/>
      <c r="S310" s="532"/>
      <c r="T310" s="532"/>
      <c r="U310" s="532"/>
    </row>
    <row r="311" spans="3:21" ht="24.75" customHeight="1">
      <c r="C311" s="579"/>
      <c r="D311" s="532"/>
      <c r="E311" s="580"/>
      <c r="G311" s="582"/>
      <c r="J311" s="532"/>
      <c r="K311" s="532"/>
      <c r="L311" s="532"/>
      <c r="M311" s="532"/>
      <c r="R311" s="580"/>
      <c r="S311" s="532"/>
      <c r="T311" s="532"/>
      <c r="U311" s="532"/>
    </row>
    <row r="312" spans="3:21" ht="24.75" customHeight="1">
      <c r="C312" s="579"/>
      <c r="D312" s="532"/>
      <c r="E312" s="580"/>
      <c r="G312" s="582"/>
      <c r="J312" s="532"/>
      <c r="K312" s="532"/>
      <c r="L312" s="532"/>
      <c r="M312" s="532"/>
      <c r="R312" s="580"/>
      <c r="S312" s="532"/>
      <c r="T312" s="532"/>
      <c r="U312" s="532"/>
    </row>
    <row r="313" spans="3:21" ht="24.75" customHeight="1">
      <c r="C313" s="579"/>
      <c r="D313" s="532"/>
      <c r="E313" s="580"/>
      <c r="G313" s="582"/>
      <c r="J313" s="532"/>
      <c r="K313" s="532"/>
      <c r="L313" s="532"/>
      <c r="M313" s="532"/>
      <c r="R313" s="580"/>
      <c r="S313" s="532"/>
      <c r="T313" s="532"/>
      <c r="U313" s="532"/>
    </row>
    <row r="314" spans="3:21" ht="24.75" customHeight="1">
      <c r="C314" s="579"/>
      <c r="D314" s="532"/>
      <c r="E314" s="580"/>
      <c r="G314" s="582"/>
      <c r="J314" s="532"/>
      <c r="K314" s="532"/>
      <c r="L314" s="532"/>
      <c r="M314" s="532"/>
      <c r="R314" s="580"/>
      <c r="S314" s="532"/>
      <c r="T314" s="532"/>
      <c r="U314" s="532"/>
    </row>
    <row r="315" spans="3:21" ht="24.75" customHeight="1">
      <c r="C315" s="579"/>
      <c r="D315" s="532"/>
      <c r="E315" s="580"/>
      <c r="G315" s="582"/>
      <c r="J315" s="532"/>
      <c r="K315" s="532"/>
      <c r="L315" s="532"/>
      <c r="M315" s="532"/>
      <c r="R315" s="580"/>
      <c r="S315" s="532"/>
      <c r="T315" s="532"/>
      <c r="U315" s="532"/>
    </row>
    <row r="316" spans="3:21" ht="24.75" customHeight="1">
      <c r="C316" s="579"/>
      <c r="D316" s="532"/>
      <c r="E316" s="580"/>
      <c r="G316" s="582"/>
      <c r="J316" s="532"/>
      <c r="K316" s="532"/>
      <c r="L316" s="532"/>
      <c r="M316" s="532"/>
      <c r="R316" s="580"/>
      <c r="S316" s="532"/>
      <c r="T316" s="532"/>
      <c r="U316" s="532"/>
    </row>
    <row r="317" spans="3:21" ht="24.75" customHeight="1">
      <c r="C317" s="579"/>
      <c r="D317" s="532"/>
      <c r="E317" s="580"/>
      <c r="G317" s="582"/>
      <c r="J317" s="532"/>
      <c r="K317" s="532"/>
      <c r="L317" s="532"/>
      <c r="M317" s="532"/>
      <c r="R317" s="580"/>
      <c r="S317" s="532"/>
      <c r="T317" s="532"/>
      <c r="U317" s="532"/>
    </row>
    <row r="318" spans="3:21" ht="24.75" customHeight="1">
      <c r="C318" s="579"/>
      <c r="D318" s="532"/>
      <c r="E318" s="580"/>
      <c r="G318" s="582"/>
      <c r="J318" s="532"/>
      <c r="K318" s="532"/>
      <c r="L318" s="532"/>
      <c r="M318" s="532"/>
      <c r="R318" s="580"/>
      <c r="S318" s="532"/>
      <c r="T318" s="532"/>
      <c r="U318" s="532"/>
    </row>
    <row r="319" spans="3:21" ht="24.75" customHeight="1">
      <c r="C319" s="579"/>
      <c r="D319" s="532"/>
      <c r="E319" s="580"/>
      <c r="G319" s="582"/>
      <c r="J319" s="532"/>
      <c r="K319" s="532"/>
      <c r="L319" s="532"/>
      <c r="M319" s="532"/>
      <c r="R319" s="580"/>
      <c r="S319" s="532"/>
      <c r="T319" s="532"/>
      <c r="U319" s="532"/>
    </row>
    <row r="320" spans="3:21" ht="24.75" customHeight="1">
      <c r="C320" s="579"/>
      <c r="D320" s="532"/>
      <c r="E320" s="580"/>
      <c r="G320" s="582"/>
      <c r="J320" s="532"/>
      <c r="K320" s="532"/>
      <c r="L320" s="532"/>
      <c r="M320" s="532"/>
      <c r="R320" s="580"/>
      <c r="S320" s="532"/>
      <c r="T320" s="532"/>
      <c r="U320" s="532"/>
    </row>
    <row r="321" spans="3:21" ht="24.75" customHeight="1">
      <c r="C321" s="579"/>
      <c r="D321" s="532"/>
      <c r="E321" s="580"/>
      <c r="G321" s="582"/>
      <c r="J321" s="532"/>
      <c r="K321" s="532"/>
      <c r="L321" s="532"/>
      <c r="M321" s="532"/>
      <c r="R321" s="580"/>
      <c r="S321" s="532"/>
      <c r="T321" s="532"/>
      <c r="U321" s="532"/>
    </row>
    <row r="322" spans="3:21" ht="24.75" customHeight="1">
      <c r="C322" s="579"/>
      <c r="D322" s="532"/>
      <c r="E322" s="580"/>
      <c r="G322" s="582"/>
      <c r="J322" s="532"/>
      <c r="K322" s="532"/>
      <c r="L322" s="532"/>
      <c r="M322" s="532"/>
      <c r="R322" s="580"/>
      <c r="S322" s="532"/>
      <c r="T322" s="532"/>
      <c r="U322" s="532"/>
    </row>
    <row r="323" spans="3:21" ht="24.75" customHeight="1">
      <c r="C323" s="579"/>
      <c r="D323" s="532"/>
      <c r="E323" s="580"/>
      <c r="G323" s="582"/>
      <c r="J323" s="532"/>
      <c r="K323" s="532"/>
      <c r="L323" s="532"/>
      <c r="M323" s="532"/>
      <c r="R323" s="580"/>
      <c r="S323" s="532"/>
      <c r="T323" s="532"/>
      <c r="U323" s="532"/>
    </row>
    <row r="324" spans="3:21" ht="24.75" customHeight="1">
      <c r="C324" s="579"/>
      <c r="D324" s="532"/>
      <c r="E324" s="580"/>
      <c r="G324" s="582"/>
      <c r="J324" s="532"/>
      <c r="K324" s="532"/>
      <c r="L324" s="532"/>
      <c r="M324" s="532"/>
      <c r="R324" s="580"/>
      <c r="S324" s="532"/>
      <c r="T324" s="532"/>
      <c r="U324" s="532"/>
    </row>
    <row r="325" spans="3:21" ht="24.75" customHeight="1">
      <c r="C325" s="579"/>
      <c r="D325" s="532"/>
      <c r="E325" s="580"/>
      <c r="G325" s="582"/>
      <c r="J325" s="532"/>
      <c r="K325" s="532"/>
      <c r="L325" s="532"/>
      <c r="M325" s="532"/>
      <c r="R325" s="580"/>
      <c r="S325" s="532"/>
      <c r="T325" s="532"/>
      <c r="U325" s="532"/>
    </row>
    <row r="326" spans="3:21" ht="24.75" customHeight="1">
      <c r="C326" s="579"/>
      <c r="D326" s="532"/>
      <c r="E326" s="580"/>
      <c r="G326" s="582"/>
      <c r="J326" s="532"/>
      <c r="K326" s="532"/>
      <c r="L326" s="532"/>
      <c r="M326" s="532"/>
      <c r="R326" s="580"/>
      <c r="S326" s="532"/>
      <c r="T326" s="532"/>
      <c r="U326" s="532"/>
    </row>
    <row r="327" spans="3:21" ht="24.75" customHeight="1">
      <c r="C327" s="579"/>
      <c r="D327" s="532"/>
      <c r="E327" s="580"/>
      <c r="G327" s="582"/>
      <c r="J327" s="532"/>
      <c r="K327" s="532"/>
      <c r="L327" s="532"/>
      <c r="M327" s="532"/>
      <c r="R327" s="580"/>
      <c r="S327" s="532"/>
      <c r="T327" s="532"/>
      <c r="U327" s="532"/>
    </row>
    <row r="328" spans="3:21" ht="24.75" customHeight="1">
      <c r="C328" s="579"/>
      <c r="D328" s="532"/>
      <c r="E328" s="580"/>
      <c r="G328" s="582"/>
      <c r="J328" s="532"/>
      <c r="K328" s="532"/>
      <c r="L328" s="532"/>
      <c r="M328" s="532"/>
      <c r="R328" s="580"/>
      <c r="S328" s="532"/>
      <c r="T328" s="532"/>
      <c r="U328" s="532"/>
    </row>
    <row r="329" spans="3:21" ht="24.75" customHeight="1">
      <c r="C329" s="579"/>
      <c r="D329" s="532"/>
      <c r="E329" s="580"/>
      <c r="G329" s="582"/>
      <c r="J329" s="532"/>
      <c r="K329" s="532"/>
      <c r="L329" s="532"/>
      <c r="M329" s="532"/>
      <c r="R329" s="580"/>
      <c r="S329" s="532"/>
      <c r="T329" s="532"/>
      <c r="U329" s="532"/>
    </row>
    <row r="330" spans="3:21" ht="24.75" customHeight="1">
      <c r="C330" s="579"/>
      <c r="D330" s="532"/>
      <c r="E330" s="580"/>
      <c r="G330" s="582"/>
      <c r="J330" s="532"/>
      <c r="K330" s="532"/>
      <c r="L330" s="532"/>
      <c r="M330" s="532"/>
      <c r="R330" s="580"/>
      <c r="S330" s="532"/>
      <c r="T330" s="532"/>
      <c r="U330" s="532"/>
    </row>
    <row r="331" spans="3:21" ht="24.75" customHeight="1">
      <c r="C331" s="579"/>
      <c r="D331" s="532"/>
      <c r="E331" s="580"/>
      <c r="G331" s="582"/>
      <c r="J331" s="532"/>
      <c r="K331" s="532"/>
      <c r="L331" s="532"/>
      <c r="M331" s="532"/>
      <c r="R331" s="580"/>
      <c r="S331" s="532"/>
      <c r="T331" s="532"/>
      <c r="U331" s="532"/>
    </row>
    <row r="332" spans="3:21" ht="24.75" customHeight="1">
      <c r="C332" s="579"/>
      <c r="D332" s="532"/>
      <c r="E332" s="580"/>
      <c r="G332" s="582"/>
      <c r="J332" s="532"/>
      <c r="K332" s="532"/>
      <c r="L332" s="532"/>
      <c r="M332" s="532"/>
      <c r="R332" s="580"/>
      <c r="S332" s="532"/>
      <c r="T332" s="532"/>
      <c r="U332" s="532"/>
    </row>
    <row r="333" spans="3:21" ht="24.75" customHeight="1">
      <c r="C333" s="579"/>
      <c r="D333" s="532"/>
      <c r="E333" s="580"/>
      <c r="G333" s="582"/>
      <c r="J333" s="532"/>
      <c r="K333" s="532"/>
      <c r="L333" s="532"/>
      <c r="M333" s="532"/>
      <c r="R333" s="580"/>
      <c r="S333" s="532"/>
      <c r="T333" s="532"/>
      <c r="U333" s="532"/>
    </row>
    <row r="334" spans="3:21" ht="24.75" customHeight="1">
      <c r="C334" s="579"/>
      <c r="D334" s="532"/>
      <c r="E334" s="580"/>
      <c r="G334" s="582"/>
      <c r="J334" s="532"/>
      <c r="K334" s="532"/>
      <c r="L334" s="532"/>
      <c r="M334" s="532"/>
      <c r="R334" s="580"/>
      <c r="S334" s="532"/>
      <c r="T334" s="532"/>
      <c r="U334" s="532"/>
    </row>
    <row r="335" spans="3:21" ht="24.75" customHeight="1">
      <c r="C335" s="579"/>
      <c r="D335" s="532"/>
      <c r="E335" s="580"/>
      <c r="G335" s="582"/>
      <c r="J335" s="532"/>
      <c r="K335" s="532"/>
      <c r="L335" s="532"/>
      <c r="M335" s="532"/>
      <c r="R335" s="580"/>
      <c r="S335" s="532"/>
      <c r="T335" s="532"/>
      <c r="U335" s="532"/>
    </row>
    <row r="336" spans="3:21" ht="24.75" customHeight="1">
      <c r="C336" s="579"/>
      <c r="D336" s="532"/>
      <c r="E336" s="580"/>
      <c r="G336" s="582"/>
      <c r="J336" s="532"/>
      <c r="K336" s="532"/>
      <c r="L336" s="532"/>
      <c r="M336" s="532"/>
      <c r="R336" s="580"/>
      <c r="S336" s="532"/>
      <c r="T336" s="532"/>
      <c r="U336" s="532"/>
    </row>
    <row r="337" spans="3:21" ht="24.75" customHeight="1">
      <c r="C337" s="579"/>
      <c r="D337" s="532"/>
      <c r="E337" s="580"/>
      <c r="G337" s="582"/>
      <c r="J337" s="532"/>
      <c r="K337" s="532"/>
      <c r="L337" s="532"/>
      <c r="M337" s="532"/>
      <c r="R337" s="580"/>
      <c r="S337" s="532"/>
      <c r="T337" s="532"/>
      <c r="U337" s="532"/>
    </row>
    <row r="338" spans="3:21" ht="24.75" customHeight="1">
      <c r="C338" s="579"/>
      <c r="D338" s="532"/>
      <c r="E338" s="580"/>
      <c r="G338" s="582"/>
      <c r="J338" s="532"/>
      <c r="K338" s="532"/>
      <c r="L338" s="532"/>
      <c r="M338" s="532"/>
      <c r="R338" s="580"/>
      <c r="S338" s="532"/>
      <c r="T338" s="532"/>
      <c r="U338" s="532"/>
    </row>
    <row r="339" spans="3:21" ht="24.75" customHeight="1">
      <c r="C339" s="579"/>
      <c r="D339" s="532"/>
      <c r="E339" s="580"/>
      <c r="G339" s="582"/>
      <c r="J339" s="532"/>
      <c r="K339" s="532"/>
      <c r="L339" s="532"/>
      <c r="M339" s="532"/>
      <c r="R339" s="580"/>
      <c r="S339" s="532"/>
      <c r="T339" s="532"/>
      <c r="U339" s="532"/>
    </row>
    <row r="340" spans="3:21" ht="24.75" customHeight="1">
      <c r="C340" s="579"/>
      <c r="D340" s="532"/>
      <c r="E340" s="580"/>
      <c r="G340" s="582"/>
      <c r="J340" s="532"/>
      <c r="K340" s="532"/>
      <c r="L340" s="532"/>
      <c r="M340" s="532"/>
      <c r="R340" s="580"/>
      <c r="S340" s="532"/>
      <c r="T340" s="532"/>
      <c r="U340" s="532"/>
    </row>
    <row r="341" spans="3:21" ht="24.75" customHeight="1">
      <c r="C341" s="579"/>
      <c r="D341" s="532"/>
      <c r="E341" s="580"/>
      <c r="G341" s="582"/>
      <c r="J341" s="532"/>
      <c r="K341" s="532"/>
      <c r="L341" s="532"/>
      <c r="M341" s="532"/>
      <c r="R341" s="580"/>
      <c r="S341" s="532"/>
      <c r="T341" s="532"/>
      <c r="U341" s="532"/>
    </row>
    <row r="342" spans="3:21" ht="24.75" customHeight="1">
      <c r="C342" s="579"/>
      <c r="D342" s="532"/>
      <c r="E342" s="580"/>
      <c r="G342" s="582"/>
      <c r="J342" s="532"/>
      <c r="K342" s="532"/>
      <c r="L342" s="532"/>
      <c r="M342" s="532"/>
      <c r="R342" s="580"/>
      <c r="S342" s="532"/>
      <c r="T342" s="532"/>
      <c r="U342" s="532"/>
    </row>
    <row r="343" spans="3:21" ht="24.75" customHeight="1">
      <c r="C343" s="579"/>
      <c r="D343" s="532"/>
      <c r="E343" s="580"/>
      <c r="G343" s="582"/>
      <c r="J343" s="532"/>
      <c r="K343" s="532"/>
      <c r="L343" s="532"/>
      <c r="M343" s="532"/>
      <c r="R343" s="580"/>
      <c r="S343" s="532"/>
      <c r="T343" s="532"/>
      <c r="U343" s="532"/>
    </row>
    <row r="344" spans="3:21" ht="24.75" customHeight="1">
      <c r="C344" s="579"/>
      <c r="D344" s="532"/>
      <c r="E344" s="580"/>
      <c r="G344" s="582"/>
      <c r="J344" s="532"/>
      <c r="K344" s="532"/>
      <c r="L344" s="532"/>
      <c r="M344" s="532"/>
      <c r="R344" s="580"/>
      <c r="S344" s="532"/>
      <c r="T344" s="532"/>
      <c r="U344" s="532"/>
    </row>
    <row r="345" spans="3:21" ht="24.75" customHeight="1">
      <c r="C345" s="579"/>
      <c r="D345" s="532"/>
      <c r="E345" s="580"/>
      <c r="G345" s="582"/>
      <c r="J345" s="532"/>
      <c r="K345" s="532"/>
      <c r="L345" s="532"/>
      <c r="M345" s="532"/>
      <c r="R345" s="580"/>
      <c r="S345" s="532"/>
      <c r="T345" s="532"/>
      <c r="U345" s="532"/>
    </row>
    <row r="346" spans="3:21" ht="24.75" customHeight="1">
      <c r="C346" s="579"/>
      <c r="D346" s="532"/>
      <c r="E346" s="580"/>
      <c r="G346" s="582"/>
      <c r="J346" s="532"/>
      <c r="K346" s="532"/>
      <c r="L346" s="532"/>
      <c r="M346" s="532"/>
      <c r="R346" s="580"/>
      <c r="S346" s="532"/>
      <c r="T346" s="532"/>
      <c r="U346" s="532"/>
    </row>
    <row r="347" spans="3:21" ht="24.75" customHeight="1">
      <c r="C347" s="579"/>
      <c r="D347" s="532"/>
      <c r="E347" s="580"/>
      <c r="G347" s="582"/>
      <c r="J347" s="532"/>
      <c r="K347" s="532"/>
      <c r="L347" s="532"/>
      <c r="M347" s="532"/>
      <c r="R347" s="580"/>
      <c r="S347" s="532"/>
      <c r="T347" s="532"/>
      <c r="U347" s="532"/>
    </row>
    <row r="348" spans="3:21" ht="24.75" customHeight="1">
      <c r="C348" s="579"/>
      <c r="D348" s="532"/>
      <c r="E348" s="580"/>
      <c r="G348" s="582"/>
      <c r="J348" s="532"/>
      <c r="K348" s="532"/>
      <c r="L348" s="532"/>
      <c r="M348" s="532"/>
      <c r="R348" s="580"/>
      <c r="S348" s="532"/>
      <c r="T348" s="532"/>
      <c r="U348" s="532"/>
    </row>
    <row r="349" spans="3:21" ht="24.75" customHeight="1">
      <c r="C349" s="579"/>
      <c r="D349" s="532"/>
      <c r="E349" s="580"/>
      <c r="G349" s="582"/>
      <c r="J349" s="532"/>
      <c r="K349" s="532"/>
      <c r="L349" s="532"/>
      <c r="M349" s="532"/>
      <c r="R349" s="580"/>
      <c r="S349" s="532"/>
      <c r="T349" s="532"/>
      <c r="U349" s="532"/>
    </row>
    <row r="350" spans="3:21" ht="24.75" customHeight="1">
      <c r="C350" s="579"/>
      <c r="D350" s="532"/>
      <c r="E350" s="580"/>
      <c r="G350" s="582"/>
      <c r="J350" s="532"/>
      <c r="K350" s="532"/>
      <c r="L350" s="532"/>
      <c r="M350" s="532"/>
      <c r="R350" s="580"/>
      <c r="S350" s="532"/>
      <c r="T350" s="532"/>
      <c r="U350" s="532"/>
    </row>
    <row r="351" spans="3:21" ht="24.75" customHeight="1">
      <c r="C351" s="579"/>
      <c r="D351" s="532"/>
      <c r="E351" s="580"/>
      <c r="G351" s="582"/>
      <c r="J351" s="532"/>
      <c r="K351" s="532"/>
      <c r="L351" s="532"/>
      <c r="M351" s="532"/>
      <c r="R351" s="580"/>
      <c r="S351" s="532"/>
      <c r="T351" s="532"/>
      <c r="U351" s="532"/>
    </row>
    <row r="352" spans="3:21" ht="24.75" customHeight="1">
      <c r="C352" s="579"/>
      <c r="D352" s="532"/>
      <c r="E352" s="580"/>
      <c r="G352" s="582"/>
      <c r="J352" s="532"/>
      <c r="K352" s="532"/>
      <c r="L352" s="532"/>
      <c r="M352" s="532"/>
      <c r="R352" s="580"/>
      <c r="S352" s="532"/>
      <c r="T352" s="532"/>
      <c r="U352" s="532"/>
    </row>
    <row r="353" spans="3:21" ht="24.75" customHeight="1">
      <c r="C353" s="579"/>
      <c r="D353" s="532"/>
      <c r="E353" s="580"/>
      <c r="G353" s="582"/>
      <c r="J353" s="532"/>
      <c r="K353" s="532"/>
      <c r="L353" s="532"/>
      <c r="M353" s="532"/>
      <c r="R353" s="580"/>
      <c r="S353" s="532"/>
      <c r="T353" s="532"/>
      <c r="U353" s="532"/>
    </row>
    <row r="354" spans="3:21" ht="24.75" customHeight="1">
      <c r="C354" s="579"/>
      <c r="D354" s="532"/>
      <c r="E354" s="580"/>
      <c r="G354" s="582"/>
      <c r="J354" s="532"/>
      <c r="K354" s="532"/>
      <c r="L354" s="532"/>
      <c r="M354" s="532"/>
      <c r="R354" s="580"/>
      <c r="S354" s="532"/>
      <c r="T354" s="532"/>
      <c r="U354" s="532"/>
    </row>
    <row r="355" spans="3:21" ht="24.75" customHeight="1">
      <c r="C355" s="579"/>
      <c r="D355" s="532"/>
      <c r="E355" s="580"/>
      <c r="G355" s="582"/>
      <c r="J355" s="532"/>
      <c r="K355" s="532"/>
      <c r="L355" s="532"/>
      <c r="M355" s="532"/>
      <c r="R355" s="580"/>
      <c r="S355" s="532"/>
      <c r="T355" s="532"/>
      <c r="U355" s="532"/>
    </row>
    <row r="356" spans="3:21" ht="24.75" customHeight="1">
      <c r="C356" s="579"/>
      <c r="D356" s="532"/>
      <c r="E356" s="580"/>
      <c r="G356" s="582"/>
      <c r="J356" s="532"/>
      <c r="K356" s="532"/>
      <c r="L356" s="532"/>
      <c r="M356" s="532"/>
      <c r="R356" s="580"/>
      <c r="S356" s="532"/>
      <c r="T356" s="532"/>
      <c r="U356" s="532"/>
    </row>
    <row r="357" spans="3:21" ht="24.75" customHeight="1">
      <c r="C357" s="579"/>
      <c r="D357" s="532"/>
      <c r="E357" s="580"/>
      <c r="G357" s="582"/>
      <c r="J357" s="532"/>
      <c r="K357" s="532"/>
      <c r="L357" s="532"/>
      <c r="M357" s="532"/>
      <c r="R357" s="580"/>
      <c r="S357" s="532"/>
      <c r="T357" s="532"/>
      <c r="U357" s="532"/>
    </row>
    <row r="358" spans="3:21" ht="24.75" customHeight="1">
      <c r="C358" s="579"/>
      <c r="D358" s="532"/>
      <c r="E358" s="580"/>
      <c r="G358" s="582"/>
      <c r="J358" s="532"/>
      <c r="K358" s="532"/>
      <c r="L358" s="532"/>
      <c r="M358" s="532"/>
      <c r="R358" s="580"/>
      <c r="S358" s="532"/>
      <c r="T358" s="532"/>
      <c r="U358" s="532"/>
    </row>
    <row r="359" spans="3:21" ht="24.75" customHeight="1">
      <c r="C359" s="579"/>
      <c r="D359" s="532"/>
      <c r="E359" s="580"/>
      <c r="G359" s="582"/>
      <c r="J359" s="532"/>
      <c r="K359" s="532"/>
      <c r="L359" s="532"/>
      <c r="M359" s="532"/>
      <c r="R359" s="580"/>
      <c r="S359" s="532"/>
      <c r="T359" s="532"/>
      <c r="U359" s="532"/>
    </row>
    <row r="360" spans="3:21" ht="24.75" customHeight="1">
      <c r="C360" s="579"/>
      <c r="D360" s="532"/>
      <c r="E360" s="580"/>
      <c r="G360" s="582"/>
      <c r="J360" s="532"/>
      <c r="K360" s="532"/>
      <c r="L360" s="532"/>
      <c r="M360" s="532"/>
      <c r="R360" s="580"/>
      <c r="S360" s="532"/>
      <c r="T360" s="532"/>
      <c r="U360" s="532"/>
    </row>
    <row r="361" spans="3:21" ht="24.75" customHeight="1">
      <c r="C361" s="579"/>
      <c r="D361" s="532"/>
      <c r="E361" s="580"/>
      <c r="G361" s="582"/>
      <c r="J361" s="532"/>
      <c r="K361" s="532"/>
      <c r="L361" s="532"/>
      <c r="M361" s="532"/>
      <c r="R361" s="580"/>
      <c r="S361" s="532"/>
      <c r="T361" s="532"/>
      <c r="U361" s="532"/>
    </row>
    <row r="362" spans="3:21" ht="24.75" customHeight="1">
      <c r="C362" s="579"/>
      <c r="D362" s="532"/>
      <c r="E362" s="580"/>
      <c r="G362" s="582"/>
      <c r="J362" s="532"/>
      <c r="K362" s="532"/>
      <c r="L362" s="532"/>
      <c r="M362" s="532"/>
      <c r="R362" s="580"/>
      <c r="S362" s="532"/>
      <c r="T362" s="532"/>
      <c r="U362" s="532"/>
    </row>
    <row r="363" spans="3:21" ht="24.75" customHeight="1">
      <c r="C363" s="579"/>
      <c r="D363" s="532"/>
      <c r="E363" s="580"/>
      <c r="G363" s="582"/>
      <c r="J363" s="532"/>
      <c r="K363" s="532"/>
      <c r="L363" s="532"/>
      <c r="M363" s="532"/>
      <c r="R363" s="580"/>
      <c r="S363" s="532"/>
      <c r="T363" s="532"/>
      <c r="U363" s="532"/>
    </row>
    <row r="364" spans="3:21" ht="24.75" customHeight="1">
      <c r="C364" s="579"/>
      <c r="D364" s="532"/>
      <c r="E364" s="580"/>
      <c r="G364" s="582"/>
      <c r="J364" s="532"/>
      <c r="K364" s="532"/>
      <c r="L364" s="532"/>
      <c r="M364" s="532"/>
      <c r="R364" s="580"/>
      <c r="S364" s="532"/>
      <c r="T364" s="532"/>
      <c r="U364" s="532"/>
    </row>
    <row r="365" spans="3:21" ht="24.75" customHeight="1">
      <c r="C365" s="579"/>
      <c r="D365" s="532"/>
      <c r="E365" s="580"/>
      <c r="G365" s="582"/>
      <c r="J365" s="532"/>
      <c r="K365" s="532"/>
      <c r="L365" s="532"/>
      <c r="M365" s="532"/>
      <c r="R365" s="580"/>
      <c r="S365" s="532"/>
      <c r="T365" s="532"/>
      <c r="U365" s="532"/>
    </row>
    <row r="366" spans="3:21" ht="24.75" customHeight="1">
      <c r="C366" s="579"/>
      <c r="D366" s="532"/>
      <c r="E366" s="580"/>
      <c r="G366" s="582"/>
      <c r="J366" s="532"/>
      <c r="K366" s="532"/>
      <c r="L366" s="532"/>
      <c r="M366" s="532"/>
      <c r="R366" s="580"/>
      <c r="S366" s="532"/>
      <c r="T366" s="532"/>
      <c r="U366" s="532"/>
    </row>
    <row r="367" spans="3:21" ht="24.75" customHeight="1">
      <c r="C367" s="579"/>
      <c r="D367" s="532"/>
      <c r="E367" s="580"/>
      <c r="G367" s="582"/>
      <c r="J367" s="532"/>
      <c r="K367" s="532"/>
      <c r="L367" s="532"/>
      <c r="M367" s="532"/>
      <c r="R367" s="580"/>
      <c r="S367" s="532"/>
      <c r="T367" s="532"/>
      <c r="U367" s="532"/>
    </row>
    <row r="368" spans="3:21" ht="24.75" customHeight="1">
      <c r="C368" s="579"/>
      <c r="D368" s="532"/>
      <c r="E368" s="580"/>
      <c r="G368" s="582"/>
      <c r="J368" s="532"/>
      <c r="K368" s="532"/>
      <c r="L368" s="532"/>
      <c r="M368" s="532"/>
      <c r="R368" s="580"/>
      <c r="S368" s="532"/>
      <c r="T368" s="532"/>
      <c r="U368" s="532"/>
    </row>
    <row r="369" spans="3:21" ht="24.75" customHeight="1">
      <c r="C369" s="579"/>
      <c r="D369" s="532"/>
      <c r="E369" s="580"/>
      <c r="G369" s="582"/>
      <c r="J369" s="532"/>
      <c r="K369" s="532"/>
      <c r="L369" s="532"/>
      <c r="M369" s="532"/>
      <c r="R369" s="580"/>
      <c r="S369" s="532"/>
      <c r="T369" s="532"/>
      <c r="U369" s="532"/>
    </row>
    <row r="370" spans="3:21" ht="24.75" customHeight="1">
      <c r="C370" s="579"/>
      <c r="D370" s="532"/>
      <c r="E370" s="580"/>
      <c r="G370" s="582"/>
      <c r="J370" s="532"/>
      <c r="K370" s="532"/>
      <c r="L370" s="532"/>
      <c r="M370" s="532"/>
      <c r="R370" s="580"/>
      <c r="S370" s="532"/>
      <c r="T370" s="532"/>
      <c r="U370" s="532"/>
    </row>
    <row r="371" spans="3:21" ht="24.75" customHeight="1">
      <c r="C371" s="579"/>
      <c r="D371" s="532"/>
      <c r="E371" s="580"/>
      <c r="G371" s="582"/>
      <c r="J371" s="532"/>
      <c r="K371" s="532"/>
      <c r="L371" s="532"/>
      <c r="M371" s="532"/>
      <c r="R371" s="580"/>
      <c r="S371" s="532"/>
      <c r="T371" s="532"/>
      <c r="U371" s="532"/>
    </row>
    <row r="372" spans="3:21" ht="24.75" customHeight="1">
      <c r="C372" s="579"/>
      <c r="D372" s="532"/>
      <c r="E372" s="580"/>
      <c r="G372" s="582"/>
      <c r="J372" s="532"/>
      <c r="K372" s="532"/>
      <c r="L372" s="532"/>
      <c r="M372" s="532"/>
      <c r="R372" s="580"/>
      <c r="S372" s="532"/>
      <c r="T372" s="532"/>
      <c r="U372" s="532"/>
    </row>
    <row r="373" spans="3:21" ht="24.75" customHeight="1">
      <c r="C373" s="579"/>
      <c r="D373" s="532"/>
      <c r="E373" s="580"/>
      <c r="G373" s="582"/>
      <c r="J373" s="532"/>
      <c r="K373" s="532"/>
      <c r="L373" s="532"/>
      <c r="M373" s="532"/>
      <c r="R373" s="580"/>
      <c r="S373" s="532"/>
      <c r="T373" s="532"/>
      <c r="U373" s="532"/>
    </row>
    <row r="374" spans="3:21" ht="24.75" customHeight="1">
      <c r="C374" s="579"/>
      <c r="D374" s="532"/>
      <c r="E374" s="580"/>
      <c r="G374" s="582"/>
      <c r="J374" s="532"/>
      <c r="K374" s="532"/>
      <c r="L374" s="532"/>
      <c r="M374" s="532"/>
      <c r="R374" s="580"/>
      <c r="S374" s="532"/>
      <c r="T374" s="532"/>
      <c r="U374" s="532"/>
    </row>
    <row r="375" spans="3:21" ht="24.75" customHeight="1">
      <c r="C375" s="579"/>
      <c r="D375" s="532"/>
      <c r="E375" s="580"/>
      <c r="G375" s="582"/>
      <c r="J375" s="532"/>
      <c r="K375" s="532"/>
      <c r="L375" s="532"/>
      <c r="M375" s="532"/>
      <c r="R375" s="580"/>
      <c r="S375" s="532"/>
      <c r="T375" s="532"/>
      <c r="U375" s="532"/>
    </row>
    <row r="376" spans="3:21" ht="24.75" customHeight="1">
      <c r="C376" s="579"/>
      <c r="D376" s="532"/>
      <c r="E376" s="580"/>
      <c r="G376" s="582"/>
      <c r="J376" s="532"/>
      <c r="K376" s="532"/>
      <c r="L376" s="532"/>
      <c r="M376" s="532"/>
      <c r="R376" s="580"/>
      <c r="S376" s="532"/>
      <c r="T376" s="532"/>
      <c r="U376" s="532"/>
    </row>
    <row r="377" spans="3:21" ht="24.75" customHeight="1">
      <c r="C377" s="579"/>
      <c r="D377" s="532"/>
      <c r="E377" s="580"/>
      <c r="G377" s="582"/>
      <c r="J377" s="532"/>
      <c r="K377" s="532"/>
      <c r="L377" s="532"/>
      <c r="M377" s="532"/>
      <c r="R377" s="580"/>
      <c r="S377" s="532"/>
      <c r="T377" s="532"/>
      <c r="U377" s="532"/>
    </row>
    <row r="378" spans="3:21" ht="24.75" customHeight="1">
      <c r="C378" s="579"/>
      <c r="D378" s="532"/>
      <c r="E378" s="580"/>
      <c r="G378" s="582"/>
      <c r="J378" s="532"/>
      <c r="K378" s="532"/>
      <c r="L378" s="532"/>
      <c r="M378" s="532"/>
      <c r="R378" s="580"/>
      <c r="S378" s="532"/>
      <c r="T378" s="532"/>
      <c r="U378" s="532"/>
    </row>
    <row r="379" spans="3:21" ht="24.75" customHeight="1">
      <c r="C379" s="579"/>
      <c r="D379" s="532"/>
      <c r="E379" s="580"/>
      <c r="G379" s="582"/>
      <c r="J379" s="532"/>
      <c r="K379" s="532"/>
      <c r="L379" s="532"/>
      <c r="M379" s="532"/>
      <c r="R379" s="580"/>
      <c r="S379" s="532"/>
      <c r="T379" s="532"/>
      <c r="U379" s="532"/>
    </row>
    <row r="380" spans="3:21" ht="24.75" customHeight="1">
      <c r="C380" s="579"/>
      <c r="D380" s="532"/>
      <c r="E380" s="580"/>
      <c r="G380" s="582"/>
      <c r="J380" s="532"/>
      <c r="K380" s="532"/>
      <c r="L380" s="532"/>
      <c r="M380" s="532"/>
      <c r="R380" s="580"/>
      <c r="S380" s="532"/>
      <c r="T380" s="532"/>
      <c r="U380" s="532"/>
    </row>
    <row r="381" spans="3:21" ht="24.75" customHeight="1">
      <c r="C381" s="579"/>
      <c r="D381" s="532"/>
      <c r="E381" s="580"/>
      <c r="G381" s="582"/>
      <c r="J381" s="532"/>
      <c r="K381" s="532"/>
      <c r="L381" s="532"/>
      <c r="M381" s="532"/>
      <c r="R381" s="580"/>
      <c r="S381" s="532"/>
      <c r="T381" s="532"/>
      <c r="U381" s="532"/>
    </row>
    <row r="382" spans="3:21" ht="24.75" customHeight="1">
      <c r="C382" s="579"/>
      <c r="D382" s="532"/>
      <c r="E382" s="580"/>
      <c r="G382" s="582"/>
      <c r="J382" s="532"/>
      <c r="K382" s="532"/>
      <c r="L382" s="532"/>
      <c r="M382" s="532"/>
      <c r="R382" s="580"/>
      <c r="S382" s="532"/>
      <c r="T382" s="532"/>
      <c r="U382" s="532"/>
    </row>
    <row r="383" spans="3:21" ht="24.75" customHeight="1">
      <c r="C383" s="579"/>
      <c r="D383" s="532"/>
      <c r="E383" s="580"/>
      <c r="G383" s="582"/>
      <c r="J383" s="532"/>
      <c r="K383" s="532"/>
      <c r="L383" s="532"/>
      <c r="M383" s="532"/>
      <c r="R383" s="580"/>
      <c r="S383" s="532"/>
      <c r="T383" s="532"/>
      <c r="U383" s="532"/>
    </row>
    <row r="384" spans="3:21" ht="24.75" customHeight="1">
      <c r="C384" s="579"/>
      <c r="D384" s="532"/>
      <c r="E384" s="580"/>
      <c r="G384" s="582"/>
      <c r="J384" s="532"/>
      <c r="K384" s="532"/>
      <c r="L384" s="532"/>
      <c r="M384" s="532"/>
      <c r="R384" s="580"/>
      <c r="S384" s="532"/>
      <c r="T384" s="532"/>
      <c r="U384" s="532"/>
    </row>
    <row r="385" spans="3:21" ht="24.75" customHeight="1">
      <c r="C385" s="579"/>
      <c r="D385" s="532"/>
      <c r="E385" s="580"/>
      <c r="G385" s="582"/>
      <c r="J385" s="532"/>
      <c r="K385" s="532"/>
      <c r="L385" s="532"/>
      <c r="M385" s="532"/>
      <c r="R385" s="580"/>
      <c r="S385" s="532"/>
      <c r="T385" s="532"/>
      <c r="U385" s="532"/>
    </row>
    <row r="386" spans="3:21" ht="24.75" customHeight="1">
      <c r="C386" s="579"/>
      <c r="D386" s="532"/>
      <c r="E386" s="580"/>
      <c r="G386" s="582"/>
      <c r="J386" s="532"/>
      <c r="K386" s="532"/>
      <c r="L386" s="532"/>
      <c r="M386" s="532"/>
      <c r="R386" s="580"/>
      <c r="S386" s="532"/>
      <c r="T386" s="532"/>
      <c r="U386" s="532"/>
    </row>
    <row r="387" spans="3:21" ht="24.75" customHeight="1">
      <c r="C387" s="579"/>
      <c r="D387" s="532"/>
      <c r="E387" s="580"/>
      <c r="G387" s="582"/>
      <c r="J387" s="532"/>
      <c r="K387" s="532"/>
      <c r="L387" s="532"/>
      <c r="M387" s="532"/>
      <c r="R387" s="580"/>
      <c r="S387" s="532"/>
      <c r="T387" s="532"/>
      <c r="U387" s="532"/>
    </row>
    <row r="388" spans="3:21" ht="24.75" customHeight="1">
      <c r="C388" s="579"/>
      <c r="D388" s="532"/>
      <c r="E388" s="580"/>
      <c r="G388" s="582"/>
      <c r="J388" s="532"/>
      <c r="K388" s="532"/>
      <c r="L388" s="532"/>
      <c r="M388" s="532"/>
      <c r="R388" s="580"/>
      <c r="S388" s="532"/>
      <c r="T388" s="532"/>
      <c r="U388" s="532"/>
    </row>
    <row r="389" spans="3:21" ht="24.75" customHeight="1">
      <c r="C389" s="579"/>
      <c r="D389" s="532"/>
      <c r="E389" s="580"/>
      <c r="G389" s="582"/>
      <c r="J389" s="532"/>
      <c r="K389" s="532"/>
      <c r="L389" s="532"/>
      <c r="M389" s="532"/>
      <c r="R389" s="580"/>
      <c r="S389" s="532"/>
      <c r="T389" s="532"/>
      <c r="U389" s="532"/>
    </row>
    <row r="390" spans="3:21" ht="24.75" customHeight="1">
      <c r="C390" s="579"/>
      <c r="D390" s="532"/>
      <c r="E390" s="580"/>
      <c r="G390" s="582"/>
      <c r="J390" s="532"/>
      <c r="K390" s="532"/>
      <c r="L390" s="532"/>
      <c r="M390" s="532"/>
      <c r="R390" s="580"/>
      <c r="S390" s="532"/>
      <c r="T390" s="532"/>
      <c r="U390" s="532"/>
    </row>
    <row r="391" spans="3:21" ht="24.75" customHeight="1">
      <c r="C391" s="579"/>
      <c r="D391" s="532"/>
      <c r="E391" s="580"/>
      <c r="G391" s="582"/>
      <c r="J391" s="532"/>
      <c r="K391" s="532"/>
      <c r="L391" s="532"/>
      <c r="M391" s="532"/>
      <c r="R391" s="580"/>
      <c r="S391" s="532"/>
      <c r="T391" s="532"/>
      <c r="U391" s="532"/>
    </row>
    <row r="392" spans="3:21" ht="24.75" customHeight="1">
      <c r="C392" s="579"/>
      <c r="D392" s="532"/>
      <c r="E392" s="580"/>
      <c r="G392" s="582"/>
      <c r="J392" s="532"/>
      <c r="K392" s="532"/>
      <c r="L392" s="532"/>
      <c r="M392" s="532"/>
      <c r="R392" s="580"/>
      <c r="S392" s="532"/>
      <c r="T392" s="532"/>
      <c r="U392" s="532"/>
    </row>
    <row r="393" spans="3:21" ht="24.75" customHeight="1">
      <c r="C393" s="579"/>
      <c r="D393" s="532"/>
      <c r="E393" s="580"/>
      <c r="G393" s="582"/>
      <c r="J393" s="532"/>
      <c r="K393" s="532"/>
      <c r="L393" s="532"/>
      <c r="M393" s="532"/>
      <c r="R393" s="580"/>
      <c r="S393" s="532"/>
      <c r="T393" s="532"/>
      <c r="U393" s="532"/>
    </row>
    <row r="394" spans="3:21" ht="24.75" customHeight="1">
      <c r="C394" s="579"/>
      <c r="D394" s="532"/>
      <c r="E394" s="580"/>
      <c r="G394" s="582"/>
      <c r="J394" s="532"/>
      <c r="K394" s="532"/>
      <c r="L394" s="532"/>
      <c r="M394" s="532"/>
      <c r="R394" s="580"/>
      <c r="S394" s="532"/>
      <c r="T394" s="532"/>
      <c r="U394" s="532"/>
    </row>
    <row r="395" spans="3:21" ht="24.75" customHeight="1">
      <c r="C395" s="579"/>
      <c r="D395" s="532"/>
      <c r="E395" s="580"/>
      <c r="G395" s="582"/>
      <c r="J395" s="532"/>
      <c r="K395" s="532"/>
      <c r="L395" s="532"/>
      <c r="M395" s="532"/>
      <c r="R395" s="580"/>
      <c r="S395" s="532"/>
      <c r="T395" s="532"/>
      <c r="U395" s="532"/>
    </row>
    <row r="396" spans="3:21" ht="24.75" customHeight="1">
      <c r="C396" s="579"/>
      <c r="D396" s="532"/>
      <c r="E396" s="580"/>
      <c r="G396" s="582"/>
      <c r="J396" s="532"/>
      <c r="K396" s="532"/>
      <c r="L396" s="532"/>
      <c r="M396" s="532"/>
      <c r="R396" s="580"/>
      <c r="S396" s="532"/>
      <c r="T396" s="532"/>
      <c r="U396" s="532"/>
    </row>
    <row r="397" spans="3:21" ht="24.75" customHeight="1">
      <c r="C397" s="579"/>
      <c r="D397" s="532"/>
      <c r="E397" s="580"/>
      <c r="G397" s="582"/>
      <c r="J397" s="532"/>
      <c r="K397" s="532"/>
      <c r="L397" s="532"/>
      <c r="M397" s="532"/>
      <c r="R397" s="580"/>
      <c r="S397" s="532"/>
      <c r="T397" s="532"/>
      <c r="U397" s="532"/>
    </row>
    <row r="398" spans="3:21" ht="24.75" customHeight="1">
      <c r="C398" s="579"/>
      <c r="D398" s="532"/>
      <c r="E398" s="580"/>
      <c r="G398" s="582"/>
      <c r="J398" s="532"/>
      <c r="K398" s="532"/>
      <c r="L398" s="532"/>
      <c r="M398" s="532"/>
      <c r="R398" s="580"/>
      <c r="S398" s="532"/>
      <c r="T398" s="532"/>
      <c r="U398" s="532"/>
    </row>
    <row r="399" spans="3:21" ht="24.75" customHeight="1">
      <c r="C399" s="579"/>
      <c r="D399" s="532"/>
      <c r="E399" s="580"/>
      <c r="G399" s="582"/>
      <c r="J399" s="532"/>
      <c r="K399" s="532"/>
      <c r="L399" s="532"/>
      <c r="M399" s="532"/>
      <c r="R399" s="580"/>
      <c r="S399" s="532"/>
      <c r="T399" s="532"/>
      <c r="U399" s="532"/>
    </row>
    <row r="400" spans="3:21" ht="24.75" customHeight="1">
      <c r="C400" s="579"/>
      <c r="D400" s="532"/>
      <c r="E400" s="580"/>
      <c r="G400" s="582"/>
      <c r="J400" s="532"/>
      <c r="K400" s="532"/>
      <c r="L400" s="532"/>
      <c r="M400" s="532"/>
      <c r="R400" s="580"/>
      <c r="S400" s="532"/>
      <c r="T400" s="532"/>
      <c r="U400" s="532"/>
    </row>
    <row r="401" spans="3:21" ht="24.75" customHeight="1">
      <c r="C401" s="579"/>
      <c r="D401" s="532"/>
      <c r="E401" s="580"/>
      <c r="G401" s="582"/>
      <c r="J401" s="532"/>
      <c r="K401" s="532"/>
      <c r="L401" s="532"/>
      <c r="M401" s="532"/>
      <c r="R401" s="580"/>
      <c r="S401" s="532"/>
      <c r="T401" s="532"/>
      <c r="U401" s="532"/>
    </row>
    <row r="402" spans="3:21" ht="24.75" customHeight="1">
      <c r="C402" s="579"/>
      <c r="D402" s="532"/>
      <c r="E402" s="580"/>
      <c r="G402" s="582"/>
      <c r="J402" s="532"/>
      <c r="K402" s="532"/>
      <c r="L402" s="532"/>
      <c r="M402" s="532"/>
      <c r="R402" s="580"/>
      <c r="S402" s="532"/>
      <c r="T402" s="532"/>
      <c r="U402" s="532"/>
    </row>
    <row r="403" spans="3:21" ht="24.75" customHeight="1">
      <c r="C403" s="579"/>
      <c r="D403" s="532"/>
      <c r="E403" s="580"/>
      <c r="G403" s="582"/>
      <c r="J403" s="532"/>
      <c r="K403" s="532"/>
      <c r="L403" s="532"/>
      <c r="M403" s="532"/>
      <c r="R403" s="580"/>
      <c r="S403" s="532"/>
      <c r="T403" s="532"/>
      <c r="U403" s="532"/>
    </row>
    <row r="404" spans="3:21" ht="24.75" customHeight="1">
      <c r="C404" s="579"/>
      <c r="D404" s="532"/>
      <c r="E404" s="580"/>
      <c r="G404" s="582"/>
      <c r="J404" s="532"/>
      <c r="K404" s="532"/>
      <c r="L404" s="532"/>
      <c r="M404" s="532"/>
      <c r="R404" s="580"/>
      <c r="S404" s="532"/>
      <c r="T404" s="532"/>
      <c r="U404" s="532"/>
    </row>
    <row r="405" spans="3:21" ht="24.75" customHeight="1">
      <c r="C405" s="579"/>
      <c r="D405" s="532"/>
      <c r="E405" s="580"/>
      <c r="G405" s="582"/>
      <c r="J405" s="532"/>
      <c r="K405" s="532"/>
      <c r="L405" s="532"/>
      <c r="M405" s="532"/>
      <c r="R405" s="580"/>
      <c r="S405" s="532"/>
      <c r="T405" s="532"/>
      <c r="U405" s="532"/>
    </row>
    <row r="406" spans="3:21" ht="24.75" customHeight="1">
      <c r="C406" s="579"/>
      <c r="D406" s="532"/>
      <c r="E406" s="580"/>
      <c r="G406" s="582"/>
      <c r="J406" s="532"/>
      <c r="K406" s="532"/>
      <c r="L406" s="532"/>
      <c r="M406" s="532"/>
      <c r="R406" s="580"/>
      <c r="S406" s="532"/>
      <c r="T406" s="532"/>
      <c r="U406" s="532"/>
    </row>
    <row r="407" spans="3:21" ht="24.75" customHeight="1">
      <c r="C407" s="579"/>
      <c r="D407" s="532"/>
      <c r="E407" s="580"/>
      <c r="G407" s="582"/>
      <c r="J407" s="532"/>
      <c r="K407" s="532"/>
      <c r="L407" s="532"/>
      <c r="M407" s="532"/>
      <c r="R407" s="580"/>
      <c r="S407" s="532"/>
      <c r="T407" s="532"/>
      <c r="U407" s="532"/>
    </row>
    <row r="408" spans="3:21" ht="24.75" customHeight="1">
      <c r="C408" s="579"/>
      <c r="D408" s="532"/>
      <c r="E408" s="580"/>
      <c r="G408" s="582"/>
      <c r="J408" s="532"/>
      <c r="K408" s="532"/>
      <c r="L408" s="532"/>
      <c r="M408" s="532"/>
      <c r="R408" s="580"/>
      <c r="S408" s="532"/>
      <c r="T408" s="532"/>
      <c r="U408" s="532"/>
    </row>
    <row r="409" spans="3:21" ht="24.75" customHeight="1">
      <c r="C409" s="579"/>
      <c r="D409" s="532"/>
      <c r="E409" s="580"/>
      <c r="G409" s="582"/>
      <c r="J409" s="532"/>
      <c r="K409" s="532"/>
      <c r="L409" s="532"/>
      <c r="M409" s="532"/>
      <c r="R409" s="580"/>
      <c r="S409" s="532"/>
      <c r="T409" s="532"/>
      <c r="U409" s="532"/>
    </row>
    <row r="410" spans="3:21" ht="24.75" customHeight="1">
      <c r="C410" s="579"/>
      <c r="D410" s="532"/>
      <c r="E410" s="580"/>
      <c r="G410" s="582"/>
      <c r="J410" s="532"/>
      <c r="K410" s="532"/>
      <c r="L410" s="532"/>
      <c r="M410" s="532"/>
      <c r="R410" s="580"/>
      <c r="S410" s="532"/>
      <c r="T410" s="532"/>
      <c r="U410" s="532"/>
    </row>
    <row r="411" spans="3:21" ht="24.75" customHeight="1">
      <c r="C411" s="579"/>
      <c r="D411" s="532"/>
      <c r="E411" s="580"/>
      <c r="G411" s="582"/>
      <c r="J411" s="532"/>
      <c r="K411" s="532"/>
      <c r="L411" s="532"/>
      <c r="M411" s="532"/>
      <c r="R411" s="580"/>
      <c r="S411" s="532"/>
      <c r="T411" s="532"/>
      <c r="U411" s="532"/>
    </row>
    <row r="412" spans="3:21" ht="24.75" customHeight="1">
      <c r="C412" s="579"/>
      <c r="D412" s="532"/>
      <c r="E412" s="580"/>
      <c r="G412" s="582"/>
      <c r="J412" s="532"/>
      <c r="K412" s="532"/>
      <c r="L412" s="532"/>
      <c r="M412" s="532"/>
      <c r="R412" s="580"/>
      <c r="S412" s="532"/>
      <c r="T412" s="532"/>
      <c r="U412" s="532"/>
    </row>
    <row r="413" spans="3:21" ht="24.75" customHeight="1">
      <c r="C413" s="579"/>
      <c r="D413" s="532"/>
      <c r="E413" s="580"/>
      <c r="G413" s="582"/>
      <c r="J413" s="532"/>
      <c r="K413" s="532"/>
      <c r="L413" s="532"/>
      <c r="M413" s="532"/>
      <c r="R413" s="580"/>
      <c r="S413" s="532"/>
      <c r="T413" s="532"/>
      <c r="U413" s="532"/>
    </row>
    <row r="414" spans="3:21" ht="24.75" customHeight="1">
      <c r="C414" s="579"/>
      <c r="D414" s="532"/>
      <c r="E414" s="580"/>
      <c r="G414" s="582"/>
      <c r="J414" s="532"/>
      <c r="K414" s="532"/>
      <c r="L414" s="532"/>
      <c r="M414" s="532"/>
      <c r="R414" s="580"/>
      <c r="S414" s="532"/>
      <c r="T414" s="532"/>
      <c r="U414" s="532"/>
    </row>
    <row r="415" spans="3:21" ht="24.75" customHeight="1">
      <c r="C415" s="579"/>
      <c r="D415" s="532"/>
      <c r="E415" s="580"/>
      <c r="G415" s="582"/>
      <c r="J415" s="532"/>
      <c r="K415" s="532"/>
      <c r="L415" s="532"/>
      <c r="M415" s="532"/>
      <c r="R415" s="580"/>
      <c r="S415" s="532"/>
      <c r="T415" s="532"/>
      <c r="U415" s="532"/>
    </row>
    <row r="416" spans="3:21" ht="24.75" customHeight="1">
      <c r="C416" s="579"/>
      <c r="D416" s="532"/>
      <c r="E416" s="580"/>
      <c r="G416" s="582"/>
      <c r="J416" s="532"/>
      <c r="K416" s="532"/>
      <c r="L416" s="532"/>
      <c r="M416" s="532"/>
      <c r="R416" s="580"/>
      <c r="S416" s="532"/>
      <c r="T416" s="532"/>
      <c r="U416" s="532"/>
    </row>
    <row r="417" spans="3:21" ht="24.75" customHeight="1">
      <c r="C417" s="579"/>
      <c r="D417" s="532"/>
      <c r="E417" s="580"/>
      <c r="G417" s="582"/>
      <c r="J417" s="532"/>
      <c r="K417" s="532"/>
      <c r="L417" s="532"/>
      <c r="M417" s="532"/>
      <c r="R417" s="580"/>
      <c r="S417" s="532"/>
      <c r="T417" s="532"/>
      <c r="U417" s="532"/>
    </row>
    <row r="418" spans="3:21" ht="24.75" customHeight="1">
      <c r="C418" s="579"/>
      <c r="D418" s="532"/>
      <c r="E418" s="580"/>
      <c r="G418" s="582"/>
      <c r="J418" s="532"/>
      <c r="K418" s="532"/>
      <c r="L418" s="532"/>
      <c r="M418" s="532"/>
      <c r="R418" s="580"/>
      <c r="S418" s="532"/>
      <c r="T418" s="532"/>
      <c r="U418" s="532"/>
    </row>
    <row r="419" spans="3:21" ht="24.75" customHeight="1">
      <c r="C419" s="579"/>
      <c r="D419" s="532"/>
      <c r="E419" s="580"/>
      <c r="G419" s="582"/>
      <c r="J419" s="532"/>
      <c r="K419" s="532"/>
      <c r="L419" s="532"/>
      <c r="M419" s="532"/>
      <c r="R419" s="580"/>
      <c r="S419" s="532"/>
      <c r="T419" s="532"/>
      <c r="U419" s="532"/>
    </row>
    <row r="420" spans="3:21" ht="24.75" customHeight="1">
      <c r="C420" s="579"/>
      <c r="D420" s="532"/>
      <c r="E420" s="580"/>
      <c r="G420" s="582"/>
      <c r="J420" s="532"/>
      <c r="K420" s="532"/>
      <c r="L420" s="532"/>
      <c r="M420" s="532"/>
      <c r="R420" s="580"/>
      <c r="S420" s="532"/>
      <c r="T420" s="532"/>
      <c r="U420" s="532"/>
    </row>
    <row r="421" spans="3:21" ht="24.75" customHeight="1">
      <c r="C421" s="579"/>
      <c r="D421" s="532"/>
      <c r="E421" s="580"/>
      <c r="G421" s="582"/>
      <c r="J421" s="532"/>
      <c r="K421" s="532"/>
      <c r="L421" s="532"/>
      <c r="M421" s="532"/>
      <c r="R421" s="580"/>
      <c r="S421" s="532"/>
      <c r="T421" s="532"/>
      <c r="U421" s="532"/>
    </row>
    <row r="422" spans="3:21" ht="24.75" customHeight="1">
      <c r="C422" s="579"/>
      <c r="D422" s="532"/>
      <c r="E422" s="580"/>
      <c r="G422" s="582"/>
      <c r="J422" s="532"/>
      <c r="K422" s="532"/>
      <c r="L422" s="532"/>
      <c r="M422" s="532"/>
      <c r="R422" s="580"/>
      <c r="S422" s="532"/>
      <c r="T422" s="532"/>
      <c r="U422" s="532"/>
    </row>
    <row r="423" spans="3:21" ht="24.75" customHeight="1">
      <c r="C423" s="579"/>
      <c r="D423" s="532"/>
      <c r="E423" s="580"/>
      <c r="G423" s="582"/>
      <c r="J423" s="532"/>
      <c r="K423" s="532"/>
      <c r="L423" s="532"/>
      <c r="M423" s="532"/>
      <c r="R423" s="580"/>
      <c r="S423" s="532"/>
      <c r="T423" s="532"/>
      <c r="U423" s="532"/>
    </row>
    <row r="424" spans="3:21" ht="24.75" customHeight="1">
      <c r="C424" s="579"/>
      <c r="D424" s="532"/>
      <c r="E424" s="580"/>
      <c r="G424" s="582"/>
      <c r="J424" s="532"/>
      <c r="K424" s="532"/>
      <c r="L424" s="532"/>
      <c r="M424" s="532"/>
      <c r="R424" s="580"/>
      <c r="S424" s="532"/>
      <c r="T424" s="532"/>
      <c r="U424" s="532"/>
    </row>
    <row r="425" spans="3:21" ht="24.75" customHeight="1">
      <c r="C425" s="579"/>
      <c r="D425" s="532"/>
      <c r="E425" s="580"/>
      <c r="G425" s="582"/>
      <c r="J425" s="532"/>
      <c r="K425" s="532"/>
      <c r="L425" s="532"/>
      <c r="M425" s="532"/>
      <c r="R425" s="580"/>
      <c r="S425" s="532"/>
      <c r="T425" s="532"/>
      <c r="U425" s="532"/>
    </row>
    <row r="426" spans="3:21" ht="24.75" customHeight="1">
      <c r="C426" s="579"/>
      <c r="D426" s="532"/>
      <c r="E426" s="580"/>
      <c r="G426" s="582"/>
      <c r="J426" s="532"/>
      <c r="K426" s="532"/>
      <c r="L426" s="532"/>
      <c r="M426" s="532"/>
      <c r="R426" s="580"/>
      <c r="S426" s="532"/>
      <c r="T426" s="532"/>
      <c r="U426" s="532"/>
    </row>
    <row r="427" spans="3:21" ht="24.75" customHeight="1">
      <c r="C427" s="579"/>
      <c r="D427" s="532"/>
      <c r="E427" s="580"/>
      <c r="G427" s="582"/>
      <c r="J427" s="532"/>
      <c r="K427" s="532"/>
      <c r="L427" s="532"/>
      <c r="M427" s="532"/>
      <c r="R427" s="580"/>
      <c r="S427" s="532"/>
      <c r="T427" s="532"/>
      <c r="U427" s="532"/>
    </row>
    <row r="428" spans="3:21" ht="24.75" customHeight="1">
      <c r="C428" s="579"/>
      <c r="D428" s="532"/>
      <c r="E428" s="580"/>
      <c r="G428" s="582"/>
      <c r="J428" s="532"/>
      <c r="K428" s="532"/>
      <c r="L428" s="532"/>
      <c r="M428" s="532"/>
      <c r="R428" s="580"/>
      <c r="S428" s="532"/>
      <c r="T428" s="532"/>
      <c r="U428" s="532"/>
    </row>
    <row r="429" spans="3:21" ht="24.75" customHeight="1">
      <c r="C429" s="579"/>
      <c r="D429" s="532"/>
      <c r="E429" s="580"/>
      <c r="G429" s="582"/>
      <c r="J429" s="532"/>
      <c r="K429" s="532"/>
      <c r="L429" s="532"/>
      <c r="M429" s="532"/>
      <c r="R429" s="580"/>
      <c r="S429" s="532"/>
      <c r="T429" s="532"/>
      <c r="U429" s="532"/>
    </row>
    <row r="430" spans="3:21" ht="24.75" customHeight="1">
      <c r="C430" s="579"/>
      <c r="D430" s="532"/>
      <c r="E430" s="580"/>
      <c r="G430" s="582"/>
      <c r="J430" s="532"/>
      <c r="K430" s="532"/>
      <c r="L430" s="532"/>
      <c r="M430" s="532"/>
      <c r="R430" s="580"/>
      <c r="S430" s="532"/>
      <c r="T430" s="532"/>
      <c r="U430" s="532"/>
    </row>
    <row r="431" spans="3:21" ht="24.75" customHeight="1">
      <c r="C431" s="579"/>
      <c r="D431" s="532"/>
      <c r="E431" s="580"/>
      <c r="G431" s="582"/>
      <c r="J431" s="532"/>
      <c r="K431" s="532"/>
      <c r="L431" s="532"/>
      <c r="M431" s="532"/>
      <c r="R431" s="580"/>
      <c r="S431" s="532"/>
      <c r="T431" s="532"/>
      <c r="U431" s="532"/>
    </row>
    <row r="432" spans="3:21" ht="24.75" customHeight="1">
      <c r="C432" s="579"/>
      <c r="D432" s="532"/>
      <c r="E432" s="580"/>
      <c r="G432" s="582"/>
      <c r="J432" s="532"/>
      <c r="K432" s="532"/>
      <c r="L432" s="532"/>
      <c r="M432" s="532"/>
      <c r="R432" s="580"/>
      <c r="S432" s="532"/>
      <c r="T432" s="532"/>
      <c r="U432" s="532"/>
    </row>
    <row r="433" spans="3:21" ht="24.75" customHeight="1">
      <c r="C433" s="579"/>
      <c r="D433" s="532"/>
      <c r="E433" s="580"/>
      <c r="G433" s="582"/>
      <c r="J433" s="532"/>
      <c r="K433" s="532"/>
      <c r="L433" s="532"/>
      <c r="M433" s="532"/>
      <c r="R433" s="580"/>
      <c r="S433" s="532"/>
      <c r="T433" s="532"/>
      <c r="U433" s="532"/>
    </row>
    <row r="434" spans="3:21" ht="24.75" customHeight="1">
      <c r="C434" s="579"/>
      <c r="D434" s="532"/>
      <c r="E434" s="580"/>
      <c r="G434" s="582"/>
      <c r="J434" s="532"/>
      <c r="K434" s="532"/>
      <c r="L434" s="532"/>
      <c r="M434" s="532"/>
      <c r="R434" s="580"/>
      <c r="S434" s="532"/>
      <c r="T434" s="532"/>
      <c r="U434" s="532"/>
    </row>
    <row r="435" spans="3:21" ht="24.75" customHeight="1">
      <c r="C435" s="579"/>
      <c r="D435" s="532"/>
      <c r="E435" s="580"/>
      <c r="G435" s="582"/>
      <c r="J435" s="532"/>
      <c r="K435" s="532"/>
      <c r="L435" s="532"/>
      <c r="M435" s="532"/>
      <c r="R435" s="580"/>
      <c r="S435" s="532"/>
      <c r="T435" s="532"/>
      <c r="U435" s="532"/>
    </row>
    <row r="436" spans="3:21" ht="24.75" customHeight="1">
      <c r="C436" s="579"/>
      <c r="D436" s="532"/>
      <c r="E436" s="580"/>
      <c r="G436" s="582"/>
      <c r="J436" s="532"/>
      <c r="K436" s="532"/>
      <c r="L436" s="532"/>
      <c r="M436" s="532"/>
      <c r="R436" s="580"/>
      <c r="S436" s="532"/>
      <c r="T436" s="532"/>
      <c r="U436" s="532"/>
    </row>
    <row r="437" spans="3:21" ht="24.75" customHeight="1">
      <c r="C437" s="579"/>
      <c r="D437" s="532"/>
      <c r="E437" s="580"/>
      <c r="G437" s="582"/>
      <c r="J437" s="532"/>
      <c r="K437" s="532"/>
      <c r="L437" s="532"/>
      <c r="M437" s="532"/>
      <c r="R437" s="580"/>
      <c r="S437" s="532"/>
      <c r="T437" s="532"/>
      <c r="U437" s="532"/>
    </row>
    <row r="438" spans="3:21" ht="24.75" customHeight="1">
      <c r="C438" s="579"/>
      <c r="D438" s="532"/>
      <c r="E438" s="580"/>
      <c r="G438" s="582"/>
      <c r="J438" s="532"/>
      <c r="K438" s="532"/>
      <c r="L438" s="532"/>
      <c r="M438" s="532"/>
      <c r="R438" s="580"/>
      <c r="S438" s="532"/>
      <c r="T438" s="532"/>
      <c r="U438" s="532"/>
    </row>
    <row r="439" spans="3:21" ht="24.75" customHeight="1">
      <c r="C439" s="579"/>
      <c r="D439" s="532"/>
      <c r="E439" s="580"/>
      <c r="G439" s="582"/>
      <c r="J439" s="532"/>
      <c r="K439" s="532"/>
      <c r="L439" s="532"/>
      <c r="M439" s="532"/>
      <c r="R439" s="580"/>
      <c r="S439" s="532"/>
      <c r="T439" s="532"/>
      <c r="U439" s="532"/>
    </row>
    <row r="440" spans="3:21" ht="24.75" customHeight="1">
      <c r="C440" s="579"/>
      <c r="D440" s="532"/>
      <c r="E440" s="580"/>
      <c r="G440" s="582"/>
      <c r="J440" s="532"/>
      <c r="K440" s="532"/>
      <c r="L440" s="532"/>
      <c r="M440" s="532"/>
      <c r="R440" s="580"/>
      <c r="S440" s="532"/>
      <c r="T440" s="532"/>
      <c r="U440" s="532"/>
    </row>
    <row r="441" spans="3:21" ht="24.75" customHeight="1">
      <c r="C441" s="579"/>
      <c r="D441" s="532"/>
      <c r="E441" s="580"/>
      <c r="G441" s="582"/>
      <c r="J441" s="532"/>
      <c r="K441" s="532"/>
      <c r="L441" s="532"/>
      <c r="M441" s="532"/>
      <c r="R441" s="580"/>
      <c r="S441" s="532"/>
      <c r="T441" s="532"/>
      <c r="U441" s="532"/>
    </row>
    <row r="442" spans="3:21" ht="24.75" customHeight="1">
      <c r="C442" s="579"/>
      <c r="D442" s="532"/>
      <c r="E442" s="580"/>
      <c r="G442" s="582"/>
      <c r="J442" s="532"/>
      <c r="K442" s="532"/>
      <c r="L442" s="532"/>
      <c r="M442" s="532"/>
      <c r="R442" s="580"/>
      <c r="S442" s="532"/>
      <c r="T442" s="532"/>
      <c r="U442" s="532"/>
    </row>
    <row r="443" spans="3:21" ht="24.75" customHeight="1">
      <c r="C443" s="579"/>
      <c r="D443" s="532"/>
      <c r="E443" s="580"/>
      <c r="G443" s="582"/>
      <c r="J443" s="532"/>
      <c r="K443" s="532"/>
      <c r="L443" s="532"/>
      <c r="M443" s="532"/>
      <c r="R443" s="580"/>
      <c r="S443" s="532"/>
      <c r="T443" s="532"/>
      <c r="U443" s="532"/>
    </row>
    <row r="444" spans="3:21" ht="24.75" customHeight="1">
      <c r="C444" s="579"/>
      <c r="D444" s="532"/>
      <c r="E444" s="580"/>
      <c r="G444" s="582"/>
      <c r="J444" s="532"/>
      <c r="K444" s="532"/>
      <c r="L444" s="532"/>
      <c r="M444" s="532"/>
      <c r="R444" s="580"/>
      <c r="S444" s="532"/>
      <c r="T444" s="532"/>
      <c r="U444" s="532"/>
    </row>
    <row r="445" spans="3:21" ht="24.75" customHeight="1">
      <c r="C445" s="579"/>
      <c r="D445" s="532"/>
      <c r="E445" s="580"/>
      <c r="G445" s="582"/>
      <c r="J445" s="532"/>
      <c r="K445" s="532"/>
      <c r="L445" s="532"/>
      <c r="M445" s="532"/>
      <c r="R445" s="580"/>
      <c r="S445" s="532"/>
      <c r="T445" s="532"/>
      <c r="U445" s="532"/>
    </row>
    <row r="446" spans="3:21" ht="24.75" customHeight="1">
      <c r="C446" s="579"/>
      <c r="D446" s="532"/>
      <c r="E446" s="580"/>
      <c r="G446" s="582"/>
      <c r="J446" s="532"/>
      <c r="K446" s="532"/>
      <c r="L446" s="532"/>
      <c r="M446" s="532"/>
      <c r="R446" s="580"/>
      <c r="S446" s="532"/>
      <c r="T446" s="532"/>
      <c r="U446" s="532"/>
    </row>
    <row r="447" spans="3:21" ht="24.75" customHeight="1">
      <c r="C447" s="579"/>
      <c r="D447" s="532"/>
      <c r="E447" s="580"/>
      <c r="G447" s="582"/>
      <c r="J447" s="532"/>
      <c r="K447" s="532"/>
      <c r="L447" s="532"/>
      <c r="M447" s="532"/>
      <c r="R447" s="580"/>
      <c r="S447" s="532"/>
      <c r="T447" s="532"/>
      <c r="U447" s="532"/>
    </row>
    <row r="448" spans="3:21" ht="24.75" customHeight="1">
      <c r="C448" s="579"/>
      <c r="D448" s="532"/>
      <c r="E448" s="580"/>
      <c r="G448" s="582"/>
      <c r="J448" s="532"/>
      <c r="K448" s="532"/>
      <c r="L448" s="532"/>
      <c r="M448" s="532"/>
      <c r="R448" s="580"/>
      <c r="S448" s="532"/>
      <c r="T448" s="532"/>
      <c r="U448" s="532"/>
    </row>
    <row r="449" spans="3:21" ht="24.75" customHeight="1">
      <c r="C449" s="579"/>
      <c r="D449" s="532"/>
      <c r="E449" s="580"/>
      <c r="G449" s="582"/>
      <c r="J449" s="532"/>
      <c r="K449" s="532"/>
      <c r="L449" s="532"/>
      <c r="M449" s="532"/>
      <c r="R449" s="580"/>
      <c r="S449" s="532"/>
      <c r="T449" s="532"/>
      <c r="U449" s="532"/>
    </row>
    <row r="450" spans="3:21" ht="24.75" customHeight="1">
      <c r="C450" s="579"/>
      <c r="D450" s="532"/>
      <c r="E450" s="580"/>
      <c r="G450" s="582"/>
      <c r="J450" s="532"/>
      <c r="K450" s="532"/>
      <c r="L450" s="532"/>
      <c r="M450" s="532"/>
      <c r="R450" s="580"/>
      <c r="S450" s="532"/>
      <c r="T450" s="532"/>
      <c r="U450" s="532"/>
    </row>
    <row r="451" spans="3:21" ht="24.75" customHeight="1">
      <c r="C451" s="579"/>
      <c r="D451" s="532"/>
      <c r="E451" s="580"/>
      <c r="G451" s="582"/>
      <c r="J451" s="532"/>
      <c r="K451" s="532"/>
      <c r="L451" s="532"/>
      <c r="M451" s="532"/>
      <c r="R451" s="580"/>
      <c r="S451" s="532"/>
      <c r="T451" s="532"/>
      <c r="U451" s="532"/>
    </row>
    <row r="452" spans="3:21" ht="24.75" customHeight="1">
      <c r="C452" s="579"/>
      <c r="D452" s="532"/>
      <c r="E452" s="580"/>
      <c r="G452" s="582"/>
      <c r="J452" s="532"/>
      <c r="K452" s="532"/>
      <c r="L452" s="532"/>
      <c r="M452" s="532"/>
      <c r="R452" s="580"/>
      <c r="S452" s="532"/>
      <c r="T452" s="532"/>
      <c r="U452" s="532"/>
    </row>
    <row r="453" spans="3:21" ht="24.75" customHeight="1">
      <c r="C453" s="579"/>
      <c r="D453" s="532"/>
      <c r="E453" s="580"/>
      <c r="G453" s="582"/>
      <c r="J453" s="532"/>
      <c r="K453" s="532"/>
      <c r="L453" s="532"/>
      <c r="M453" s="532"/>
      <c r="R453" s="580"/>
      <c r="S453" s="532"/>
      <c r="T453" s="532"/>
      <c r="U453" s="532"/>
    </row>
    <row r="454" spans="3:21" ht="24.75" customHeight="1">
      <c r="C454" s="579"/>
      <c r="D454" s="532"/>
      <c r="E454" s="580"/>
      <c r="G454" s="582"/>
      <c r="J454" s="532"/>
      <c r="K454" s="532"/>
      <c r="L454" s="532"/>
      <c r="M454" s="532"/>
      <c r="R454" s="580"/>
      <c r="S454" s="532"/>
      <c r="T454" s="532"/>
      <c r="U454" s="532"/>
    </row>
    <row r="455" spans="3:21" ht="24.75" customHeight="1">
      <c r="C455" s="579"/>
      <c r="D455" s="532"/>
      <c r="E455" s="580"/>
      <c r="G455" s="582"/>
      <c r="J455" s="532"/>
      <c r="K455" s="532"/>
      <c r="L455" s="532"/>
      <c r="M455" s="532"/>
      <c r="R455" s="580"/>
      <c r="S455" s="532"/>
      <c r="T455" s="532"/>
      <c r="U455" s="532"/>
    </row>
    <row r="456" spans="3:21" ht="24.75" customHeight="1">
      <c r="C456" s="579"/>
      <c r="D456" s="532"/>
      <c r="E456" s="580"/>
      <c r="G456" s="582"/>
      <c r="J456" s="532"/>
      <c r="K456" s="532"/>
      <c r="L456" s="532"/>
      <c r="M456" s="532"/>
      <c r="R456" s="580"/>
      <c r="S456" s="532"/>
      <c r="T456" s="532"/>
      <c r="U456" s="532"/>
    </row>
    <row r="457" spans="3:21" ht="24.75" customHeight="1">
      <c r="C457" s="579"/>
      <c r="D457" s="532"/>
      <c r="E457" s="580"/>
      <c r="G457" s="582"/>
      <c r="J457" s="532"/>
      <c r="K457" s="532"/>
      <c r="L457" s="532"/>
      <c r="M457" s="532"/>
      <c r="R457" s="580"/>
      <c r="S457" s="532"/>
      <c r="T457" s="532"/>
      <c r="U457" s="532"/>
    </row>
    <row r="458" spans="3:21" ht="24.75" customHeight="1">
      <c r="C458" s="579"/>
      <c r="D458" s="532"/>
      <c r="E458" s="580"/>
      <c r="G458" s="582"/>
      <c r="J458" s="532"/>
      <c r="K458" s="532"/>
      <c r="L458" s="532"/>
      <c r="M458" s="532"/>
      <c r="R458" s="580"/>
      <c r="S458" s="532"/>
      <c r="T458" s="532"/>
      <c r="U458" s="532"/>
    </row>
    <row r="459" spans="3:21" ht="24.75" customHeight="1">
      <c r="C459" s="579"/>
      <c r="D459" s="532"/>
      <c r="E459" s="580"/>
      <c r="G459" s="582"/>
      <c r="J459" s="532"/>
      <c r="K459" s="532"/>
      <c r="L459" s="532"/>
      <c r="M459" s="532"/>
      <c r="R459" s="580"/>
      <c r="S459" s="532"/>
      <c r="T459" s="532"/>
      <c r="U459" s="532"/>
    </row>
    <row r="460" spans="3:21" ht="24.75" customHeight="1">
      <c r="C460" s="579"/>
      <c r="D460" s="532"/>
      <c r="E460" s="580"/>
      <c r="G460" s="582"/>
      <c r="J460" s="532"/>
      <c r="K460" s="532"/>
      <c r="L460" s="532"/>
      <c r="M460" s="532"/>
      <c r="R460" s="580"/>
      <c r="S460" s="532"/>
      <c r="T460" s="532"/>
      <c r="U460" s="532"/>
    </row>
    <row r="461" spans="3:21" ht="24.75" customHeight="1">
      <c r="C461" s="579"/>
      <c r="D461" s="532"/>
      <c r="E461" s="580"/>
      <c r="G461" s="582"/>
      <c r="J461" s="532"/>
      <c r="K461" s="532"/>
      <c r="L461" s="532"/>
      <c r="M461" s="532"/>
      <c r="R461" s="580"/>
      <c r="S461" s="532"/>
      <c r="T461" s="532"/>
      <c r="U461" s="532"/>
    </row>
    <row r="462" spans="3:21" ht="24.75" customHeight="1">
      <c r="C462" s="579"/>
      <c r="D462" s="532"/>
      <c r="E462" s="580"/>
      <c r="G462" s="582"/>
      <c r="J462" s="532"/>
      <c r="K462" s="532"/>
      <c r="L462" s="532"/>
      <c r="M462" s="532"/>
      <c r="R462" s="580"/>
      <c r="S462" s="532"/>
      <c r="T462" s="532"/>
      <c r="U462" s="532"/>
    </row>
    <row r="463" spans="3:21" ht="24.75" customHeight="1">
      <c r="C463" s="579"/>
      <c r="D463" s="532"/>
      <c r="E463" s="580"/>
      <c r="G463" s="582"/>
      <c r="J463" s="532"/>
      <c r="K463" s="532"/>
      <c r="L463" s="532"/>
      <c r="M463" s="532"/>
      <c r="R463" s="580"/>
      <c r="S463" s="532"/>
      <c r="T463" s="532"/>
      <c r="U463" s="532"/>
    </row>
    <row r="464" spans="3:21" ht="24.75" customHeight="1">
      <c r="C464" s="579"/>
      <c r="D464" s="532"/>
      <c r="E464" s="580"/>
      <c r="G464" s="582"/>
      <c r="J464" s="532"/>
      <c r="K464" s="532"/>
      <c r="L464" s="532"/>
      <c r="M464" s="532"/>
      <c r="R464" s="580"/>
      <c r="S464" s="532"/>
      <c r="T464" s="532"/>
      <c r="U464" s="532"/>
    </row>
    <row r="465" spans="3:21" ht="24.75" customHeight="1">
      <c r="C465" s="579"/>
      <c r="D465" s="532"/>
      <c r="E465" s="580"/>
      <c r="G465" s="582"/>
      <c r="J465" s="532"/>
      <c r="K465" s="532"/>
      <c r="L465" s="532"/>
      <c r="M465" s="532"/>
      <c r="R465" s="580"/>
      <c r="S465" s="532"/>
      <c r="T465" s="532"/>
      <c r="U465" s="532"/>
    </row>
    <row r="466" spans="3:21" ht="24.75" customHeight="1">
      <c r="C466" s="579"/>
      <c r="D466" s="532"/>
      <c r="E466" s="580"/>
      <c r="G466" s="582"/>
      <c r="J466" s="532"/>
      <c r="K466" s="532"/>
      <c r="L466" s="532"/>
      <c r="M466" s="532"/>
      <c r="R466" s="580"/>
      <c r="S466" s="532"/>
      <c r="T466" s="532"/>
      <c r="U466" s="532"/>
    </row>
    <row r="467" spans="3:21" ht="24.75" customHeight="1">
      <c r="C467" s="579"/>
      <c r="D467" s="532"/>
      <c r="E467" s="580"/>
      <c r="G467" s="582"/>
      <c r="J467" s="532"/>
      <c r="K467" s="532"/>
      <c r="L467" s="532"/>
      <c r="M467" s="532"/>
      <c r="R467" s="580"/>
      <c r="S467" s="532"/>
      <c r="T467" s="532"/>
      <c r="U467" s="532"/>
    </row>
    <row r="468" spans="3:21" ht="24.75" customHeight="1">
      <c r="C468" s="579"/>
      <c r="D468" s="532"/>
      <c r="E468" s="580"/>
      <c r="G468" s="582"/>
      <c r="J468" s="532"/>
      <c r="K468" s="532"/>
      <c r="L468" s="532"/>
      <c r="M468" s="532"/>
      <c r="R468" s="580"/>
      <c r="S468" s="532"/>
      <c r="T468" s="532"/>
      <c r="U468" s="532"/>
    </row>
    <row r="469" spans="3:21" ht="24.75" customHeight="1">
      <c r="C469" s="579"/>
      <c r="D469" s="532"/>
      <c r="E469" s="580"/>
      <c r="G469" s="582"/>
      <c r="J469" s="532"/>
      <c r="K469" s="532"/>
      <c r="L469" s="532"/>
      <c r="M469" s="532"/>
      <c r="R469" s="580"/>
      <c r="S469" s="532"/>
      <c r="T469" s="532"/>
      <c r="U469" s="532"/>
    </row>
    <row r="470" spans="3:21" ht="24.75" customHeight="1">
      <c r="C470" s="579"/>
      <c r="D470" s="532"/>
      <c r="E470" s="580"/>
      <c r="G470" s="582"/>
      <c r="J470" s="532"/>
      <c r="K470" s="532"/>
      <c r="L470" s="532"/>
      <c r="M470" s="532"/>
      <c r="R470" s="580"/>
      <c r="S470" s="532"/>
      <c r="T470" s="532"/>
      <c r="U470" s="532"/>
    </row>
    <row r="471" spans="3:21" ht="24.75" customHeight="1">
      <c r="C471" s="579"/>
      <c r="D471" s="532"/>
      <c r="E471" s="580"/>
      <c r="G471" s="582"/>
      <c r="J471" s="532"/>
      <c r="K471" s="532"/>
      <c r="L471" s="532"/>
      <c r="M471" s="532"/>
      <c r="R471" s="580"/>
      <c r="S471" s="532"/>
      <c r="T471" s="532"/>
      <c r="U471" s="532"/>
    </row>
    <row r="472" spans="3:21" ht="24.75" customHeight="1">
      <c r="C472" s="579"/>
      <c r="D472" s="532"/>
      <c r="E472" s="580"/>
      <c r="G472" s="582"/>
      <c r="J472" s="532"/>
      <c r="K472" s="532"/>
      <c r="L472" s="532"/>
      <c r="M472" s="532"/>
      <c r="R472" s="580"/>
      <c r="S472" s="532"/>
      <c r="T472" s="532"/>
      <c r="U472" s="532"/>
    </row>
    <row r="473" spans="3:21" ht="24.75" customHeight="1">
      <c r="C473" s="579"/>
      <c r="D473" s="532"/>
      <c r="E473" s="580"/>
      <c r="G473" s="582"/>
      <c r="J473" s="532"/>
      <c r="K473" s="532"/>
      <c r="L473" s="532"/>
      <c r="M473" s="532"/>
      <c r="R473" s="580"/>
      <c r="S473" s="532"/>
      <c r="T473" s="532"/>
      <c r="U473" s="532"/>
    </row>
    <row r="474" spans="3:21" ht="24.75" customHeight="1">
      <c r="C474" s="579"/>
      <c r="D474" s="532"/>
      <c r="E474" s="580"/>
      <c r="G474" s="582"/>
      <c r="J474" s="532"/>
      <c r="K474" s="532"/>
      <c r="L474" s="532"/>
      <c r="M474" s="532"/>
      <c r="R474" s="580"/>
      <c r="S474" s="532"/>
      <c r="T474" s="532"/>
      <c r="U474" s="532"/>
    </row>
    <row r="475" spans="3:21" ht="24.75" customHeight="1">
      <c r="C475" s="579"/>
      <c r="D475" s="532"/>
      <c r="E475" s="580"/>
      <c r="G475" s="582"/>
      <c r="J475" s="532"/>
      <c r="K475" s="532"/>
      <c r="L475" s="532"/>
      <c r="M475" s="532"/>
      <c r="R475" s="580"/>
      <c r="S475" s="532"/>
      <c r="T475" s="532"/>
      <c r="U475" s="532"/>
    </row>
    <row r="476" spans="3:21" ht="24.75" customHeight="1">
      <c r="C476" s="579"/>
      <c r="D476" s="532"/>
      <c r="E476" s="580"/>
      <c r="G476" s="582"/>
      <c r="J476" s="532"/>
      <c r="K476" s="532"/>
      <c r="L476" s="532"/>
      <c r="M476" s="532"/>
      <c r="R476" s="580"/>
      <c r="S476" s="532"/>
      <c r="T476" s="532"/>
      <c r="U476" s="532"/>
    </row>
    <row r="477" spans="3:21" ht="24.75" customHeight="1">
      <c r="C477" s="579"/>
      <c r="D477" s="532"/>
      <c r="E477" s="580"/>
      <c r="G477" s="582"/>
      <c r="J477" s="532"/>
      <c r="K477" s="532"/>
      <c r="L477" s="532"/>
      <c r="M477" s="532"/>
      <c r="R477" s="580"/>
      <c r="S477" s="532"/>
      <c r="T477" s="532"/>
      <c r="U477" s="532"/>
    </row>
    <row r="478" spans="3:21" ht="24.75" customHeight="1">
      <c r="C478" s="579"/>
      <c r="D478" s="532"/>
      <c r="E478" s="580"/>
      <c r="G478" s="582"/>
      <c r="J478" s="532"/>
      <c r="K478" s="532"/>
      <c r="L478" s="532"/>
      <c r="M478" s="532"/>
      <c r="R478" s="580"/>
      <c r="S478" s="532"/>
      <c r="T478" s="532"/>
      <c r="U478" s="532"/>
    </row>
    <row r="479" spans="3:21" ht="24.75" customHeight="1">
      <c r="C479" s="579"/>
      <c r="D479" s="532"/>
      <c r="E479" s="580"/>
      <c r="G479" s="582"/>
      <c r="J479" s="532"/>
      <c r="K479" s="532"/>
      <c r="L479" s="532"/>
      <c r="M479" s="532"/>
      <c r="R479" s="580"/>
      <c r="S479" s="532"/>
      <c r="T479" s="532"/>
      <c r="U479" s="532"/>
    </row>
    <row r="480" spans="3:21" ht="24.75" customHeight="1">
      <c r="C480" s="579"/>
      <c r="D480" s="532"/>
      <c r="E480" s="580"/>
      <c r="G480" s="582"/>
      <c r="J480" s="532"/>
      <c r="K480" s="532"/>
      <c r="L480" s="532"/>
      <c r="M480" s="532"/>
      <c r="R480" s="580"/>
      <c r="S480" s="532"/>
      <c r="T480" s="532"/>
      <c r="U480" s="532"/>
    </row>
    <row r="481" spans="3:21" ht="24.75" customHeight="1">
      <c r="C481" s="579"/>
      <c r="D481" s="532"/>
      <c r="E481" s="580"/>
      <c r="G481" s="582"/>
      <c r="J481" s="532"/>
      <c r="K481" s="532"/>
      <c r="L481" s="532"/>
      <c r="M481" s="532"/>
      <c r="R481" s="580"/>
      <c r="S481" s="532"/>
      <c r="T481" s="532"/>
      <c r="U481" s="532"/>
    </row>
    <row r="482" spans="3:21" ht="24.75" customHeight="1">
      <c r="C482" s="579"/>
      <c r="D482" s="532"/>
      <c r="E482" s="580"/>
      <c r="G482" s="582"/>
      <c r="J482" s="532"/>
      <c r="K482" s="532"/>
      <c r="L482" s="532"/>
      <c r="M482" s="532"/>
      <c r="R482" s="580"/>
      <c r="S482" s="532"/>
      <c r="T482" s="532"/>
      <c r="U482" s="532"/>
    </row>
    <row r="483" spans="3:21" ht="24.75" customHeight="1">
      <c r="C483" s="579"/>
      <c r="D483" s="532"/>
      <c r="E483" s="580"/>
      <c r="G483" s="582"/>
      <c r="J483" s="532"/>
      <c r="K483" s="532"/>
      <c r="L483" s="532"/>
      <c r="M483" s="532"/>
      <c r="R483" s="580"/>
      <c r="S483" s="532"/>
      <c r="T483" s="532"/>
      <c r="U483" s="532"/>
    </row>
    <row r="484" spans="3:21" ht="24.75" customHeight="1">
      <c r="C484" s="579"/>
      <c r="D484" s="532"/>
      <c r="E484" s="580"/>
      <c r="G484" s="582"/>
      <c r="J484" s="532"/>
      <c r="K484" s="532"/>
      <c r="L484" s="532"/>
      <c r="M484" s="532"/>
      <c r="R484" s="580"/>
      <c r="S484" s="532"/>
      <c r="T484" s="532"/>
      <c r="U484" s="532"/>
    </row>
    <row r="485" spans="3:21" ht="24.75" customHeight="1">
      <c r="C485" s="579"/>
      <c r="D485" s="532"/>
      <c r="E485" s="580"/>
      <c r="G485" s="582"/>
      <c r="J485" s="532"/>
      <c r="K485" s="532"/>
      <c r="L485" s="532"/>
      <c r="M485" s="532"/>
      <c r="R485" s="580"/>
      <c r="S485" s="532"/>
      <c r="T485" s="532"/>
      <c r="U485" s="532"/>
    </row>
    <row r="486" spans="3:21" ht="24.75" customHeight="1">
      <c r="C486" s="579"/>
      <c r="D486" s="532"/>
      <c r="E486" s="580"/>
      <c r="G486" s="582"/>
      <c r="J486" s="532"/>
      <c r="K486" s="532"/>
      <c r="L486" s="532"/>
      <c r="M486" s="532"/>
      <c r="R486" s="580"/>
      <c r="S486" s="532"/>
      <c r="T486" s="532"/>
      <c r="U486" s="532"/>
    </row>
    <row r="487" spans="3:21" ht="24.75" customHeight="1">
      <c r="C487" s="579"/>
      <c r="D487" s="532"/>
      <c r="E487" s="580"/>
      <c r="G487" s="582"/>
      <c r="J487" s="532"/>
      <c r="K487" s="532"/>
      <c r="L487" s="532"/>
      <c r="M487" s="532"/>
      <c r="R487" s="580"/>
      <c r="S487" s="532"/>
      <c r="T487" s="532"/>
      <c r="U487" s="532"/>
    </row>
    <row r="488" spans="3:21" ht="24.75" customHeight="1">
      <c r="C488" s="579"/>
      <c r="D488" s="532"/>
      <c r="E488" s="580"/>
      <c r="G488" s="582"/>
      <c r="J488" s="532"/>
      <c r="K488" s="532"/>
      <c r="L488" s="532"/>
      <c r="M488" s="532"/>
      <c r="R488" s="580"/>
      <c r="S488" s="532"/>
      <c r="T488" s="532"/>
      <c r="U488" s="532"/>
    </row>
    <row r="489" spans="3:21" ht="24.75" customHeight="1">
      <c r="C489" s="579"/>
      <c r="D489" s="532"/>
      <c r="E489" s="580"/>
      <c r="G489" s="582"/>
      <c r="J489" s="532"/>
      <c r="K489" s="532"/>
      <c r="L489" s="532"/>
      <c r="M489" s="532"/>
      <c r="R489" s="580"/>
      <c r="S489" s="532"/>
      <c r="T489" s="532"/>
      <c r="U489" s="532"/>
    </row>
    <row r="490" spans="3:21" ht="24.75" customHeight="1">
      <c r="C490" s="579"/>
      <c r="D490" s="532"/>
      <c r="E490" s="580"/>
      <c r="G490" s="582"/>
      <c r="J490" s="532"/>
      <c r="K490" s="532"/>
      <c r="L490" s="532"/>
      <c r="M490" s="532"/>
      <c r="R490" s="580"/>
      <c r="S490" s="532"/>
      <c r="T490" s="532"/>
      <c r="U490" s="532"/>
    </row>
    <row r="491" spans="3:21" ht="24.75" customHeight="1">
      <c r="C491" s="579"/>
      <c r="D491" s="532"/>
      <c r="E491" s="580"/>
      <c r="G491" s="582"/>
      <c r="J491" s="532"/>
      <c r="K491" s="532"/>
      <c r="L491" s="532"/>
      <c r="M491" s="532"/>
      <c r="R491" s="580"/>
      <c r="S491" s="532"/>
      <c r="T491" s="532"/>
      <c r="U491" s="532"/>
    </row>
    <row r="492" spans="3:21" ht="24.75" customHeight="1">
      <c r="C492" s="579"/>
      <c r="D492" s="532"/>
      <c r="E492" s="580"/>
      <c r="G492" s="582"/>
      <c r="J492" s="532"/>
      <c r="K492" s="532"/>
      <c r="L492" s="532"/>
      <c r="M492" s="532"/>
      <c r="R492" s="580"/>
      <c r="S492" s="532"/>
      <c r="T492" s="532"/>
      <c r="U492" s="532"/>
    </row>
    <row r="493" spans="3:21" ht="24.75" customHeight="1">
      <c r="C493" s="579"/>
      <c r="D493" s="532"/>
      <c r="E493" s="580"/>
      <c r="G493" s="582"/>
      <c r="J493" s="532"/>
      <c r="K493" s="532"/>
      <c r="L493" s="532"/>
      <c r="M493" s="532"/>
      <c r="R493" s="580"/>
      <c r="S493" s="532"/>
      <c r="T493" s="532"/>
      <c r="U493" s="532"/>
    </row>
    <row r="494" spans="3:21" ht="24.75" customHeight="1">
      <c r="C494" s="579"/>
      <c r="D494" s="532"/>
      <c r="E494" s="580"/>
      <c r="G494" s="582"/>
      <c r="J494" s="532"/>
      <c r="K494" s="532"/>
      <c r="L494" s="532"/>
      <c r="M494" s="532"/>
      <c r="R494" s="580"/>
      <c r="S494" s="532"/>
      <c r="T494" s="532"/>
      <c r="U494" s="532"/>
    </row>
    <row r="495" spans="3:21" ht="24.75" customHeight="1">
      <c r="C495" s="579"/>
      <c r="D495" s="532"/>
      <c r="E495" s="580"/>
      <c r="G495" s="582"/>
      <c r="J495" s="532"/>
      <c r="K495" s="532"/>
      <c r="L495" s="532"/>
      <c r="M495" s="532"/>
      <c r="R495" s="580"/>
      <c r="S495" s="532"/>
      <c r="T495" s="532"/>
      <c r="U495" s="532"/>
    </row>
    <row r="496" spans="3:21" ht="24.75" customHeight="1">
      <c r="C496" s="579"/>
      <c r="D496" s="532"/>
      <c r="E496" s="580"/>
      <c r="G496" s="582"/>
      <c r="J496" s="532"/>
      <c r="K496" s="532"/>
      <c r="L496" s="532"/>
      <c r="M496" s="532"/>
      <c r="R496" s="580"/>
      <c r="S496" s="532"/>
      <c r="T496" s="532"/>
      <c r="U496" s="532"/>
    </row>
    <row r="497" spans="3:21" ht="24.75" customHeight="1">
      <c r="C497" s="579"/>
      <c r="D497" s="532"/>
      <c r="E497" s="580"/>
      <c r="G497" s="582"/>
      <c r="J497" s="532"/>
      <c r="K497" s="532"/>
      <c r="L497" s="532"/>
      <c r="M497" s="532"/>
      <c r="R497" s="580"/>
      <c r="S497" s="532"/>
      <c r="T497" s="532"/>
      <c r="U497" s="532"/>
    </row>
    <row r="498" spans="3:21" ht="24.75" customHeight="1">
      <c r="C498" s="579"/>
      <c r="D498" s="532"/>
      <c r="E498" s="580"/>
      <c r="G498" s="582"/>
      <c r="J498" s="532"/>
      <c r="K498" s="532"/>
      <c r="L498" s="532"/>
      <c r="M498" s="532"/>
      <c r="R498" s="580"/>
      <c r="S498" s="532"/>
      <c r="T498" s="532"/>
      <c r="U498" s="532"/>
    </row>
    <row r="499" spans="3:21" ht="24.75" customHeight="1">
      <c r="C499" s="579"/>
      <c r="D499" s="532"/>
      <c r="E499" s="580"/>
      <c r="G499" s="582"/>
      <c r="J499" s="532"/>
      <c r="K499" s="532"/>
      <c r="L499" s="532"/>
      <c r="M499" s="532"/>
      <c r="R499" s="580"/>
      <c r="S499" s="532"/>
      <c r="T499" s="532"/>
      <c r="U499" s="532"/>
    </row>
    <row r="500" spans="3:21" ht="24.75" customHeight="1">
      <c r="C500" s="579"/>
      <c r="D500" s="532"/>
      <c r="E500" s="580"/>
      <c r="G500" s="582"/>
      <c r="J500" s="532"/>
      <c r="K500" s="532"/>
      <c r="L500" s="532"/>
      <c r="M500" s="532"/>
      <c r="R500" s="580"/>
      <c r="S500" s="532"/>
      <c r="T500" s="532"/>
      <c r="U500" s="532"/>
    </row>
    <row r="501" spans="3:21" ht="24.75" customHeight="1">
      <c r="C501" s="579"/>
      <c r="D501" s="532"/>
      <c r="E501" s="580"/>
      <c r="G501" s="582"/>
      <c r="J501" s="532"/>
      <c r="K501" s="532"/>
      <c r="L501" s="532"/>
      <c r="M501" s="532"/>
      <c r="R501" s="580"/>
      <c r="S501" s="532"/>
      <c r="T501" s="532"/>
      <c r="U501" s="532"/>
    </row>
    <row r="502" spans="3:21" ht="24.75" customHeight="1">
      <c r="C502" s="579"/>
      <c r="D502" s="532"/>
      <c r="E502" s="580"/>
      <c r="G502" s="582"/>
      <c r="J502" s="532"/>
      <c r="K502" s="532"/>
      <c r="L502" s="532"/>
      <c r="M502" s="532"/>
      <c r="R502" s="580"/>
      <c r="S502" s="532"/>
      <c r="T502" s="532"/>
      <c r="U502" s="532"/>
    </row>
    <row r="503" spans="3:21" ht="24.75" customHeight="1">
      <c r="C503" s="579"/>
      <c r="D503" s="532"/>
      <c r="E503" s="580"/>
      <c r="G503" s="582"/>
      <c r="J503" s="532"/>
      <c r="K503" s="532"/>
      <c r="L503" s="532"/>
      <c r="M503" s="532"/>
      <c r="R503" s="580"/>
      <c r="S503" s="532"/>
      <c r="T503" s="532"/>
      <c r="U503" s="532"/>
    </row>
    <row r="504" spans="3:21" ht="24.75" customHeight="1">
      <c r="C504" s="579"/>
      <c r="D504" s="532"/>
      <c r="E504" s="580"/>
      <c r="G504" s="582"/>
      <c r="J504" s="532"/>
      <c r="K504" s="532"/>
      <c r="L504" s="532"/>
      <c r="M504" s="532"/>
      <c r="R504" s="580"/>
      <c r="S504" s="532"/>
      <c r="T504" s="532"/>
      <c r="U504" s="532"/>
    </row>
    <row r="505" spans="3:21" ht="24.75" customHeight="1">
      <c r="C505" s="579"/>
      <c r="D505" s="532"/>
      <c r="E505" s="580"/>
      <c r="G505" s="582"/>
      <c r="J505" s="532"/>
      <c r="K505" s="532"/>
      <c r="L505" s="532"/>
      <c r="M505" s="532"/>
      <c r="R505" s="580"/>
      <c r="S505" s="532"/>
      <c r="T505" s="532"/>
      <c r="U505" s="532"/>
    </row>
    <row r="506" spans="3:21" ht="24.75" customHeight="1">
      <c r="C506" s="579"/>
      <c r="D506" s="532"/>
      <c r="E506" s="580"/>
      <c r="G506" s="582"/>
      <c r="J506" s="532"/>
      <c r="K506" s="532"/>
      <c r="L506" s="532"/>
      <c r="M506" s="532"/>
      <c r="R506" s="580"/>
      <c r="S506" s="532"/>
      <c r="T506" s="532"/>
      <c r="U506" s="532"/>
    </row>
    <row r="507" spans="3:21" ht="24.75" customHeight="1">
      <c r="C507" s="579"/>
      <c r="D507" s="532"/>
      <c r="E507" s="580"/>
      <c r="G507" s="582"/>
      <c r="J507" s="532"/>
      <c r="K507" s="532"/>
      <c r="L507" s="532"/>
      <c r="M507" s="532"/>
      <c r="R507" s="580"/>
      <c r="S507" s="532"/>
      <c r="T507" s="532"/>
      <c r="U507" s="532"/>
    </row>
    <row r="508" spans="3:21" ht="24.75" customHeight="1">
      <c r="C508" s="579"/>
      <c r="D508" s="532"/>
      <c r="E508" s="580"/>
      <c r="G508" s="582"/>
      <c r="J508" s="532"/>
      <c r="K508" s="532"/>
      <c r="L508" s="532"/>
      <c r="M508" s="532"/>
      <c r="R508" s="580"/>
      <c r="S508" s="532"/>
      <c r="T508" s="532"/>
      <c r="U508" s="532"/>
    </row>
    <row r="509" spans="3:21" ht="24.75" customHeight="1">
      <c r="C509" s="579"/>
      <c r="D509" s="532"/>
      <c r="E509" s="580"/>
      <c r="G509" s="582"/>
      <c r="J509" s="532"/>
      <c r="K509" s="532"/>
      <c r="L509" s="532"/>
      <c r="M509" s="532"/>
      <c r="R509" s="580"/>
      <c r="S509" s="532"/>
      <c r="T509" s="532"/>
      <c r="U509" s="532"/>
    </row>
    <row r="510" spans="3:21" ht="24.75" customHeight="1">
      <c r="C510" s="579"/>
      <c r="D510" s="532"/>
      <c r="E510" s="580"/>
      <c r="G510" s="582"/>
      <c r="J510" s="532"/>
      <c r="K510" s="532"/>
      <c r="L510" s="532"/>
      <c r="M510" s="532"/>
      <c r="R510" s="580"/>
      <c r="S510" s="532"/>
      <c r="T510" s="532"/>
      <c r="U510" s="532"/>
    </row>
    <row r="511" spans="3:21" ht="24.75" customHeight="1">
      <c r="C511" s="579"/>
      <c r="D511" s="532"/>
      <c r="E511" s="580"/>
      <c r="G511" s="582"/>
      <c r="J511" s="532"/>
      <c r="K511" s="532"/>
      <c r="L511" s="532"/>
      <c r="M511" s="532"/>
      <c r="R511" s="580"/>
      <c r="S511" s="532"/>
      <c r="T511" s="532"/>
      <c r="U511" s="532"/>
    </row>
    <row r="512" spans="3:21" ht="24.75" customHeight="1">
      <c r="C512" s="579"/>
      <c r="D512" s="532"/>
      <c r="E512" s="580"/>
      <c r="G512" s="582"/>
      <c r="J512" s="532"/>
      <c r="K512" s="532"/>
      <c r="L512" s="532"/>
      <c r="M512" s="532"/>
      <c r="R512" s="580"/>
      <c r="S512" s="532"/>
      <c r="T512" s="532"/>
      <c r="U512" s="532"/>
    </row>
    <row r="513" spans="3:21" ht="24.75" customHeight="1">
      <c r="C513" s="579"/>
      <c r="D513" s="532"/>
      <c r="E513" s="580"/>
      <c r="G513" s="582"/>
      <c r="J513" s="532"/>
      <c r="K513" s="532"/>
      <c r="L513" s="532"/>
      <c r="M513" s="532"/>
      <c r="R513" s="580"/>
      <c r="S513" s="532"/>
      <c r="T513" s="532"/>
      <c r="U513" s="532"/>
    </row>
    <row r="514" spans="3:21" ht="24.75" customHeight="1">
      <c r="C514" s="579"/>
      <c r="D514" s="532"/>
      <c r="E514" s="580"/>
      <c r="G514" s="582"/>
      <c r="J514" s="532"/>
      <c r="K514" s="532"/>
      <c r="L514" s="532"/>
      <c r="M514" s="532"/>
      <c r="R514" s="580"/>
      <c r="S514" s="532"/>
      <c r="T514" s="532"/>
      <c r="U514" s="532"/>
    </row>
    <row r="515" spans="3:21" ht="24.75" customHeight="1">
      <c r="C515" s="579"/>
      <c r="D515" s="532"/>
      <c r="E515" s="580"/>
      <c r="G515" s="582"/>
      <c r="J515" s="532"/>
      <c r="K515" s="532"/>
      <c r="L515" s="532"/>
      <c r="M515" s="532"/>
      <c r="R515" s="580"/>
      <c r="S515" s="532"/>
      <c r="T515" s="532"/>
      <c r="U515" s="532"/>
    </row>
    <row r="516" spans="3:21" ht="24.75" customHeight="1">
      <c r="C516" s="579"/>
      <c r="D516" s="532"/>
      <c r="E516" s="580"/>
      <c r="G516" s="582"/>
      <c r="J516" s="532"/>
      <c r="K516" s="532"/>
      <c r="L516" s="532"/>
      <c r="M516" s="532"/>
      <c r="R516" s="580"/>
      <c r="S516" s="532"/>
      <c r="T516" s="532"/>
      <c r="U516" s="532"/>
    </row>
    <row r="517" spans="3:21" ht="24.75" customHeight="1">
      <c r="C517" s="579"/>
      <c r="D517" s="532"/>
      <c r="E517" s="580"/>
      <c r="G517" s="582"/>
      <c r="J517" s="532"/>
      <c r="K517" s="532"/>
      <c r="L517" s="532"/>
      <c r="M517" s="532"/>
      <c r="R517" s="580"/>
      <c r="S517" s="532"/>
      <c r="T517" s="532"/>
      <c r="U517" s="532"/>
    </row>
    <row r="518" spans="3:21" ht="24.75" customHeight="1">
      <c r="C518" s="579"/>
      <c r="D518" s="532"/>
      <c r="E518" s="580"/>
      <c r="G518" s="582"/>
      <c r="J518" s="532"/>
      <c r="K518" s="532"/>
      <c r="L518" s="532"/>
      <c r="M518" s="532"/>
      <c r="R518" s="580"/>
      <c r="S518" s="532"/>
      <c r="T518" s="532"/>
      <c r="U518" s="532"/>
    </row>
    <row r="519" spans="3:21" ht="24.75" customHeight="1">
      <c r="C519" s="579"/>
      <c r="D519" s="532"/>
      <c r="E519" s="580"/>
      <c r="G519" s="582"/>
      <c r="J519" s="532"/>
      <c r="K519" s="532"/>
      <c r="L519" s="532"/>
      <c r="M519" s="532"/>
      <c r="R519" s="580"/>
      <c r="S519" s="532"/>
      <c r="T519" s="532"/>
      <c r="U519" s="532"/>
    </row>
    <row r="520" spans="3:21" ht="24.75" customHeight="1">
      <c r="C520" s="579"/>
      <c r="D520" s="532"/>
      <c r="E520" s="580"/>
      <c r="G520" s="582"/>
      <c r="J520" s="532"/>
      <c r="K520" s="532"/>
      <c r="L520" s="532"/>
      <c r="M520" s="532"/>
      <c r="R520" s="580"/>
      <c r="S520" s="532"/>
      <c r="T520" s="532"/>
      <c r="U520" s="532"/>
    </row>
    <row r="521" spans="3:21" ht="24.75" customHeight="1">
      <c r="C521" s="579"/>
      <c r="D521" s="532"/>
      <c r="E521" s="580"/>
      <c r="G521" s="582"/>
      <c r="J521" s="532"/>
      <c r="K521" s="532"/>
      <c r="L521" s="532"/>
      <c r="M521" s="532"/>
      <c r="R521" s="580"/>
      <c r="S521" s="532"/>
      <c r="T521" s="532"/>
      <c r="U521" s="532"/>
    </row>
    <row r="522" spans="3:21" ht="24.75" customHeight="1">
      <c r="C522" s="579"/>
      <c r="D522" s="532"/>
      <c r="E522" s="580"/>
      <c r="G522" s="582"/>
      <c r="J522" s="532"/>
      <c r="K522" s="532"/>
      <c r="L522" s="532"/>
      <c r="M522" s="532"/>
      <c r="R522" s="580"/>
      <c r="S522" s="532"/>
      <c r="T522" s="532"/>
      <c r="U522" s="532"/>
    </row>
    <row r="523" spans="3:21" ht="24.75" customHeight="1">
      <c r="C523" s="579"/>
      <c r="D523" s="532"/>
      <c r="E523" s="580"/>
      <c r="G523" s="582"/>
      <c r="J523" s="532"/>
      <c r="K523" s="532"/>
      <c r="L523" s="532"/>
      <c r="M523" s="532"/>
      <c r="R523" s="580"/>
      <c r="S523" s="532"/>
      <c r="T523" s="532"/>
      <c r="U523" s="532"/>
    </row>
    <row r="524" spans="3:21" ht="24.75" customHeight="1">
      <c r="C524" s="579"/>
      <c r="D524" s="532"/>
      <c r="E524" s="580"/>
      <c r="G524" s="582"/>
      <c r="J524" s="532"/>
      <c r="K524" s="532"/>
      <c r="L524" s="532"/>
      <c r="M524" s="532"/>
      <c r="R524" s="580"/>
      <c r="S524" s="532"/>
      <c r="T524" s="532"/>
      <c r="U524" s="532"/>
    </row>
    <row r="525" spans="3:21" ht="24.75" customHeight="1">
      <c r="C525" s="579"/>
      <c r="D525" s="532"/>
      <c r="E525" s="580"/>
      <c r="G525" s="582"/>
      <c r="J525" s="532"/>
      <c r="K525" s="532"/>
      <c r="L525" s="532"/>
      <c r="M525" s="532"/>
      <c r="R525" s="580"/>
      <c r="S525" s="532"/>
      <c r="T525" s="532"/>
      <c r="U525" s="532"/>
    </row>
    <row r="526" spans="3:21" ht="24.75" customHeight="1">
      <c r="C526" s="579"/>
      <c r="D526" s="532"/>
      <c r="E526" s="580"/>
      <c r="G526" s="582"/>
      <c r="J526" s="532"/>
      <c r="K526" s="532"/>
      <c r="L526" s="532"/>
      <c r="M526" s="532"/>
      <c r="R526" s="580"/>
      <c r="S526" s="532"/>
      <c r="T526" s="532"/>
      <c r="U526" s="532"/>
    </row>
    <row r="527" spans="3:21" ht="24.75" customHeight="1">
      <c r="C527" s="579"/>
      <c r="D527" s="532"/>
      <c r="E527" s="580"/>
      <c r="G527" s="582"/>
      <c r="J527" s="532"/>
      <c r="K527" s="532"/>
      <c r="L527" s="532"/>
      <c r="M527" s="532"/>
      <c r="R527" s="580"/>
      <c r="S527" s="532"/>
      <c r="T527" s="532"/>
      <c r="U527" s="532"/>
    </row>
    <row r="528" spans="3:21" ht="24.75" customHeight="1">
      <c r="C528" s="579"/>
      <c r="D528" s="532"/>
      <c r="E528" s="580"/>
      <c r="G528" s="582"/>
      <c r="J528" s="532"/>
      <c r="K528" s="532"/>
      <c r="L528" s="532"/>
      <c r="M528" s="532"/>
      <c r="R528" s="580"/>
      <c r="S528" s="532"/>
      <c r="T528" s="532"/>
      <c r="U528" s="532"/>
    </row>
    <row r="529" spans="3:21" ht="24.75" customHeight="1">
      <c r="C529" s="579"/>
      <c r="D529" s="532"/>
      <c r="E529" s="580"/>
      <c r="G529" s="582"/>
      <c r="J529" s="532"/>
      <c r="K529" s="532"/>
      <c r="L529" s="532"/>
      <c r="M529" s="532"/>
      <c r="R529" s="580"/>
      <c r="S529" s="532"/>
      <c r="T529" s="532"/>
      <c r="U529" s="532"/>
    </row>
    <row r="530" spans="3:21" ht="24.75" customHeight="1">
      <c r="C530" s="579"/>
      <c r="D530" s="532"/>
      <c r="E530" s="580"/>
      <c r="G530" s="582"/>
      <c r="J530" s="532"/>
      <c r="K530" s="532"/>
      <c r="L530" s="532"/>
      <c r="M530" s="532"/>
      <c r="R530" s="580"/>
      <c r="S530" s="532"/>
      <c r="T530" s="532"/>
      <c r="U530" s="532"/>
    </row>
    <row r="531" spans="3:21" ht="24.75" customHeight="1">
      <c r="C531" s="579"/>
      <c r="D531" s="532"/>
      <c r="E531" s="580"/>
      <c r="G531" s="582"/>
      <c r="J531" s="532"/>
      <c r="K531" s="532"/>
      <c r="L531" s="532"/>
      <c r="M531" s="532"/>
      <c r="R531" s="580"/>
      <c r="S531" s="532"/>
      <c r="T531" s="532"/>
      <c r="U531" s="532"/>
    </row>
    <row r="532" spans="3:21" ht="24.75" customHeight="1">
      <c r="C532" s="579"/>
      <c r="D532" s="532"/>
      <c r="E532" s="580"/>
      <c r="G532" s="582"/>
      <c r="J532" s="532"/>
      <c r="K532" s="532"/>
      <c r="L532" s="532"/>
      <c r="M532" s="532"/>
      <c r="R532" s="580"/>
      <c r="S532" s="532"/>
      <c r="T532" s="532"/>
      <c r="U532" s="532"/>
    </row>
    <row r="533" spans="3:21" ht="24.75" customHeight="1">
      <c r="C533" s="579"/>
      <c r="D533" s="532"/>
      <c r="E533" s="580"/>
      <c r="G533" s="582"/>
      <c r="J533" s="532"/>
      <c r="K533" s="532"/>
      <c r="L533" s="532"/>
      <c r="M533" s="532"/>
      <c r="R533" s="580"/>
      <c r="S533" s="532"/>
      <c r="T533" s="532"/>
      <c r="U533" s="532"/>
    </row>
    <row r="534" spans="3:21" ht="24.75" customHeight="1">
      <c r="C534" s="579"/>
      <c r="D534" s="532"/>
      <c r="E534" s="580"/>
      <c r="G534" s="582"/>
      <c r="J534" s="532"/>
      <c r="K534" s="532"/>
      <c r="L534" s="532"/>
      <c r="M534" s="532"/>
      <c r="R534" s="580"/>
      <c r="S534" s="532"/>
      <c r="T534" s="532"/>
      <c r="U534" s="532"/>
    </row>
    <row r="535" spans="3:21" ht="24.75" customHeight="1">
      <c r="C535" s="579"/>
      <c r="D535" s="532"/>
      <c r="E535" s="580"/>
      <c r="G535" s="582"/>
      <c r="J535" s="532"/>
      <c r="K535" s="532"/>
      <c r="L535" s="532"/>
      <c r="M535" s="532"/>
      <c r="R535" s="580"/>
      <c r="S535" s="532"/>
      <c r="T535" s="532"/>
      <c r="U535" s="532"/>
    </row>
    <row r="536" spans="3:21" ht="24.75" customHeight="1">
      <c r="C536" s="579"/>
      <c r="D536" s="532"/>
      <c r="E536" s="580"/>
      <c r="G536" s="582"/>
      <c r="J536" s="532"/>
      <c r="K536" s="532"/>
      <c r="L536" s="532"/>
      <c r="M536" s="532"/>
      <c r="R536" s="580"/>
      <c r="S536" s="532"/>
      <c r="T536" s="532"/>
      <c r="U536" s="532"/>
    </row>
    <row r="537" spans="3:21" ht="24.75" customHeight="1">
      <c r="C537" s="579"/>
      <c r="D537" s="532"/>
      <c r="E537" s="580"/>
      <c r="G537" s="582"/>
      <c r="J537" s="532"/>
      <c r="K537" s="532"/>
      <c r="L537" s="532"/>
      <c r="M537" s="532"/>
      <c r="R537" s="580"/>
      <c r="S537" s="532"/>
      <c r="T537" s="532"/>
      <c r="U537" s="532"/>
    </row>
    <row r="538" spans="3:21" ht="24.75" customHeight="1">
      <c r="C538" s="579"/>
      <c r="D538" s="532"/>
      <c r="E538" s="580"/>
      <c r="G538" s="582"/>
      <c r="J538" s="532"/>
      <c r="K538" s="532"/>
      <c r="L538" s="532"/>
      <c r="M538" s="532"/>
      <c r="R538" s="580"/>
      <c r="S538" s="532"/>
      <c r="T538" s="532"/>
      <c r="U538" s="532"/>
    </row>
    <row r="539" spans="3:21" ht="24.75" customHeight="1">
      <c r="C539" s="579"/>
      <c r="D539" s="532"/>
      <c r="E539" s="580"/>
      <c r="G539" s="582"/>
      <c r="J539" s="532"/>
      <c r="K539" s="532"/>
      <c r="L539" s="532"/>
      <c r="M539" s="532"/>
      <c r="R539" s="580"/>
      <c r="S539" s="532"/>
      <c r="T539" s="532"/>
      <c r="U539" s="532"/>
    </row>
    <row r="540" spans="3:21" ht="24.75" customHeight="1">
      <c r="C540" s="579"/>
      <c r="D540" s="532"/>
      <c r="E540" s="580"/>
      <c r="G540" s="582"/>
      <c r="J540" s="532"/>
      <c r="K540" s="532"/>
      <c r="L540" s="532"/>
      <c r="M540" s="532"/>
      <c r="R540" s="580"/>
      <c r="S540" s="532"/>
      <c r="T540" s="532"/>
      <c r="U540" s="532"/>
    </row>
    <row r="541" spans="3:21" ht="24.75" customHeight="1">
      <c r="C541" s="579"/>
      <c r="D541" s="532"/>
      <c r="E541" s="580"/>
      <c r="G541" s="582"/>
      <c r="J541" s="532"/>
      <c r="K541" s="532"/>
      <c r="L541" s="532"/>
      <c r="M541" s="532"/>
      <c r="R541" s="580"/>
      <c r="S541" s="532"/>
      <c r="T541" s="532"/>
      <c r="U541" s="532"/>
    </row>
    <row r="542" spans="3:21" ht="24.75" customHeight="1">
      <c r="C542" s="579"/>
      <c r="D542" s="532"/>
      <c r="E542" s="580"/>
      <c r="G542" s="582"/>
      <c r="J542" s="532"/>
      <c r="K542" s="532"/>
      <c r="L542" s="532"/>
      <c r="M542" s="532"/>
      <c r="R542" s="580"/>
      <c r="S542" s="532"/>
      <c r="T542" s="532"/>
      <c r="U542" s="532"/>
    </row>
    <row r="543" spans="3:21" ht="24.75" customHeight="1">
      <c r="C543" s="579"/>
      <c r="D543" s="532"/>
      <c r="E543" s="580"/>
      <c r="G543" s="582"/>
      <c r="J543" s="532"/>
      <c r="K543" s="532"/>
      <c r="L543" s="532"/>
      <c r="M543" s="532"/>
      <c r="R543" s="580"/>
      <c r="S543" s="532"/>
      <c r="T543" s="532"/>
      <c r="U543" s="532"/>
    </row>
    <row r="544" spans="3:21" ht="24.75" customHeight="1">
      <c r="C544" s="579"/>
      <c r="D544" s="532"/>
      <c r="E544" s="580"/>
      <c r="G544" s="582"/>
      <c r="J544" s="532"/>
      <c r="K544" s="532"/>
      <c r="L544" s="532"/>
      <c r="M544" s="532"/>
      <c r="R544" s="580"/>
      <c r="S544" s="532"/>
      <c r="T544" s="532"/>
      <c r="U544" s="532"/>
    </row>
    <row r="545" spans="3:21" ht="24.75" customHeight="1">
      <c r="C545" s="579"/>
      <c r="D545" s="532"/>
      <c r="E545" s="580"/>
      <c r="G545" s="582"/>
      <c r="J545" s="532"/>
      <c r="K545" s="532"/>
      <c r="L545" s="532"/>
      <c r="M545" s="532"/>
      <c r="R545" s="580"/>
      <c r="S545" s="532"/>
      <c r="T545" s="532"/>
      <c r="U545" s="532"/>
    </row>
    <row r="546" spans="3:21" ht="24.75" customHeight="1">
      <c r="C546" s="579"/>
      <c r="D546" s="532"/>
      <c r="E546" s="580"/>
      <c r="G546" s="582"/>
      <c r="J546" s="532"/>
      <c r="K546" s="532"/>
      <c r="L546" s="532"/>
      <c r="M546" s="532"/>
      <c r="R546" s="580"/>
      <c r="S546" s="532"/>
      <c r="T546" s="532"/>
      <c r="U546" s="532"/>
    </row>
    <row r="547" spans="3:21" ht="24.75" customHeight="1">
      <c r="C547" s="579"/>
      <c r="D547" s="532"/>
      <c r="E547" s="580"/>
      <c r="G547" s="582"/>
      <c r="J547" s="532"/>
      <c r="K547" s="532"/>
      <c r="L547" s="532"/>
      <c r="M547" s="532"/>
      <c r="R547" s="580"/>
      <c r="S547" s="532"/>
      <c r="T547" s="532"/>
      <c r="U547" s="532"/>
    </row>
    <row r="548" spans="3:21" ht="24.75" customHeight="1">
      <c r="C548" s="579"/>
      <c r="D548" s="532"/>
      <c r="E548" s="580"/>
      <c r="G548" s="582"/>
      <c r="J548" s="532"/>
      <c r="K548" s="532"/>
      <c r="L548" s="532"/>
      <c r="M548" s="532"/>
      <c r="R548" s="580"/>
      <c r="S548" s="532"/>
      <c r="T548" s="532"/>
      <c r="U548" s="532"/>
    </row>
    <row r="549" spans="3:21" ht="24.75" customHeight="1">
      <c r="C549" s="579"/>
      <c r="D549" s="532"/>
      <c r="E549" s="580"/>
      <c r="G549" s="582"/>
      <c r="J549" s="532"/>
      <c r="K549" s="532"/>
      <c r="L549" s="532"/>
      <c r="M549" s="532"/>
      <c r="R549" s="580"/>
      <c r="S549" s="532"/>
      <c r="T549" s="532"/>
      <c r="U549" s="532"/>
    </row>
    <row r="550" spans="3:21" ht="24.75" customHeight="1">
      <c r="C550" s="579"/>
      <c r="D550" s="532"/>
      <c r="E550" s="580"/>
      <c r="G550" s="582"/>
      <c r="J550" s="532"/>
      <c r="K550" s="532"/>
      <c r="L550" s="532"/>
      <c r="M550" s="532"/>
      <c r="R550" s="580"/>
      <c r="S550" s="532"/>
      <c r="T550" s="532"/>
      <c r="U550" s="532"/>
    </row>
    <row r="551" spans="3:21" ht="24.75" customHeight="1">
      <c r="C551" s="579"/>
      <c r="D551" s="532"/>
      <c r="E551" s="580"/>
      <c r="G551" s="582"/>
      <c r="J551" s="532"/>
      <c r="K551" s="532"/>
      <c r="L551" s="532"/>
      <c r="M551" s="532"/>
      <c r="R551" s="580"/>
      <c r="S551" s="532"/>
      <c r="T551" s="532"/>
      <c r="U551" s="532"/>
    </row>
    <row r="552" spans="3:21" ht="24.75" customHeight="1">
      <c r="C552" s="579"/>
      <c r="D552" s="532"/>
      <c r="E552" s="580"/>
      <c r="G552" s="582"/>
      <c r="J552" s="532"/>
      <c r="K552" s="532"/>
      <c r="L552" s="532"/>
      <c r="M552" s="532"/>
      <c r="R552" s="580"/>
      <c r="S552" s="532"/>
      <c r="T552" s="532"/>
      <c r="U552" s="532"/>
    </row>
    <row r="553" spans="3:21" ht="24.75" customHeight="1">
      <c r="C553" s="579"/>
      <c r="D553" s="532"/>
      <c r="E553" s="580"/>
      <c r="G553" s="582"/>
      <c r="J553" s="532"/>
      <c r="K553" s="532"/>
      <c r="L553" s="532"/>
      <c r="M553" s="532"/>
      <c r="R553" s="580"/>
      <c r="S553" s="532"/>
      <c r="T553" s="532"/>
      <c r="U553" s="532"/>
    </row>
    <row r="554" spans="3:21" ht="24.75" customHeight="1">
      <c r="C554" s="579"/>
      <c r="D554" s="532"/>
      <c r="E554" s="580"/>
      <c r="G554" s="582"/>
      <c r="J554" s="532"/>
      <c r="K554" s="532"/>
      <c r="L554" s="532"/>
      <c r="M554" s="532"/>
      <c r="R554" s="580"/>
      <c r="S554" s="532"/>
      <c r="T554" s="532"/>
      <c r="U554" s="532"/>
    </row>
    <row r="555" spans="3:21" ht="24.75" customHeight="1">
      <c r="C555" s="579"/>
      <c r="D555" s="532"/>
      <c r="E555" s="580"/>
      <c r="G555" s="582"/>
      <c r="J555" s="532"/>
      <c r="K555" s="532"/>
      <c r="L555" s="532"/>
      <c r="M555" s="532"/>
      <c r="R555" s="580"/>
      <c r="S555" s="532"/>
      <c r="T555" s="532"/>
      <c r="U555" s="532"/>
    </row>
    <row r="556" spans="3:21" ht="24.75" customHeight="1">
      <c r="C556" s="579"/>
      <c r="D556" s="532"/>
      <c r="E556" s="580"/>
      <c r="G556" s="582"/>
      <c r="J556" s="532"/>
      <c r="K556" s="532"/>
      <c r="L556" s="532"/>
      <c r="M556" s="532"/>
      <c r="R556" s="580"/>
      <c r="S556" s="532"/>
      <c r="T556" s="532"/>
      <c r="U556" s="532"/>
    </row>
    <row r="557" spans="3:21" ht="24.75" customHeight="1">
      <c r="C557" s="579"/>
      <c r="D557" s="532"/>
      <c r="E557" s="580"/>
      <c r="G557" s="582"/>
      <c r="J557" s="532"/>
      <c r="K557" s="532"/>
      <c r="L557" s="532"/>
      <c r="M557" s="532"/>
      <c r="R557" s="580"/>
      <c r="S557" s="532"/>
      <c r="T557" s="532"/>
      <c r="U557" s="532"/>
    </row>
    <row r="558" spans="3:21" ht="24.75" customHeight="1">
      <c r="C558" s="579"/>
      <c r="D558" s="532"/>
      <c r="E558" s="580"/>
      <c r="G558" s="582"/>
      <c r="J558" s="532"/>
      <c r="K558" s="532"/>
      <c r="L558" s="532"/>
      <c r="M558" s="532"/>
      <c r="R558" s="580"/>
      <c r="S558" s="532"/>
      <c r="T558" s="532"/>
      <c r="U558" s="532"/>
    </row>
    <row r="559" spans="3:21" ht="24.75" customHeight="1">
      <c r="C559" s="579"/>
      <c r="D559" s="532"/>
      <c r="E559" s="580"/>
      <c r="G559" s="582"/>
      <c r="J559" s="532"/>
      <c r="K559" s="532"/>
      <c r="L559" s="532"/>
      <c r="M559" s="532"/>
      <c r="R559" s="580"/>
      <c r="S559" s="532"/>
      <c r="T559" s="532"/>
      <c r="U559" s="532"/>
    </row>
    <row r="560" spans="3:21" ht="24.75" customHeight="1">
      <c r="C560" s="579"/>
      <c r="D560" s="532"/>
      <c r="E560" s="580"/>
      <c r="G560" s="582"/>
      <c r="J560" s="532"/>
      <c r="K560" s="532"/>
      <c r="L560" s="532"/>
      <c r="M560" s="532"/>
      <c r="R560" s="580"/>
      <c r="S560" s="532"/>
      <c r="T560" s="532"/>
      <c r="U560" s="532"/>
    </row>
    <row r="561" spans="3:21" ht="24.75" customHeight="1">
      <c r="C561" s="579"/>
      <c r="D561" s="532"/>
      <c r="E561" s="580"/>
      <c r="G561" s="582"/>
      <c r="J561" s="532"/>
      <c r="K561" s="532"/>
      <c r="L561" s="532"/>
      <c r="M561" s="532"/>
      <c r="R561" s="580"/>
      <c r="S561" s="532"/>
      <c r="T561" s="532"/>
      <c r="U561" s="532"/>
    </row>
    <row r="562" spans="3:21" ht="24.75" customHeight="1">
      <c r="C562" s="579"/>
      <c r="D562" s="532"/>
      <c r="E562" s="580"/>
      <c r="G562" s="582"/>
      <c r="J562" s="532"/>
      <c r="K562" s="532"/>
      <c r="L562" s="532"/>
      <c r="M562" s="532"/>
      <c r="R562" s="580"/>
      <c r="S562" s="532"/>
      <c r="T562" s="532"/>
      <c r="U562" s="532"/>
    </row>
    <row r="563" spans="3:21" ht="24.75" customHeight="1">
      <c r="C563" s="579"/>
      <c r="D563" s="532"/>
      <c r="E563" s="580"/>
      <c r="G563" s="582"/>
      <c r="J563" s="532"/>
      <c r="K563" s="532"/>
      <c r="L563" s="532"/>
      <c r="M563" s="532"/>
      <c r="R563" s="580"/>
      <c r="S563" s="532"/>
      <c r="T563" s="532"/>
      <c r="U563" s="532"/>
    </row>
    <row r="564" spans="3:21" ht="24.75" customHeight="1">
      <c r="C564" s="579"/>
      <c r="D564" s="532"/>
      <c r="E564" s="580"/>
      <c r="G564" s="582"/>
      <c r="J564" s="532"/>
      <c r="K564" s="532"/>
      <c r="L564" s="532"/>
      <c r="M564" s="532"/>
      <c r="R564" s="580"/>
      <c r="S564" s="532"/>
      <c r="T564" s="532"/>
      <c r="U564" s="532"/>
    </row>
    <row r="565" spans="3:21" ht="24.75" customHeight="1">
      <c r="C565" s="579"/>
      <c r="D565" s="532"/>
      <c r="E565" s="580"/>
      <c r="G565" s="582"/>
      <c r="J565" s="532"/>
      <c r="K565" s="532"/>
      <c r="L565" s="532"/>
      <c r="M565" s="532"/>
      <c r="R565" s="580"/>
      <c r="S565" s="532"/>
      <c r="T565" s="532"/>
      <c r="U565" s="532"/>
    </row>
    <row r="566" spans="3:21" ht="24.75" customHeight="1">
      <c r="C566" s="579"/>
      <c r="D566" s="532"/>
      <c r="E566" s="580"/>
      <c r="G566" s="582"/>
      <c r="J566" s="532"/>
      <c r="K566" s="532"/>
      <c r="L566" s="532"/>
      <c r="M566" s="532"/>
      <c r="R566" s="580"/>
      <c r="S566" s="532"/>
      <c r="T566" s="532"/>
      <c r="U566" s="532"/>
    </row>
    <row r="567" spans="3:21" ht="24.75" customHeight="1">
      <c r="C567" s="579"/>
      <c r="D567" s="532"/>
      <c r="E567" s="580"/>
      <c r="G567" s="582"/>
      <c r="J567" s="532"/>
      <c r="K567" s="532"/>
      <c r="L567" s="532"/>
      <c r="M567" s="532"/>
      <c r="R567" s="580"/>
      <c r="S567" s="532"/>
      <c r="T567" s="532"/>
      <c r="U567" s="532"/>
    </row>
    <row r="568" spans="3:21" ht="24.75" customHeight="1">
      <c r="C568" s="579"/>
      <c r="D568" s="532"/>
      <c r="E568" s="580"/>
      <c r="G568" s="582"/>
      <c r="J568" s="532"/>
      <c r="K568" s="532"/>
      <c r="L568" s="532"/>
      <c r="M568" s="532"/>
      <c r="R568" s="580"/>
      <c r="S568" s="532"/>
      <c r="T568" s="532"/>
      <c r="U568" s="532"/>
    </row>
    <row r="569" spans="3:21" ht="24.75" customHeight="1">
      <c r="C569" s="579"/>
      <c r="D569" s="532"/>
      <c r="E569" s="580"/>
      <c r="G569" s="582"/>
      <c r="J569" s="532"/>
      <c r="K569" s="532"/>
      <c r="L569" s="532"/>
      <c r="M569" s="532"/>
      <c r="R569" s="580"/>
      <c r="S569" s="532"/>
      <c r="T569" s="532"/>
      <c r="U569" s="532"/>
    </row>
    <row r="570" spans="3:21" ht="24.75" customHeight="1">
      <c r="C570" s="579"/>
      <c r="D570" s="532"/>
      <c r="E570" s="580"/>
      <c r="G570" s="582"/>
      <c r="J570" s="532"/>
      <c r="K570" s="532"/>
      <c r="L570" s="532"/>
      <c r="M570" s="532"/>
      <c r="R570" s="580"/>
      <c r="S570" s="532"/>
      <c r="T570" s="532"/>
      <c r="U570" s="532"/>
    </row>
    <row r="571" spans="3:21" ht="24.75" customHeight="1">
      <c r="C571" s="579"/>
      <c r="D571" s="532"/>
      <c r="E571" s="580"/>
      <c r="G571" s="582"/>
      <c r="J571" s="532"/>
      <c r="K571" s="532"/>
      <c r="L571" s="532"/>
      <c r="M571" s="532"/>
      <c r="R571" s="580"/>
      <c r="S571" s="532"/>
      <c r="T571" s="532"/>
      <c r="U571" s="532"/>
    </row>
    <row r="572" spans="3:21" ht="24.75" customHeight="1">
      <c r="C572" s="579"/>
      <c r="D572" s="532"/>
      <c r="E572" s="580"/>
      <c r="G572" s="582"/>
      <c r="J572" s="532"/>
      <c r="K572" s="532"/>
      <c r="L572" s="532"/>
      <c r="M572" s="532"/>
      <c r="R572" s="580"/>
      <c r="S572" s="532"/>
      <c r="T572" s="532"/>
      <c r="U572" s="532"/>
    </row>
    <row r="573" spans="3:21" ht="24.75" customHeight="1">
      <c r="C573" s="579"/>
      <c r="D573" s="532"/>
      <c r="E573" s="580"/>
      <c r="G573" s="582"/>
      <c r="J573" s="532"/>
      <c r="K573" s="532"/>
      <c r="L573" s="532"/>
      <c r="M573" s="532"/>
      <c r="R573" s="580"/>
      <c r="S573" s="532"/>
      <c r="T573" s="532"/>
      <c r="U573" s="532"/>
    </row>
    <row r="574" spans="3:21" ht="24.75" customHeight="1">
      <c r="C574" s="579"/>
      <c r="D574" s="532"/>
      <c r="E574" s="580"/>
      <c r="G574" s="582"/>
      <c r="J574" s="532"/>
      <c r="K574" s="532"/>
      <c r="L574" s="532"/>
      <c r="M574" s="532"/>
      <c r="R574" s="580"/>
      <c r="S574" s="532"/>
      <c r="T574" s="532"/>
      <c r="U574" s="532"/>
    </row>
    <row r="575" spans="3:21" ht="24.75" customHeight="1">
      <c r="C575" s="579"/>
      <c r="D575" s="532"/>
      <c r="E575" s="580"/>
      <c r="G575" s="582"/>
      <c r="J575" s="532"/>
      <c r="K575" s="532"/>
      <c r="L575" s="532"/>
      <c r="M575" s="532"/>
      <c r="R575" s="580"/>
      <c r="S575" s="532"/>
      <c r="T575" s="532"/>
      <c r="U575" s="532"/>
    </row>
    <row r="576" spans="3:21" ht="24.75" customHeight="1">
      <c r="C576" s="579"/>
      <c r="D576" s="532"/>
      <c r="E576" s="580"/>
      <c r="G576" s="582"/>
      <c r="J576" s="532"/>
      <c r="K576" s="532"/>
      <c r="L576" s="532"/>
      <c r="M576" s="532"/>
      <c r="R576" s="580"/>
      <c r="S576" s="532"/>
      <c r="T576" s="532"/>
      <c r="U576" s="532"/>
    </row>
    <row r="577" spans="3:21" ht="24.75" customHeight="1">
      <c r="C577" s="579"/>
      <c r="D577" s="532"/>
      <c r="E577" s="580"/>
      <c r="G577" s="582"/>
      <c r="J577" s="532"/>
      <c r="K577" s="532"/>
      <c r="L577" s="532"/>
      <c r="M577" s="532"/>
      <c r="R577" s="580"/>
      <c r="S577" s="532"/>
      <c r="T577" s="532"/>
      <c r="U577" s="532"/>
    </row>
    <row r="578" spans="3:21" ht="24.75" customHeight="1">
      <c r="C578" s="579"/>
      <c r="D578" s="532"/>
      <c r="E578" s="580"/>
      <c r="G578" s="582"/>
      <c r="J578" s="532"/>
      <c r="K578" s="532"/>
      <c r="L578" s="532"/>
      <c r="M578" s="532"/>
      <c r="R578" s="580"/>
      <c r="S578" s="532"/>
      <c r="T578" s="532"/>
      <c r="U578" s="532"/>
    </row>
    <row r="579" spans="3:21" ht="24.75" customHeight="1">
      <c r="C579" s="579"/>
      <c r="D579" s="532"/>
      <c r="E579" s="580"/>
      <c r="G579" s="582"/>
      <c r="J579" s="532"/>
      <c r="K579" s="532"/>
      <c r="L579" s="532"/>
      <c r="M579" s="532"/>
      <c r="R579" s="580"/>
      <c r="S579" s="532"/>
      <c r="T579" s="532"/>
      <c r="U579" s="532"/>
    </row>
    <row r="580" spans="3:21" ht="24.75" customHeight="1">
      <c r="C580" s="579"/>
      <c r="D580" s="532"/>
      <c r="E580" s="580"/>
      <c r="G580" s="582"/>
      <c r="J580" s="532"/>
      <c r="K580" s="532"/>
      <c r="L580" s="532"/>
      <c r="M580" s="532"/>
      <c r="R580" s="580"/>
      <c r="S580" s="532"/>
      <c r="T580" s="532"/>
      <c r="U580" s="532"/>
    </row>
    <row r="581" spans="3:21" ht="24.75" customHeight="1">
      <c r="C581" s="579"/>
      <c r="D581" s="532"/>
      <c r="E581" s="580"/>
      <c r="G581" s="582"/>
      <c r="J581" s="532"/>
      <c r="K581" s="532"/>
      <c r="L581" s="532"/>
      <c r="M581" s="532"/>
      <c r="R581" s="580"/>
      <c r="S581" s="532"/>
      <c r="T581" s="532"/>
      <c r="U581" s="532"/>
    </row>
    <row r="582" spans="3:21" ht="24.75" customHeight="1">
      <c r="C582" s="579"/>
      <c r="D582" s="532"/>
      <c r="E582" s="580"/>
      <c r="G582" s="582"/>
      <c r="J582" s="532"/>
      <c r="K582" s="532"/>
      <c r="L582" s="532"/>
      <c r="M582" s="532"/>
      <c r="R582" s="580"/>
      <c r="S582" s="532"/>
      <c r="T582" s="532"/>
      <c r="U582" s="532"/>
    </row>
    <row r="583" spans="3:21" ht="24.75" customHeight="1">
      <c r="C583" s="579"/>
      <c r="D583" s="532"/>
      <c r="E583" s="580"/>
      <c r="G583" s="582"/>
      <c r="J583" s="532"/>
      <c r="K583" s="532"/>
      <c r="L583" s="532"/>
      <c r="M583" s="532"/>
      <c r="R583" s="580"/>
      <c r="S583" s="532"/>
      <c r="T583" s="532"/>
      <c r="U583" s="532"/>
    </row>
    <row r="584" spans="3:21" ht="24.75" customHeight="1">
      <c r="C584" s="579"/>
      <c r="D584" s="532"/>
      <c r="E584" s="580"/>
      <c r="G584" s="582"/>
      <c r="J584" s="532"/>
      <c r="K584" s="532"/>
      <c r="L584" s="532"/>
      <c r="M584" s="532"/>
      <c r="R584" s="580"/>
      <c r="S584" s="532"/>
      <c r="T584" s="532"/>
      <c r="U584" s="532"/>
    </row>
    <row r="585" spans="3:21" ht="24.75" customHeight="1">
      <c r="C585" s="579"/>
      <c r="D585" s="532"/>
      <c r="E585" s="580"/>
      <c r="G585" s="582"/>
      <c r="J585" s="532"/>
      <c r="K585" s="532"/>
      <c r="L585" s="532"/>
      <c r="M585" s="532"/>
      <c r="R585" s="580"/>
      <c r="S585" s="532"/>
      <c r="T585" s="532"/>
      <c r="U585" s="532"/>
    </row>
    <row r="586" spans="3:21" ht="24.75" customHeight="1">
      <c r="C586" s="579"/>
      <c r="D586" s="532"/>
      <c r="E586" s="580"/>
      <c r="G586" s="582"/>
      <c r="J586" s="532"/>
      <c r="K586" s="532"/>
      <c r="L586" s="532"/>
      <c r="M586" s="532"/>
      <c r="R586" s="580"/>
      <c r="S586" s="532"/>
      <c r="T586" s="532"/>
      <c r="U586" s="532"/>
    </row>
    <row r="587" spans="3:21" ht="24.75" customHeight="1">
      <c r="C587" s="579"/>
      <c r="D587" s="532"/>
      <c r="E587" s="580"/>
      <c r="G587" s="582"/>
      <c r="J587" s="532"/>
      <c r="K587" s="532"/>
      <c r="L587" s="532"/>
      <c r="M587" s="532"/>
      <c r="R587" s="580"/>
      <c r="S587" s="532"/>
      <c r="T587" s="532"/>
      <c r="U587" s="532"/>
    </row>
    <row r="588" spans="3:21" ht="24.75" customHeight="1">
      <c r="C588" s="579"/>
      <c r="D588" s="532"/>
      <c r="E588" s="580"/>
      <c r="G588" s="582"/>
      <c r="J588" s="532"/>
      <c r="K588" s="532"/>
      <c r="L588" s="532"/>
      <c r="M588" s="532"/>
      <c r="R588" s="580"/>
      <c r="S588" s="532"/>
      <c r="T588" s="532"/>
      <c r="U588" s="532"/>
    </row>
    <row r="589" spans="3:21" ht="24.75" customHeight="1">
      <c r="C589" s="579"/>
      <c r="D589" s="532"/>
      <c r="E589" s="580"/>
      <c r="G589" s="582"/>
      <c r="J589" s="532"/>
      <c r="K589" s="532"/>
      <c r="L589" s="532"/>
      <c r="M589" s="532"/>
      <c r="R589" s="580"/>
      <c r="S589" s="532"/>
      <c r="T589" s="532"/>
      <c r="U589" s="532"/>
    </row>
    <row r="590" spans="3:21" ht="24.75" customHeight="1">
      <c r="C590" s="579"/>
      <c r="D590" s="532"/>
      <c r="E590" s="580"/>
      <c r="G590" s="582"/>
      <c r="J590" s="532"/>
      <c r="K590" s="532"/>
      <c r="L590" s="532"/>
      <c r="M590" s="532"/>
      <c r="R590" s="580"/>
      <c r="S590" s="532"/>
      <c r="T590" s="532"/>
      <c r="U590" s="532"/>
    </row>
    <row r="591" spans="3:21" ht="24.75" customHeight="1">
      <c r="C591" s="579"/>
      <c r="D591" s="532"/>
      <c r="E591" s="580"/>
      <c r="G591" s="582"/>
      <c r="J591" s="532"/>
      <c r="K591" s="532"/>
      <c r="L591" s="532"/>
      <c r="M591" s="532"/>
      <c r="R591" s="580"/>
      <c r="S591" s="532"/>
      <c r="T591" s="532"/>
      <c r="U591" s="532"/>
    </row>
    <row r="592" spans="3:21" ht="24.75" customHeight="1">
      <c r="C592" s="579"/>
      <c r="D592" s="532"/>
      <c r="E592" s="580"/>
      <c r="G592" s="582"/>
      <c r="J592" s="532"/>
      <c r="K592" s="532"/>
      <c r="L592" s="532"/>
      <c r="M592" s="532"/>
      <c r="R592" s="580"/>
      <c r="S592" s="532"/>
      <c r="T592" s="532"/>
      <c r="U592" s="532"/>
    </row>
    <row r="593" spans="3:21" ht="24.75" customHeight="1">
      <c r="C593" s="579"/>
      <c r="D593" s="532"/>
      <c r="E593" s="580"/>
      <c r="G593" s="582"/>
      <c r="J593" s="532"/>
      <c r="K593" s="532"/>
      <c r="L593" s="532"/>
      <c r="M593" s="532"/>
      <c r="R593" s="580"/>
      <c r="S593" s="532"/>
      <c r="T593" s="532"/>
      <c r="U593" s="532"/>
    </row>
    <row r="594" spans="3:21" ht="24.75" customHeight="1">
      <c r="C594" s="579"/>
      <c r="D594" s="532"/>
      <c r="E594" s="580"/>
      <c r="G594" s="582"/>
      <c r="J594" s="532"/>
      <c r="K594" s="532"/>
      <c r="L594" s="532"/>
      <c r="M594" s="532"/>
      <c r="R594" s="580"/>
      <c r="S594" s="532"/>
      <c r="T594" s="532"/>
      <c r="U594" s="532"/>
    </row>
    <row r="595" spans="3:21" ht="24.75" customHeight="1">
      <c r="C595" s="579"/>
      <c r="D595" s="532"/>
      <c r="E595" s="580"/>
      <c r="G595" s="582"/>
      <c r="J595" s="532"/>
      <c r="K595" s="532"/>
      <c r="L595" s="532"/>
      <c r="M595" s="532"/>
      <c r="R595" s="580"/>
      <c r="S595" s="532"/>
      <c r="T595" s="532"/>
      <c r="U595" s="532"/>
    </row>
    <row r="596" spans="3:21" ht="24.75" customHeight="1">
      <c r="C596" s="579"/>
      <c r="D596" s="532"/>
      <c r="E596" s="580"/>
      <c r="G596" s="582"/>
      <c r="J596" s="532"/>
      <c r="K596" s="532"/>
      <c r="L596" s="532"/>
      <c r="M596" s="532"/>
      <c r="R596" s="580"/>
      <c r="S596" s="532"/>
      <c r="T596" s="532"/>
      <c r="U596" s="532"/>
    </row>
    <row r="597" spans="3:21" ht="24.75" customHeight="1">
      <c r="C597" s="579"/>
      <c r="D597" s="532"/>
      <c r="E597" s="580"/>
      <c r="G597" s="582"/>
      <c r="J597" s="532"/>
      <c r="K597" s="532"/>
      <c r="L597" s="532"/>
      <c r="M597" s="532"/>
      <c r="R597" s="580"/>
      <c r="S597" s="532"/>
      <c r="T597" s="532"/>
      <c r="U597" s="532"/>
    </row>
    <row r="598" spans="3:21" ht="24.75" customHeight="1">
      <c r="C598" s="579"/>
      <c r="D598" s="532"/>
      <c r="E598" s="580"/>
      <c r="G598" s="582"/>
      <c r="J598" s="532"/>
      <c r="K598" s="532"/>
      <c r="L598" s="532"/>
      <c r="M598" s="532"/>
      <c r="R598" s="580"/>
      <c r="S598" s="532"/>
      <c r="T598" s="532"/>
      <c r="U598" s="532"/>
    </row>
    <row r="599" spans="3:21" ht="24.75" customHeight="1">
      <c r="C599" s="579"/>
      <c r="D599" s="532"/>
      <c r="E599" s="580"/>
      <c r="G599" s="582"/>
      <c r="J599" s="532"/>
      <c r="K599" s="532"/>
      <c r="L599" s="532"/>
      <c r="M599" s="532"/>
      <c r="R599" s="580"/>
      <c r="S599" s="532"/>
      <c r="T599" s="532"/>
      <c r="U599" s="532"/>
    </row>
    <row r="600" spans="3:21" ht="24.75" customHeight="1">
      <c r="C600" s="579"/>
      <c r="D600" s="532"/>
      <c r="E600" s="580"/>
      <c r="G600" s="582"/>
      <c r="J600" s="532"/>
      <c r="K600" s="532"/>
      <c r="L600" s="532"/>
      <c r="M600" s="532"/>
      <c r="R600" s="580"/>
      <c r="S600" s="532"/>
      <c r="T600" s="532"/>
      <c r="U600" s="532"/>
    </row>
    <row r="601" spans="3:21" ht="24.75" customHeight="1">
      <c r="C601" s="579"/>
      <c r="D601" s="532"/>
      <c r="E601" s="580"/>
      <c r="G601" s="582"/>
      <c r="J601" s="532"/>
      <c r="K601" s="532"/>
      <c r="L601" s="532"/>
      <c r="M601" s="532"/>
      <c r="R601" s="580"/>
      <c r="S601" s="532"/>
      <c r="T601" s="532"/>
      <c r="U601" s="532"/>
    </row>
    <row r="602" spans="3:21" ht="24.75" customHeight="1">
      <c r="C602" s="579"/>
      <c r="D602" s="532"/>
      <c r="E602" s="580"/>
      <c r="G602" s="582"/>
      <c r="J602" s="532"/>
      <c r="K602" s="532"/>
      <c r="L602" s="532"/>
      <c r="M602" s="532"/>
      <c r="R602" s="580"/>
      <c r="S602" s="532"/>
      <c r="T602" s="532"/>
      <c r="U602" s="532"/>
    </row>
    <row r="603" spans="3:21" ht="24.75" customHeight="1">
      <c r="C603" s="579"/>
      <c r="D603" s="532"/>
      <c r="E603" s="580"/>
      <c r="G603" s="582"/>
      <c r="J603" s="532"/>
      <c r="K603" s="532"/>
      <c r="L603" s="532"/>
      <c r="M603" s="532"/>
      <c r="R603" s="580"/>
      <c r="S603" s="532"/>
      <c r="T603" s="532"/>
      <c r="U603" s="532"/>
    </row>
    <row r="604" spans="3:21" ht="24.75" customHeight="1">
      <c r="C604" s="579"/>
      <c r="D604" s="532"/>
      <c r="E604" s="580"/>
      <c r="G604" s="582"/>
      <c r="J604" s="532"/>
      <c r="K604" s="532"/>
      <c r="L604" s="532"/>
      <c r="M604" s="532"/>
      <c r="R604" s="580"/>
      <c r="S604" s="532"/>
      <c r="T604" s="532"/>
      <c r="U604" s="532"/>
    </row>
    <row r="605" spans="3:21" ht="24.75" customHeight="1">
      <c r="C605" s="579"/>
      <c r="D605" s="532"/>
      <c r="E605" s="580"/>
      <c r="G605" s="582"/>
      <c r="J605" s="532"/>
      <c r="K605" s="532"/>
      <c r="L605" s="532"/>
      <c r="M605" s="532"/>
      <c r="R605" s="580"/>
      <c r="S605" s="532"/>
      <c r="T605" s="532"/>
      <c r="U605" s="532"/>
    </row>
    <row r="606" spans="3:21" ht="24.75" customHeight="1">
      <c r="C606" s="579"/>
      <c r="D606" s="532"/>
      <c r="E606" s="580"/>
      <c r="G606" s="582"/>
      <c r="J606" s="532"/>
      <c r="K606" s="532"/>
      <c r="L606" s="532"/>
      <c r="M606" s="532"/>
      <c r="R606" s="580"/>
      <c r="S606" s="532"/>
      <c r="T606" s="532"/>
      <c r="U606" s="532"/>
    </row>
    <row r="607" spans="3:21" ht="24.75" customHeight="1">
      <c r="C607" s="579"/>
      <c r="D607" s="532"/>
      <c r="E607" s="580"/>
      <c r="G607" s="582"/>
      <c r="J607" s="532"/>
      <c r="K607" s="532"/>
      <c r="L607" s="532"/>
      <c r="M607" s="532"/>
      <c r="R607" s="580"/>
      <c r="S607" s="532"/>
      <c r="T607" s="532"/>
      <c r="U607" s="532"/>
    </row>
    <row r="608" spans="3:21" ht="24.75" customHeight="1">
      <c r="C608" s="579"/>
      <c r="D608" s="532"/>
      <c r="E608" s="580"/>
      <c r="G608" s="582"/>
      <c r="J608" s="532"/>
      <c r="K608" s="532"/>
      <c r="L608" s="532"/>
      <c r="M608" s="532"/>
      <c r="R608" s="580"/>
      <c r="S608" s="532"/>
      <c r="T608" s="532"/>
      <c r="U608" s="532"/>
    </row>
    <row r="609" spans="3:21" ht="24.75" customHeight="1">
      <c r="C609" s="579"/>
      <c r="D609" s="532"/>
      <c r="E609" s="580"/>
      <c r="G609" s="582"/>
      <c r="J609" s="532"/>
      <c r="K609" s="532"/>
      <c r="L609" s="532"/>
      <c r="M609" s="532"/>
      <c r="R609" s="580"/>
      <c r="S609" s="532"/>
      <c r="T609" s="532"/>
      <c r="U609" s="532"/>
    </row>
    <row r="610" spans="3:21" ht="24.75" customHeight="1">
      <c r="C610" s="579"/>
      <c r="D610" s="532"/>
      <c r="E610" s="580"/>
      <c r="G610" s="582"/>
      <c r="J610" s="532"/>
      <c r="K610" s="532"/>
      <c r="L610" s="532"/>
      <c r="M610" s="532"/>
      <c r="R610" s="580"/>
      <c r="S610" s="532"/>
      <c r="T610" s="532"/>
      <c r="U610" s="532"/>
    </row>
    <row r="611" spans="3:21" ht="24.75" customHeight="1">
      <c r="C611" s="579"/>
      <c r="D611" s="532"/>
      <c r="E611" s="580"/>
      <c r="G611" s="582"/>
      <c r="J611" s="532"/>
      <c r="K611" s="532"/>
      <c r="L611" s="532"/>
      <c r="M611" s="532"/>
      <c r="R611" s="580"/>
      <c r="S611" s="532"/>
      <c r="T611" s="532"/>
      <c r="U611" s="532"/>
    </row>
    <row r="612" spans="3:21" ht="24.75" customHeight="1">
      <c r="C612" s="579"/>
      <c r="D612" s="532"/>
      <c r="E612" s="580"/>
      <c r="G612" s="582"/>
      <c r="J612" s="532"/>
      <c r="K612" s="532"/>
      <c r="L612" s="532"/>
      <c r="M612" s="532"/>
      <c r="R612" s="580"/>
      <c r="S612" s="532"/>
      <c r="T612" s="532"/>
      <c r="U612" s="532"/>
    </row>
    <row r="613" spans="3:21" ht="24.75" customHeight="1">
      <c r="C613" s="579"/>
      <c r="D613" s="532"/>
      <c r="E613" s="580"/>
      <c r="G613" s="582"/>
      <c r="J613" s="532"/>
      <c r="K613" s="532"/>
      <c r="L613" s="532"/>
      <c r="M613" s="532"/>
      <c r="R613" s="580"/>
      <c r="S613" s="532"/>
      <c r="T613" s="532"/>
      <c r="U613" s="532"/>
    </row>
    <row r="614" spans="3:21" ht="24.75" customHeight="1">
      <c r="C614" s="579"/>
      <c r="D614" s="532"/>
      <c r="E614" s="580"/>
      <c r="G614" s="582"/>
      <c r="J614" s="532"/>
      <c r="K614" s="532"/>
      <c r="L614" s="532"/>
      <c r="M614" s="532"/>
      <c r="R614" s="580"/>
      <c r="S614" s="532"/>
      <c r="T614" s="532"/>
      <c r="U614" s="532"/>
    </row>
    <row r="615" spans="3:21" ht="24.75" customHeight="1">
      <c r="C615" s="579"/>
      <c r="D615" s="532"/>
      <c r="E615" s="580"/>
      <c r="G615" s="582"/>
      <c r="J615" s="532"/>
      <c r="K615" s="532"/>
      <c r="L615" s="532"/>
      <c r="M615" s="532"/>
      <c r="R615" s="580"/>
      <c r="S615" s="532"/>
      <c r="T615" s="532"/>
      <c r="U615" s="532"/>
    </row>
    <row r="616" spans="3:21" ht="24.75" customHeight="1">
      <c r="C616" s="579"/>
      <c r="D616" s="532"/>
      <c r="E616" s="580"/>
      <c r="G616" s="582"/>
      <c r="J616" s="532"/>
      <c r="K616" s="532"/>
      <c r="L616" s="532"/>
      <c r="M616" s="532"/>
      <c r="R616" s="580"/>
      <c r="S616" s="532"/>
      <c r="T616" s="532"/>
      <c r="U616" s="532"/>
    </row>
    <row r="617" spans="3:21" ht="24.75" customHeight="1">
      <c r="C617" s="579"/>
      <c r="D617" s="532"/>
      <c r="E617" s="580"/>
      <c r="G617" s="582"/>
      <c r="J617" s="532"/>
      <c r="K617" s="532"/>
      <c r="L617" s="532"/>
      <c r="M617" s="532"/>
      <c r="R617" s="580"/>
      <c r="S617" s="532"/>
      <c r="T617" s="532"/>
      <c r="U617" s="532"/>
    </row>
    <row r="618" spans="3:21" ht="24.75" customHeight="1">
      <c r="C618" s="579"/>
      <c r="D618" s="532"/>
      <c r="E618" s="580"/>
      <c r="G618" s="582"/>
      <c r="J618" s="532"/>
      <c r="K618" s="532"/>
      <c r="L618" s="532"/>
      <c r="M618" s="532"/>
      <c r="R618" s="580"/>
      <c r="S618" s="532"/>
      <c r="T618" s="532"/>
      <c r="U618" s="532"/>
    </row>
    <row r="619" spans="3:21" ht="24.75" customHeight="1">
      <c r="C619" s="579"/>
      <c r="D619" s="532"/>
      <c r="E619" s="580"/>
      <c r="G619" s="582"/>
      <c r="J619" s="532"/>
      <c r="K619" s="532"/>
      <c r="L619" s="532"/>
      <c r="M619" s="532"/>
      <c r="R619" s="580"/>
      <c r="S619" s="532"/>
      <c r="T619" s="532"/>
      <c r="U619" s="532"/>
    </row>
    <row r="620" spans="3:21" ht="24.75" customHeight="1">
      <c r="C620" s="579"/>
      <c r="D620" s="532"/>
      <c r="E620" s="580"/>
      <c r="G620" s="582"/>
      <c r="J620" s="532"/>
      <c r="K620" s="532"/>
      <c r="L620" s="532"/>
      <c r="M620" s="532"/>
      <c r="R620" s="580"/>
      <c r="S620" s="532"/>
      <c r="T620" s="532"/>
      <c r="U620" s="532"/>
    </row>
    <row r="621" spans="3:21" ht="24.75" customHeight="1">
      <c r="C621" s="579"/>
      <c r="D621" s="532"/>
      <c r="E621" s="580"/>
      <c r="G621" s="582"/>
      <c r="J621" s="532"/>
      <c r="K621" s="532"/>
      <c r="L621" s="532"/>
      <c r="M621" s="532"/>
      <c r="R621" s="580"/>
      <c r="S621" s="532"/>
      <c r="T621" s="532"/>
      <c r="U621" s="532"/>
    </row>
    <row r="622" spans="3:21" ht="24.75" customHeight="1">
      <c r="C622" s="579"/>
      <c r="D622" s="532"/>
      <c r="E622" s="580"/>
      <c r="G622" s="582"/>
      <c r="J622" s="532"/>
      <c r="K622" s="532"/>
      <c r="L622" s="532"/>
      <c r="M622" s="532"/>
      <c r="R622" s="580"/>
      <c r="S622" s="532"/>
      <c r="T622" s="532"/>
      <c r="U622" s="532"/>
    </row>
    <row r="623" spans="3:21" ht="24.75" customHeight="1">
      <c r="C623" s="579"/>
      <c r="D623" s="532"/>
      <c r="E623" s="580"/>
      <c r="G623" s="582"/>
      <c r="J623" s="532"/>
      <c r="K623" s="532"/>
      <c r="L623" s="532"/>
      <c r="M623" s="532"/>
      <c r="R623" s="580"/>
      <c r="S623" s="532"/>
      <c r="T623" s="532"/>
      <c r="U623" s="532"/>
    </row>
    <row r="624" spans="3:21" ht="24.75" customHeight="1">
      <c r="C624" s="579"/>
      <c r="D624" s="532"/>
      <c r="E624" s="580"/>
      <c r="G624" s="582"/>
      <c r="J624" s="532"/>
      <c r="K624" s="532"/>
      <c r="L624" s="532"/>
      <c r="M624" s="532"/>
      <c r="R624" s="580"/>
      <c r="S624" s="532"/>
      <c r="T624" s="532"/>
      <c r="U624" s="532"/>
    </row>
    <row r="625" spans="3:21" ht="24.75" customHeight="1">
      <c r="C625" s="579"/>
      <c r="D625" s="532"/>
      <c r="E625" s="580"/>
      <c r="G625" s="582"/>
      <c r="J625" s="532"/>
      <c r="K625" s="532"/>
      <c r="L625" s="532"/>
      <c r="M625" s="532"/>
      <c r="R625" s="580"/>
      <c r="S625" s="532"/>
      <c r="T625" s="532"/>
      <c r="U625" s="532"/>
    </row>
    <row r="626" spans="3:21" ht="24.75" customHeight="1">
      <c r="C626" s="579"/>
      <c r="D626" s="532"/>
      <c r="E626" s="580"/>
      <c r="G626" s="582"/>
      <c r="J626" s="532"/>
      <c r="K626" s="532"/>
      <c r="L626" s="532"/>
      <c r="M626" s="532"/>
      <c r="R626" s="580"/>
      <c r="S626" s="532"/>
      <c r="T626" s="532"/>
      <c r="U626" s="532"/>
    </row>
    <row r="627" spans="3:21" ht="24.75" customHeight="1">
      <c r="C627" s="579"/>
      <c r="D627" s="532"/>
      <c r="E627" s="580"/>
      <c r="G627" s="582"/>
      <c r="J627" s="532"/>
      <c r="K627" s="532"/>
      <c r="L627" s="532"/>
      <c r="M627" s="532"/>
      <c r="R627" s="580"/>
      <c r="S627" s="532"/>
      <c r="T627" s="532"/>
      <c r="U627" s="532"/>
    </row>
    <row r="628" spans="3:21" ht="24.75" customHeight="1">
      <c r="C628" s="579"/>
      <c r="D628" s="532"/>
      <c r="E628" s="580"/>
      <c r="G628" s="582"/>
      <c r="J628" s="532"/>
      <c r="K628" s="532"/>
      <c r="L628" s="532"/>
      <c r="M628" s="532"/>
      <c r="R628" s="580"/>
      <c r="S628" s="532"/>
      <c r="T628" s="532"/>
      <c r="U628" s="532"/>
    </row>
    <row r="629" spans="3:21" ht="24.75" customHeight="1">
      <c r="C629" s="579"/>
      <c r="D629" s="532"/>
      <c r="E629" s="580"/>
      <c r="G629" s="582"/>
      <c r="J629" s="532"/>
      <c r="K629" s="532"/>
      <c r="L629" s="532"/>
      <c r="M629" s="532"/>
      <c r="R629" s="580"/>
      <c r="S629" s="532"/>
      <c r="T629" s="532"/>
      <c r="U629" s="532"/>
    </row>
    <row r="630" spans="3:21" ht="24.75" customHeight="1">
      <c r="C630" s="579"/>
      <c r="D630" s="532"/>
      <c r="E630" s="580"/>
      <c r="G630" s="582"/>
      <c r="J630" s="532"/>
      <c r="K630" s="532"/>
      <c r="L630" s="532"/>
      <c r="M630" s="532"/>
      <c r="R630" s="580"/>
      <c r="S630" s="532"/>
      <c r="T630" s="532"/>
      <c r="U630" s="532"/>
    </row>
    <row r="631" spans="3:21" ht="24.75" customHeight="1">
      <c r="C631" s="579"/>
      <c r="D631" s="532"/>
      <c r="E631" s="580"/>
      <c r="G631" s="582"/>
      <c r="J631" s="532"/>
      <c r="K631" s="532"/>
      <c r="L631" s="532"/>
      <c r="M631" s="532"/>
      <c r="R631" s="580"/>
      <c r="S631" s="532"/>
      <c r="T631" s="532"/>
      <c r="U631" s="532"/>
    </row>
    <row r="632" spans="3:21" ht="24.75" customHeight="1">
      <c r="C632" s="579"/>
      <c r="D632" s="532"/>
      <c r="E632" s="580"/>
      <c r="G632" s="582"/>
      <c r="J632" s="532"/>
      <c r="K632" s="532"/>
      <c r="L632" s="532"/>
      <c r="M632" s="532"/>
      <c r="R632" s="580"/>
      <c r="S632" s="532"/>
      <c r="T632" s="532"/>
      <c r="U632" s="532"/>
    </row>
    <row r="633" spans="3:21" ht="24.75" customHeight="1">
      <c r="C633" s="579"/>
      <c r="D633" s="532"/>
      <c r="E633" s="580"/>
      <c r="G633" s="582"/>
      <c r="J633" s="532"/>
      <c r="K633" s="532"/>
      <c r="L633" s="532"/>
      <c r="M633" s="532"/>
      <c r="R633" s="580"/>
      <c r="S633" s="532"/>
      <c r="T633" s="532"/>
      <c r="U633" s="532"/>
    </row>
    <row r="634" spans="3:21" ht="24.75" customHeight="1">
      <c r="C634" s="579"/>
      <c r="D634" s="532"/>
      <c r="E634" s="580"/>
      <c r="G634" s="582"/>
      <c r="J634" s="532"/>
      <c r="K634" s="532"/>
      <c r="L634" s="532"/>
      <c r="M634" s="532"/>
      <c r="R634" s="580"/>
      <c r="S634" s="532"/>
      <c r="T634" s="532"/>
      <c r="U634" s="532"/>
    </row>
    <row r="635" spans="3:21" ht="24.75" customHeight="1">
      <c r="C635" s="579"/>
      <c r="D635" s="532"/>
      <c r="E635" s="580"/>
      <c r="G635" s="582"/>
      <c r="J635" s="532"/>
      <c r="K635" s="532"/>
      <c r="L635" s="532"/>
      <c r="M635" s="532"/>
      <c r="R635" s="580"/>
      <c r="S635" s="532"/>
      <c r="T635" s="532"/>
      <c r="U635" s="532"/>
    </row>
    <row r="636" spans="3:21" ht="24.75" customHeight="1">
      <c r="C636" s="579"/>
      <c r="D636" s="532"/>
      <c r="E636" s="580"/>
      <c r="G636" s="582"/>
      <c r="J636" s="532"/>
      <c r="K636" s="532"/>
      <c r="L636" s="532"/>
      <c r="M636" s="532"/>
      <c r="R636" s="580"/>
      <c r="S636" s="532"/>
      <c r="T636" s="532"/>
      <c r="U636" s="532"/>
    </row>
    <row r="637" spans="3:21" ht="24.75" customHeight="1">
      <c r="C637" s="579"/>
      <c r="D637" s="532"/>
      <c r="E637" s="580"/>
      <c r="G637" s="582"/>
      <c r="J637" s="532"/>
      <c r="K637" s="532"/>
      <c r="L637" s="532"/>
      <c r="M637" s="532"/>
      <c r="R637" s="580"/>
      <c r="S637" s="532"/>
      <c r="T637" s="532"/>
      <c r="U637" s="532"/>
    </row>
    <row r="638" spans="3:21" ht="24.75" customHeight="1">
      <c r="C638" s="579"/>
      <c r="D638" s="532"/>
      <c r="E638" s="580"/>
      <c r="G638" s="582"/>
      <c r="J638" s="532"/>
      <c r="K638" s="532"/>
      <c r="L638" s="532"/>
      <c r="M638" s="532"/>
      <c r="R638" s="580"/>
      <c r="S638" s="532"/>
      <c r="T638" s="532"/>
      <c r="U638" s="532"/>
    </row>
    <row r="639" spans="3:21" ht="24.75" customHeight="1">
      <c r="C639" s="579"/>
      <c r="D639" s="532"/>
      <c r="E639" s="580"/>
      <c r="G639" s="582"/>
      <c r="J639" s="532"/>
      <c r="K639" s="532"/>
      <c r="L639" s="532"/>
      <c r="M639" s="532"/>
      <c r="R639" s="580"/>
      <c r="S639" s="532"/>
      <c r="T639" s="532"/>
      <c r="U639" s="532"/>
    </row>
    <row r="640" spans="3:21" ht="24.75" customHeight="1">
      <c r="C640" s="579"/>
      <c r="D640" s="532"/>
      <c r="E640" s="580"/>
      <c r="G640" s="582"/>
      <c r="J640" s="532"/>
      <c r="K640" s="532"/>
      <c r="L640" s="532"/>
      <c r="M640" s="532"/>
      <c r="R640" s="580"/>
      <c r="S640" s="532"/>
      <c r="T640" s="532"/>
      <c r="U640" s="532"/>
    </row>
    <row r="641" spans="3:21" ht="24.75" customHeight="1">
      <c r="C641" s="579"/>
      <c r="D641" s="532"/>
      <c r="E641" s="580"/>
      <c r="G641" s="582"/>
      <c r="J641" s="532"/>
      <c r="K641" s="532"/>
      <c r="L641" s="532"/>
      <c r="M641" s="532"/>
      <c r="R641" s="580"/>
      <c r="S641" s="532"/>
      <c r="T641" s="532"/>
      <c r="U641" s="532"/>
    </row>
    <row r="642" spans="3:21" ht="24.75" customHeight="1">
      <c r="C642" s="579"/>
      <c r="D642" s="532"/>
      <c r="E642" s="580"/>
      <c r="G642" s="582"/>
      <c r="J642" s="532"/>
      <c r="K642" s="532"/>
      <c r="L642" s="532"/>
      <c r="M642" s="532"/>
      <c r="R642" s="580"/>
      <c r="S642" s="532"/>
      <c r="T642" s="532"/>
      <c r="U642" s="532"/>
    </row>
    <row r="643" spans="3:21" ht="24.75" customHeight="1">
      <c r="C643" s="579"/>
      <c r="D643" s="532"/>
      <c r="E643" s="580"/>
      <c r="G643" s="582"/>
      <c r="J643" s="532"/>
      <c r="K643" s="532"/>
      <c r="L643" s="532"/>
      <c r="M643" s="532"/>
      <c r="R643" s="580"/>
      <c r="S643" s="532"/>
      <c r="T643" s="532"/>
      <c r="U643" s="532"/>
    </row>
    <row r="644" spans="3:21" ht="24.75" customHeight="1">
      <c r="C644" s="579"/>
      <c r="D644" s="532"/>
      <c r="E644" s="580"/>
      <c r="G644" s="582"/>
      <c r="J644" s="532"/>
      <c r="K644" s="532"/>
      <c r="L644" s="532"/>
      <c r="M644" s="532"/>
      <c r="R644" s="580"/>
      <c r="S644" s="532"/>
      <c r="T644" s="532"/>
      <c r="U644" s="532"/>
    </row>
    <row r="645" spans="3:21" ht="24.75" customHeight="1">
      <c r="C645" s="579"/>
      <c r="D645" s="532"/>
      <c r="E645" s="580"/>
      <c r="G645" s="582"/>
      <c r="J645" s="532"/>
      <c r="K645" s="532"/>
      <c r="L645" s="532"/>
      <c r="M645" s="532"/>
      <c r="R645" s="580"/>
      <c r="S645" s="532"/>
      <c r="T645" s="532"/>
      <c r="U645" s="532"/>
    </row>
    <row r="646" spans="3:21" ht="24.75" customHeight="1">
      <c r="C646" s="579"/>
      <c r="D646" s="532"/>
      <c r="E646" s="580"/>
      <c r="G646" s="582"/>
      <c r="J646" s="532"/>
      <c r="K646" s="532"/>
      <c r="L646" s="532"/>
      <c r="M646" s="532"/>
      <c r="R646" s="580"/>
      <c r="S646" s="532"/>
      <c r="T646" s="532"/>
      <c r="U646" s="532"/>
    </row>
    <row r="647" spans="3:21" ht="24.75" customHeight="1">
      <c r="C647" s="579"/>
      <c r="D647" s="532"/>
      <c r="E647" s="580"/>
      <c r="G647" s="582"/>
      <c r="J647" s="532"/>
      <c r="K647" s="532"/>
      <c r="L647" s="532"/>
      <c r="M647" s="532"/>
      <c r="R647" s="580"/>
      <c r="S647" s="532"/>
      <c r="T647" s="532"/>
      <c r="U647" s="532"/>
    </row>
    <row r="648" spans="3:21" ht="24.75" customHeight="1">
      <c r="C648" s="579"/>
      <c r="D648" s="532"/>
      <c r="E648" s="580"/>
      <c r="G648" s="582"/>
      <c r="J648" s="532"/>
      <c r="K648" s="532"/>
      <c r="L648" s="532"/>
      <c r="M648" s="532"/>
      <c r="R648" s="580"/>
      <c r="S648" s="532"/>
      <c r="T648" s="532"/>
      <c r="U648" s="532"/>
    </row>
    <row r="649" spans="3:21" ht="24.75" customHeight="1">
      <c r="C649" s="579"/>
      <c r="D649" s="532"/>
      <c r="E649" s="580"/>
      <c r="G649" s="582"/>
      <c r="J649" s="532"/>
      <c r="K649" s="532"/>
      <c r="L649" s="532"/>
      <c r="M649" s="532"/>
      <c r="R649" s="580"/>
      <c r="S649" s="532"/>
      <c r="T649" s="532"/>
      <c r="U649" s="532"/>
    </row>
    <row r="650" spans="3:21" ht="24.75" customHeight="1">
      <c r="C650" s="579"/>
      <c r="D650" s="532"/>
      <c r="E650" s="580"/>
      <c r="G650" s="582"/>
      <c r="J650" s="532"/>
      <c r="K650" s="532"/>
      <c r="L650" s="532"/>
      <c r="M650" s="532"/>
      <c r="R650" s="580"/>
      <c r="S650" s="532"/>
      <c r="T650" s="532"/>
      <c r="U650" s="532"/>
    </row>
    <row r="651" spans="3:21" ht="24.75" customHeight="1">
      <c r="C651" s="579"/>
      <c r="D651" s="532"/>
      <c r="E651" s="580"/>
      <c r="G651" s="582"/>
      <c r="J651" s="532"/>
      <c r="K651" s="532"/>
      <c r="L651" s="532"/>
      <c r="M651" s="532"/>
      <c r="R651" s="580"/>
      <c r="S651" s="532"/>
      <c r="T651" s="532"/>
      <c r="U651" s="532"/>
    </row>
    <row r="652" spans="3:21" ht="24.75" customHeight="1">
      <c r="C652" s="579"/>
      <c r="D652" s="532"/>
      <c r="E652" s="580"/>
      <c r="G652" s="582"/>
      <c r="J652" s="532"/>
      <c r="K652" s="532"/>
      <c r="L652" s="532"/>
      <c r="M652" s="532"/>
      <c r="R652" s="580"/>
      <c r="S652" s="532"/>
      <c r="T652" s="532"/>
      <c r="U652" s="532"/>
    </row>
    <row r="653" spans="3:21" ht="24.75" customHeight="1">
      <c r="C653" s="579"/>
      <c r="D653" s="532"/>
      <c r="E653" s="580"/>
      <c r="G653" s="582"/>
      <c r="J653" s="532"/>
      <c r="K653" s="532"/>
      <c r="L653" s="532"/>
      <c r="M653" s="532"/>
      <c r="R653" s="580"/>
      <c r="S653" s="532"/>
      <c r="T653" s="532"/>
      <c r="U653" s="532"/>
    </row>
    <row r="654" spans="3:21" ht="24.75" customHeight="1">
      <c r="C654" s="579"/>
      <c r="D654" s="532"/>
      <c r="E654" s="580"/>
      <c r="G654" s="582"/>
      <c r="J654" s="532"/>
      <c r="K654" s="532"/>
      <c r="L654" s="532"/>
      <c r="M654" s="532"/>
      <c r="R654" s="580"/>
      <c r="S654" s="532"/>
      <c r="T654" s="532"/>
      <c r="U654" s="532"/>
    </row>
    <row r="655" spans="3:21" ht="24.75" customHeight="1">
      <c r="C655" s="579"/>
      <c r="D655" s="532"/>
      <c r="E655" s="580"/>
      <c r="G655" s="582"/>
      <c r="J655" s="532"/>
      <c r="K655" s="532"/>
      <c r="L655" s="532"/>
      <c r="M655" s="532"/>
      <c r="R655" s="580"/>
      <c r="S655" s="532"/>
      <c r="T655" s="532"/>
      <c r="U655" s="532"/>
    </row>
    <row r="656" spans="3:21" ht="24.75" customHeight="1">
      <c r="C656" s="579"/>
      <c r="D656" s="532"/>
      <c r="E656" s="580"/>
      <c r="G656" s="582"/>
      <c r="J656" s="532"/>
      <c r="K656" s="532"/>
      <c r="L656" s="532"/>
      <c r="M656" s="532"/>
      <c r="R656" s="580"/>
      <c r="S656" s="532"/>
      <c r="T656" s="532"/>
      <c r="U656" s="532"/>
    </row>
    <row r="657" spans="3:21" ht="24.75" customHeight="1">
      <c r="C657" s="579"/>
      <c r="D657" s="532"/>
      <c r="E657" s="580"/>
      <c r="G657" s="582"/>
      <c r="J657" s="532"/>
      <c r="K657" s="532"/>
      <c r="L657" s="532"/>
      <c r="M657" s="532"/>
      <c r="R657" s="580"/>
      <c r="S657" s="532"/>
      <c r="T657" s="532"/>
      <c r="U657" s="532"/>
    </row>
    <row r="658" spans="3:21" ht="24.75" customHeight="1">
      <c r="C658" s="579"/>
      <c r="D658" s="532"/>
      <c r="E658" s="580"/>
      <c r="G658" s="582"/>
      <c r="J658" s="532"/>
      <c r="K658" s="532"/>
      <c r="L658" s="532"/>
      <c r="M658" s="532"/>
      <c r="R658" s="580"/>
      <c r="S658" s="532"/>
      <c r="T658" s="532"/>
      <c r="U658" s="532"/>
    </row>
    <row r="659" spans="3:21" ht="24.75" customHeight="1">
      <c r="C659" s="579"/>
      <c r="D659" s="532"/>
      <c r="E659" s="580"/>
      <c r="G659" s="582"/>
      <c r="J659" s="532"/>
      <c r="K659" s="532"/>
      <c r="L659" s="532"/>
      <c r="M659" s="532"/>
      <c r="R659" s="580"/>
      <c r="S659" s="532"/>
      <c r="T659" s="532"/>
      <c r="U659" s="532"/>
    </row>
    <row r="660" spans="3:21" ht="24.75" customHeight="1">
      <c r="C660" s="579"/>
      <c r="D660" s="532"/>
      <c r="E660" s="580"/>
      <c r="G660" s="582"/>
      <c r="J660" s="532"/>
      <c r="K660" s="532"/>
      <c r="L660" s="532"/>
      <c r="M660" s="532"/>
      <c r="R660" s="580"/>
      <c r="S660" s="532"/>
      <c r="T660" s="532"/>
      <c r="U660" s="532"/>
    </row>
    <row r="661" spans="3:21" ht="24.75" customHeight="1">
      <c r="C661" s="579"/>
      <c r="D661" s="532"/>
      <c r="E661" s="580"/>
      <c r="G661" s="582"/>
      <c r="J661" s="532"/>
      <c r="K661" s="532"/>
      <c r="L661" s="532"/>
      <c r="M661" s="532"/>
      <c r="R661" s="580"/>
      <c r="S661" s="532"/>
      <c r="T661" s="532"/>
      <c r="U661" s="532"/>
    </row>
    <row r="662" spans="3:21" ht="24.75" customHeight="1">
      <c r="C662" s="579"/>
      <c r="D662" s="532"/>
      <c r="E662" s="580"/>
      <c r="G662" s="582"/>
      <c r="J662" s="532"/>
      <c r="K662" s="532"/>
      <c r="L662" s="532"/>
      <c r="M662" s="532"/>
      <c r="R662" s="580"/>
      <c r="S662" s="532"/>
      <c r="T662" s="532"/>
      <c r="U662" s="532"/>
    </row>
    <row r="663" spans="3:21" ht="24.75" customHeight="1">
      <c r="C663" s="579"/>
      <c r="D663" s="532"/>
      <c r="E663" s="580"/>
      <c r="G663" s="582"/>
      <c r="J663" s="532"/>
      <c r="K663" s="532"/>
      <c r="L663" s="532"/>
      <c r="M663" s="532"/>
      <c r="R663" s="580"/>
      <c r="S663" s="532"/>
      <c r="T663" s="532"/>
      <c r="U663" s="532"/>
    </row>
    <row r="664" spans="3:21" ht="24.75" customHeight="1">
      <c r="C664" s="579"/>
      <c r="D664" s="532"/>
      <c r="E664" s="580"/>
      <c r="G664" s="582"/>
      <c r="J664" s="532"/>
      <c r="K664" s="532"/>
      <c r="L664" s="532"/>
      <c r="M664" s="532"/>
      <c r="R664" s="580"/>
      <c r="S664" s="532"/>
      <c r="T664" s="532"/>
      <c r="U664" s="532"/>
    </row>
    <row r="665" spans="3:21" ht="24.75" customHeight="1">
      <c r="C665" s="579"/>
      <c r="D665" s="532"/>
      <c r="E665" s="580"/>
      <c r="G665" s="582"/>
      <c r="J665" s="532"/>
      <c r="K665" s="532"/>
      <c r="L665" s="532"/>
      <c r="M665" s="532"/>
      <c r="R665" s="580"/>
      <c r="S665" s="532"/>
      <c r="T665" s="532"/>
      <c r="U665" s="532"/>
    </row>
    <row r="666" spans="3:21" ht="24.75" customHeight="1">
      <c r="C666" s="579"/>
      <c r="D666" s="532"/>
      <c r="E666" s="580"/>
      <c r="G666" s="582"/>
      <c r="J666" s="532"/>
      <c r="K666" s="532"/>
      <c r="L666" s="532"/>
      <c r="M666" s="532"/>
      <c r="R666" s="580"/>
      <c r="S666" s="532"/>
      <c r="T666" s="532"/>
      <c r="U666" s="532"/>
    </row>
    <row r="667" spans="3:21" ht="24.75" customHeight="1">
      <c r="C667" s="579"/>
      <c r="D667" s="532"/>
      <c r="E667" s="580"/>
      <c r="G667" s="582"/>
      <c r="J667" s="532"/>
      <c r="K667" s="532"/>
      <c r="L667" s="532"/>
      <c r="M667" s="532"/>
      <c r="R667" s="580"/>
      <c r="S667" s="532"/>
      <c r="T667" s="532"/>
      <c r="U667" s="532"/>
    </row>
    <row r="668" spans="3:21" ht="24.75" customHeight="1">
      <c r="C668" s="579"/>
      <c r="D668" s="532"/>
      <c r="E668" s="580"/>
      <c r="G668" s="582"/>
      <c r="J668" s="532"/>
      <c r="K668" s="532"/>
      <c r="L668" s="532"/>
      <c r="M668" s="532"/>
      <c r="R668" s="580"/>
      <c r="S668" s="532"/>
      <c r="T668" s="532"/>
      <c r="U668" s="532"/>
    </row>
    <row r="669" spans="3:21" ht="24.75" customHeight="1">
      <c r="C669" s="579"/>
      <c r="D669" s="532"/>
      <c r="E669" s="580"/>
      <c r="G669" s="582"/>
      <c r="J669" s="532"/>
      <c r="K669" s="532"/>
      <c r="L669" s="532"/>
      <c r="M669" s="532"/>
      <c r="R669" s="580"/>
      <c r="S669" s="532"/>
      <c r="T669" s="532"/>
      <c r="U669" s="532"/>
    </row>
    <row r="670" spans="3:21" ht="24.75" customHeight="1">
      <c r="C670" s="579"/>
      <c r="D670" s="532"/>
      <c r="E670" s="580"/>
      <c r="G670" s="582"/>
      <c r="J670" s="532"/>
      <c r="K670" s="532"/>
      <c r="L670" s="532"/>
      <c r="M670" s="532"/>
      <c r="R670" s="580"/>
      <c r="S670" s="532"/>
      <c r="T670" s="532"/>
      <c r="U670" s="532"/>
    </row>
    <row r="671" spans="3:21" ht="24.75" customHeight="1">
      <c r="C671" s="579"/>
      <c r="D671" s="532"/>
      <c r="E671" s="580"/>
      <c r="G671" s="582"/>
      <c r="J671" s="532"/>
      <c r="K671" s="532"/>
      <c r="L671" s="532"/>
      <c r="M671" s="532"/>
      <c r="R671" s="580"/>
      <c r="S671" s="532"/>
      <c r="T671" s="532"/>
      <c r="U671" s="532"/>
    </row>
    <row r="672" spans="3:21" ht="24.75" customHeight="1">
      <c r="C672" s="579"/>
      <c r="D672" s="532"/>
      <c r="E672" s="580"/>
      <c r="G672" s="582"/>
      <c r="J672" s="532"/>
      <c r="K672" s="532"/>
      <c r="L672" s="532"/>
      <c r="M672" s="532"/>
      <c r="R672" s="580"/>
      <c r="S672" s="532"/>
      <c r="T672" s="532"/>
      <c r="U672" s="532"/>
    </row>
    <row r="673" spans="3:21" ht="24.75" customHeight="1">
      <c r="C673" s="579"/>
      <c r="D673" s="532"/>
      <c r="E673" s="580"/>
      <c r="G673" s="582"/>
      <c r="J673" s="532"/>
      <c r="K673" s="532"/>
      <c r="L673" s="532"/>
      <c r="M673" s="532"/>
      <c r="R673" s="580"/>
      <c r="S673" s="532"/>
      <c r="T673" s="532"/>
      <c r="U673" s="532"/>
    </row>
    <row r="674" spans="3:21" ht="24.75" customHeight="1">
      <c r="C674" s="579"/>
      <c r="D674" s="532"/>
      <c r="E674" s="580"/>
      <c r="G674" s="582"/>
      <c r="J674" s="532"/>
      <c r="K674" s="532"/>
      <c r="L674" s="532"/>
      <c r="M674" s="532"/>
      <c r="R674" s="580"/>
      <c r="S674" s="532"/>
      <c r="T674" s="532"/>
      <c r="U674" s="532"/>
    </row>
    <row r="675" spans="3:21" ht="24.75" customHeight="1">
      <c r="C675" s="579"/>
      <c r="D675" s="532"/>
      <c r="E675" s="580"/>
      <c r="G675" s="582"/>
      <c r="J675" s="532"/>
      <c r="K675" s="532"/>
      <c r="L675" s="532"/>
      <c r="M675" s="532"/>
      <c r="R675" s="580"/>
      <c r="S675" s="532"/>
      <c r="T675" s="532"/>
      <c r="U675" s="532"/>
    </row>
    <row r="676" spans="3:21" ht="24.75" customHeight="1">
      <c r="C676" s="579"/>
      <c r="D676" s="532"/>
      <c r="E676" s="580"/>
      <c r="G676" s="582"/>
      <c r="J676" s="532"/>
      <c r="K676" s="532"/>
      <c r="L676" s="532"/>
      <c r="M676" s="532"/>
      <c r="R676" s="580"/>
      <c r="S676" s="532"/>
      <c r="T676" s="532"/>
      <c r="U676" s="532"/>
    </row>
    <row r="677" spans="3:21" ht="24.75" customHeight="1">
      <c r="C677" s="579"/>
      <c r="D677" s="532"/>
      <c r="E677" s="580"/>
      <c r="G677" s="582"/>
      <c r="J677" s="532"/>
      <c r="K677" s="532"/>
      <c r="L677" s="532"/>
      <c r="M677" s="532"/>
      <c r="R677" s="580"/>
      <c r="S677" s="532"/>
      <c r="T677" s="532"/>
      <c r="U677" s="532"/>
    </row>
    <row r="678" spans="3:21" ht="24.75" customHeight="1">
      <c r="C678" s="579"/>
      <c r="D678" s="532"/>
      <c r="E678" s="580"/>
      <c r="G678" s="582"/>
      <c r="J678" s="532"/>
      <c r="K678" s="532"/>
      <c r="L678" s="532"/>
      <c r="M678" s="532"/>
      <c r="R678" s="580"/>
      <c r="S678" s="532"/>
      <c r="T678" s="532"/>
      <c r="U678" s="532"/>
    </row>
    <row r="679" spans="3:21" ht="24.75" customHeight="1">
      <c r="C679" s="579"/>
      <c r="D679" s="532"/>
      <c r="E679" s="580"/>
      <c r="G679" s="582"/>
      <c r="J679" s="532"/>
      <c r="K679" s="532"/>
      <c r="L679" s="532"/>
      <c r="M679" s="532"/>
      <c r="R679" s="580"/>
      <c r="S679" s="532"/>
      <c r="T679" s="532"/>
      <c r="U679" s="532"/>
    </row>
    <row r="680" spans="3:21" ht="24.75" customHeight="1">
      <c r="C680" s="579"/>
      <c r="D680" s="532"/>
      <c r="E680" s="580"/>
      <c r="G680" s="582"/>
      <c r="J680" s="532"/>
      <c r="K680" s="532"/>
      <c r="L680" s="532"/>
      <c r="M680" s="532"/>
      <c r="R680" s="580"/>
      <c r="S680" s="532"/>
      <c r="T680" s="532"/>
      <c r="U680" s="532"/>
    </row>
    <row r="681" spans="3:21" ht="24.75" customHeight="1">
      <c r="C681" s="579"/>
      <c r="D681" s="532"/>
      <c r="E681" s="580"/>
      <c r="G681" s="582"/>
      <c r="J681" s="532"/>
      <c r="K681" s="532"/>
      <c r="L681" s="532"/>
      <c r="M681" s="532"/>
      <c r="R681" s="580"/>
      <c r="S681" s="532"/>
      <c r="T681" s="532"/>
      <c r="U681" s="532"/>
    </row>
    <row r="682" spans="3:21" ht="24.75" customHeight="1">
      <c r="C682" s="579"/>
      <c r="D682" s="532"/>
      <c r="E682" s="580"/>
      <c r="G682" s="582"/>
      <c r="J682" s="532"/>
      <c r="K682" s="532"/>
      <c r="L682" s="532"/>
      <c r="M682" s="532"/>
      <c r="R682" s="580"/>
      <c r="S682" s="532"/>
      <c r="T682" s="532"/>
      <c r="U682" s="532"/>
    </row>
    <row r="683" spans="3:21" ht="24.75" customHeight="1">
      <c r="C683" s="579"/>
      <c r="D683" s="532"/>
      <c r="E683" s="580"/>
      <c r="G683" s="582"/>
      <c r="J683" s="532"/>
      <c r="K683" s="532"/>
      <c r="L683" s="532"/>
      <c r="M683" s="532"/>
      <c r="R683" s="580"/>
      <c r="S683" s="532"/>
      <c r="T683" s="532"/>
      <c r="U683" s="532"/>
    </row>
    <row r="684" spans="3:21" ht="24.75" customHeight="1">
      <c r="C684" s="579"/>
      <c r="D684" s="532"/>
      <c r="E684" s="580"/>
      <c r="G684" s="582"/>
      <c r="J684" s="532"/>
      <c r="K684" s="532"/>
      <c r="L684" s="532"/>
      <c r="M684" s="532"/>
      <c r="R684" s="580"/>
      <c r="S684" s="532"/>
      <c r="T684" s="532"/>
      <c r="U684" s="532"/>
    </row>
    <row r="685" spans="3:21" ht="24.75" customHeight="1">
      <c r="C685" s="579"/>
      <c r="D685" s="532"/>
      <c r="E685" s="580"/>
      <c r="G685" s="582"/>
      <c r="J685" s="532"/>
      <c r="K685" s="532"/>
      <c r="L685" s="532"/>
      <c r="M685" s="532"/>
      <c r="R685" s="580"/>
      <c r="S685" s="532"/>
      <c r="T685" s="532"/>
      <c r="U685" s="532"/>
    </row>
    <row r="686" spans="3:21" ht="24.75" customHeight="1">
      <c r="C686" s="579"/>
      <c r="D686" s="532"/>
      <c r="E686" s="580"/>
      <c r="G686" s="582"/>
      <c r="J686" s="532"/>
      <c r="K686" s="532"/>
      <c r="L686" s="532"/>
      <c r="M686" s="532"/>
      <c r="R686" s="580"/>
      <c r="S686" s="532"/>
      <c r="T686" s="532"/>
      <c r="U686" s="532"/>
    </row>
    <row r="687" spans="3:21" ht="24.75" customHeight="1">
      <c r="C687" s="579"/>
      <c r="D687" s="532"/>
      <c r="E687" s="580"/>
      <c r="G687" s="582"/>
      <c r="J687" s="532"/>
      <c r="K687" s="532"/>
      <c r="L687" s="532"/>
      <c r="M687" s="532"/>
      <c r="R687" s="580"/>
      <c r="S687" s="532"/>
      <c r="T687" s="532"/>
      <c r="U687" s="532"/>
    </row>
    <row r="688" spans="3:21" ht="24.75" customHeight="1">
      <c r="C688" s="579"/>
      <c r="D688" s="532"/>
      <c r="E688" s="580"/>
      <c r="G688" s="582"/>
      <c r="J688" s="532"/>
      <c r="K688" s="532"/>
      <c r="L688" s="532"/>
      <c r="M688" s="532"/>
      <c r="R688" s="580"/>
      <c r="S688" s="532"/>
      <c r="T688" s="532"/>
      <c r="U688" s="532"/>
    </row>
    <row r="689" spans="3:21" ht="24.75" customHeight="1">
      <c r="C689" s="579"/>
      <c r="D689" s="532"/>
      <c r="E689" s="580"/>
      <c r="G689" s="582"/>
      <c r="J689" s="532"/>
      <c r="K689" s="532"/>
      <c r="L689" s="532"/>
      <c r="M689" s="532"/>
      <c r="R689" s="580"/>
      <c r="S689" s="532"/>
      <c r="T689" s="532"/>
      <c r="U689" s="532"/>
    </row>
    <row r="690" spans="3:21" ht="24.75" customHeight="1">
      <c r="C690" s="579"/>
      <c r="D690" s="532"/>
      <c r="E690" s="580"/>
      <c r="G690" s="582"/>
      <c r="J690" s="532"/>
      <c r="K690" s="532"/>
      <c r="L690" s="532"/>
      <c r="M690" s="532"/>
      <c r="R690" s="580"/>
      <c r="S690" s="532"/>
      <c r="T690" s="532"/>
      <c r="U690" s="532"/>
    </row>
    <row r="691" spans="3:21" ht="24.75" customHeight="1">
      <c r="C691" s="579"/>
      <c r="D691" s="532"/>
      <c r="E691" s="580"/>
      <c r="G691" s="582"/>
      <c r="J691" s="532"/>
      <c r="K691" s="532"/>
      <c r="L691" s="532"/>
      <c r="M691" s="532"/>
      <c r="R691" s="580"/>
      <c r="S691" s="532"/>
      <c r="T691" s="532"/>
      <c r="U691" s="532"/>
    </row>
    <row r="692" spans="3:21" ht="24.75" customHeight="1">
      <c r="C692" s="579"/>
      <c r="D692" s="532"/>
      <c r="E692" s="580"/>
      <c r="G692" s="582"/>
      <c r="J692" s="532"/>
      <c r="K692" s="532"/>
      <c r="L692" s="532"/>
      <c r="M692" s="532"/>
      <c r="R692" s="580"/>
      <c r="S692" s="532"/>
      <c r="T692" s="532"/>
      <c r="U692" s="532"/>
    </row>
    <row r="693" spans="3:21" ht="24.75" customHeight="1">
      <c r="C693" s="579"/>
      <c r="D693" s="532"/>
      <c r="E693" s="580"/>
      <c r="G693" s="582"/>
      <c r="J693" s="532"/>
      <c r="K693" s="532"/>
      <c r="L693" s="532"/>
      <c r="M693" s="532"/>
      <c r="R693" s="580"/>
      <c r="S693" s="532"/>
      <c r="T693" s="532"/>
      <c r="U693" s="532"/>
    </row>
    <row r="694" spans="3:21" ht="24.75" customHeight="1">
      <c r="C694" s="579"/>
      <c r="D694" s="532"/>
      <c r="E694" s="580"/>
      <c r="G694" s="582"/>
      <c r="J694" s="532"/>
      <c r="K694" s="532"/>
      <c r="L694" s="532"/>
      <c r="M694" s="532"/>
      <c r="R694" s="580"/>
      <c r="S694" s="532"/>
      <c r="T694" s="532"/>
      <c r="U694" s="532"/>
    </row>
    <row r="695" spans="3:21" ht="24.75" customHeight="1">
      <c r="C695" s="579"/>
      <c r="D695" s="532"/>
      <c r="E695" s="580"/>
      <c r="G695" s="582"/>
      <c r="J695" s="532"/>
      <c r="K695" s="532"/>
      <c r="L695" s="532"/>
      <c r="M695" s="532"/>
      <c r="R695" s="580"/>
      <c r="S695" s="532"/>
      <c r="T695" s="532"/>
      <c r="U695" s="532"/>
    </row>
    <row r="696" spans="3:21" ht="24.75" customHeight="1">
      <c r="C696" s="579"/>
      <c r="D696" s="532"/>
      <c r="E696" s="580"/>
      <c r="G696" s="582"/>
      <c r="J696" s="532"/>
      <c r="K696" s="532"/>
      <c r="L696" s="532"/>
      <c r="M696" s="532"/>
      <c r="R696" s="580"/>
      <c r="S696" s="532"/>
      <c r="T696" s="532"/>
      <c r="U696" s="532"/>
    </row>
    <row r="697" spans="3:21" ht="24.75" customHeight="1">
      <c r="C697" s="579"/>
      <c r="D697" s="532"/>
      <c r="E697" s="580"/>
      <c r="G697" s="582"/>
      <c r="J697" s="532"/>
      <c r="K697" s="532"/>
      <c r="L697" s="532"/>
      <c r="M697" s="532"/>
      <c r="R697" s="580"/>
      <c r="S697" s="532"/>
      <c r="T697" s="532"/>
      <c r="U697" s="532"/>
    </row>
    <row r="698" spans="3:21" ht="24.75" customHeight="1">
      <c r="C698" s="579"/>
      <c r="D698" s="532"/>
      <c r="E698" s="580"/>
      <c r="G698" s="582"/>
      <c r="J698" s="532"/>
      <c r="K698" s="532"/>
      <c r="L698" s="532"/>
      <c r="M698" s="532"/>
      <c r="R698" s="580"/>
      <c r="S698" s="532"/>
      <c r="T698" s="532"/>
      <c r="U698" s="532"/>
    </row>
    <row r="699" spans="3:21" ht="24.75" customHeight="1">
      <c r="C699" s="579"/>
      <c r="D699" s="532"/>
      <c r="E699" s="580"/>
      <c r="G699" s="582"/>
      <c r="J699" s="532"/>
      <c r="K699" s="532"/>
      <c r="L699" s="532"/>
      <c r="M699" s="532"/>
      <c r="R699" s="580"/>
      <c r="S699" s="532"/>
      <c r="T699" s="532"/>
      <c r="U699" s="532"/>
    </row>
    <row r="700" spans="3:21" ht="24.75" customHeight="1">
      <c r="C700" s="579"/>
      <c r="D700" s="532"/>
      <c r="E700" s="580"/>
      <c r="G700" s="582"/>
      <c r="J700" s="532"/>
      <c r="K700" s="532"/>
      <c r="L700" s="532"/>
      <c r="M700" s="532"/>
      <c r="R700" s="580"/>
      <c r="S700" s="532"/>
      <c r="T700" s="532"/>
      <c r="U700" s="532"/>
    </row>
    <row r="701" spans="3:21" ht="24.75" customHeight="1">
      <c r="C701" s="579"/>
      <c r="D701" s="532"/>
      <c r="E701" s="580"/>
      <c r="G701" s="582"/>
      <c r="J701" s="532"/>
      <c r="K701" s="532"/>
      <c r="L701" s="532"/>
      <c r="M701" s="532"/>
      <c r="R701" s="580"/>
      <c r="S701" s="532"/>
      <c r="T701" s="532"/>
      <c r="U701" s="532"/>
    </row>
    <row r="702" spans="3:21" ht="24.75" customHeight="1">
      <c r="C702" s="579"/>
      <c r="D702" s="532"/>
      <c r="E702" s="580"/>
      <c r="G702" s="582"/>
      <c r="J702" s="532"/>
      <c r="K702" s="532"/>
      <c r="L702" s="532"/>
      <c r="M702" s="532"/>
      <c r="R702" s="580"/>
      <c r="S702" s="532"/>
      <c r="T702" s="532"/>
      <c r="U702" s="532"/>
    </row>
    <row r="703" spans="3:21" ht="24.75" customHeight="1">
      <c r="C703" s="579"/>
      <c r="D703" s="532"/>
      <c r="E703" s="580"/>
      <c r="G703" s="582"/>
      <c r="J703" s="532"/>
      <c r="K703" s="532"/>
      <c r="L703" s="532"/>
      <c r="M703" s="532"/>
      <c r="R703" s="580"/>
      <c r="S703" s="532"/>
      <c r="T703" s="532"/>
      <c r="U703" s="532"/>
    </row>
    <row r="704" spans="3:21" ht="24.75" customHeight="1">
      <c r="C704" s="579"/>
      <c r="D704" s="532"/>
      <c r="E704" s="580"/>
      <c r="G704" s="582"/>
      <c r="J704" s="532"/>
      <c r="K704" s="532"/>
      <c r="L704" s="532"/>
      <c r="M704" s="532"/>
      <c r="R704" s="580"/>
      <c r="S704" s="532"/>
      <c r="T704" s="532"/>
      <c r="U704" s="532"/>
    </row>
    <row r="705" spans="3:21" ht="24.75" customHeight="1">
      <c r="C705" s="579"/>
      <c r="D705" s="532"/>
      <c r="E705" s="580"/>
      <c r="G705" s="582"/>
      <c r="J705" s="532"/>
      <c r="K705" s="532"/>
      <c r="L705" s="532"/>
      <c r="M705" s="532"/>
      <c r="R705" s="580"/>
      <c r="S705" s="532"/>
      <c r="T705" s="532"/>
      <c r="U705" s="532"/>
    </row>
    <row r="706" spans="3:21" ht="24.75" customHeight="1">
      <c r="C706" s="579"/>
      <c r="D706" s="532"/>
      <c r="E706" s="580"/>
      <c r="G706" s="582"/>
      <c r="J706" s="532"/>
      <c r="K706" s="532"/>
      <c r="L706" s="532"/>
      <c r="M706" s="532"/>
      <c r="R706" s="580"/>
      <c r="S706" s="532"/>
      <c r="T706" s="532"/>
      <c r="U706" s="532"/>
    </row>
    <row r="707" spans="3:21" ht="24.75" customHeight="1">
      <c r="C707" s="579"/>
      <c r="D707" s="532"/>
      <c r="E707" s="580"/>
      <c r="G707" s="582"/>
      <c r="J707" s="532"/>
      <c r="K707" s="532"/>
      <c r="L707" s="532"/>
      <c r="M707" s="532"/>
      <c r="R707" s="580"/>
      <c r="S707" s="532"/>
      <c r="T707" s="532"/>
      <c r="U707" s="532"/>
    </row>
    <row r="708" spans="3:21" ht="24.75" customHeight="1">
      <c r="C708" s="579"/>
      <c r="D708" s="532"/>
      <c r="E708" s="580"/>
      <c r="G708" s="582"/>
      <c r="J708" s="532"/>
      <c r="K708" s="532"/>
      <c r="L708" s="532"/>
      <c r="M708" s="532"/>
      <c r="R708" s="580"/>
      <c r="S708" s="532"/>
      <c r="T708" s="532"/>
      <c r="U708" s="532"/>
    </row>
    <row r="709" spans="3:21" ht="24.75" customHeight="1">
      <c r="C709" s="579"/>
      <c r="D709" s="532"/>
      <c r="E709" s="580"/>
      <c r="G709" s="582"/>
      <c r="J709" s="532"/>
      <c r="K709" s="532"/>
      <c r="L709" s="532"/>
      <c r="M709" s="532"/>
      <c r="R709" s="580"/>
      <c r="S709" s="532"/>
      <c r="T709" s="532"/>
      <c r="U709" s="532"/>
    </row>
    <row r="710" spans="3:21" ht="24.75" customHeight="1">
      <c r="C710" s="579"/>
      <c r="D710" s="532"/>
      <c r="E710" s="580"/>
      <c r="G710" s="582"/>
      <c r="J710" s="532"/>
      <c r="K710" s="532"/>
      <c r="L710" s="532"/>
      <c r="M710" s="532"/>
      <c r="R710" s="580"/>
      <c r="S710" s="532"/>
      <c r="T710" s="532"/>
      <c r="U710" s="532"/>
    </row>
    <row r="711" spans="3:21" ht="24.75" customHeight="1">
      <c r="C711" s="579"/>
      <c r="D711" s="532"/>
      <c r="E711" s="580"/>
      <c r="G711" s="582"/>
      <c r="J711" s="532"/>
      <c r="K711" s="532"/>
      <c r="L711" s="532"/>
      <c r="M711" s="532"/>
      <c r="R711" s="580"/>
      <c r="S711" s="532"/>
      <c r="T711" s="532"/>
      <c r="U711" s="532"/>
    </row>
    <row r="712" spans="3:21" ht="24.75" customHeight="1">
      <c r="C712" s="579"/>
      <c r="D712" s="532"/>
      <c r="E712" s="580"/>
      <c r="G712" s="582"/>
      <c r="J712" s="532"/>
      <c r="K712" s="532"/>
      <c r="L712" s="532"/>
      <c r="M712" s="532"/>
      <c r="R712" s="580"/>
      <c r="S712" s="532"/>
      <c r="T712" s="532"/>
      <c r="U712" s="532"/>
    </row>
    <row r="713" spans="3:21" ht="24.75" customHeight="1">
      <c r="C713" s="579"/>
      <c r="D713" s="532"/>
      <c r="E713" s="580"/>
      <c r="G713" s="582"/>
      <c r="J713" s="532"/>
      <c r="K713" s="532"/>
      <c r="L713" s="532"/>
      <c r="M713" s="532"/>
      <c r="R713" s="580"/>
      <c r="S713" s="532"/>
      <c r="T713" s="532"/>
      <c r="U713" s="532"/>
    </row>
    <row r="714" spans="3:21" ht="24.75" customHeight="1">
      <c r="C714" s="579"/>
      <c r="D714" s="532"/>
      <c r="E714" s="580"/>
      <c r="G714" s="582"/>
      <c r="J714" s="532"/>
      <c r="K714" s="532"/>
      <c r="L714" s="532"/>
      <c r="M714" s="532"/>
      <c r="R714" s="580"/>
      <c r="S714" s="532"/>
      <c r="T714" s="532"/>
      <c r="U714" s="532"/>
    </row>
    <row r="715" spans="3:21" ht="24.75" customHeight="1">
      <c r="C715" s="579"/>
      <c r="D715" s="532"/>
      <c r="E715" s="580"/>
      <c r="G715" s="582"/>
      <c r="J715" s="532"/>
      <c r="K715" s="532"/>
      <c r="L715" s="532"/>
      <c r="M715" s="532"/>
      <c r="R715" s="580"/>
      <c r="S715" s="532"/>
      <c r="T715" s="532"/>
      <c r="U715" s="532"/>
    </row>
    <row r="716" spans="3:21" ht="24.75" customHeight="1">
      <c r="C716" s="579"/>
      <c r="D716" s="532"/>
      <c r="E716" s="580"/>
      <c r="G716" s="582"/>
      <c r="J716" s="532"/>
      <c r="K716" s="532"/>
      <c r="L716" s="532"/>
      <c r="M716" s="532"/>
      <c r="R716" s="580"/>
      <c r="S716" s="532"/>
      <c r="T716" s="532"/>
      <c r="U716" s="532"/>
    </row>
    <row r="717" spans="3:21" ht="24.75" customHeight="1">
      <c r="C717" s="579"/>
      <c r="D717" s="532"/>
      <c r="E717" s="580"/>
      <c r="G717" s="582"/>
      <c r="J717" s="532"/>
      <c r="K717" s="532"/>
      <c r="L717" s="532"/>
      <c r="M717" s="532"/>
      <c r="R717" s="580"/>
      <c r="S717" s="532"/>
      <c r="T717" s="532"/>
      <c r="U717" s="532"/>
    </row>
    <row r="718" spans="3:21" ht="24.75" customHeight="1">
      <c r="C718" s="579"/>
      <c r="D718" s="532"/>
      <c r="E718" s="580"/>
      <c r="G718" s="582"/>
      <c r="J718" s="532"/>
      <c r="K718" s="532"/>
      <c r="L718" s="532"/>
      <c r="M718" s="532"/>
      <c r="R718" s="580"/>
      <c r="S718" s="532"/>
      <c r="T718" s="532"/>
      <c r="U718" s="532"/>
    </row>
    <row r="719" spans="3:21" ht="24.75" customHeight="1">
      <c r="C719" s="579"/>
      <c r="D719" s="532"/>
      <c r="E719" s="580"/>
      <c r="G719" s="582"/>
      <c r="J719" s="532"/>
      <c r="K719" s="532"/>
      <c r="L719" s="532"/>
      <c r="M719" s="532"/>
      <c r="R719" s="580"/>
      <c r="S719" s="532"/>
      <c r="T719" s="532"/>
      <c r="U719" s="532"/>
    </row>
    <row r="720" spans="3:21" ht="24.75" customHeight="1">
      <c r="C720" s="579"/>
      <c r="D720" s="532"/>
      <c r="E720" s="580"/>
      <c r="G720" s="582"/>
      <c r="J720" s="532"/>
      <c r="K720" s="532"/>
      <c r="L720" s="532"/>
      <c r="M720" s="532"/>
      <c r="R720" s="580"/>
      <c r="S720" s="532"/>
      <c r="T720" s="532"/>
      <c r="U720" s="532"/>
    </row>
    <row r="721" spans="3:21" ht="24.75" customHeight="1">
      <c r="C721" s="579"/>
      <c r="D721" s="532"/>
      <c r="E721" s="580"/>
      <c r="G721" s="582"/>
      <c r="J721" s="532"/>
      <c r="K721" s="532"/>
      <c r="L721" s="532"/>
      <c r="M721" s="532"/>
      <c r="R721" s="580"/>
      <c r="S721" s="532"/>
      <c r="T721" s="532"/>
      <c r="U721" s="532"/>
    </row>
    <row r="722" spans="3:21" ht="24.75" customHeight="1">
      <c r="C722" s="579"/>
      <c r="D722" s="532"/>
      <c r="E722" s="580"/>
      <c r="G722" s="582"/>
      <c r="J722" s="532"/>
      <c r="K722" s="532"/>
      <c r="L722" s="532"/>
      <c r="M722" s="532"/>
      <c r="R722" s="580"/>
      <c r="S722" s="532"/>
      <c r="T722" s="532"/>
      <c r="U722" s="532"/>
    </row>
    <row r="723" spans="3:21" ht="24.75" customHeight="1">
      <c r="C723" s="579"/>
      <c r="D723" s="532"/>
      <c r="E723" s="580"/>
      <c r="G723" s="582"/>
      <c r="J723" s="532"/>
      <c r="K723" s="532"/>
      <c r="L723" s="532"/>
      <c r="M723" s="532"/>
      <c r="R723" s="580"/>
      <c r="S723" s="532"/>
      <c r="T723" s="532"/>
      <c r="U723" s="532"/>
    </row>
    <row r="724" spans="3:21" ht="24.75" customHeight="1">
      <c r="C724" s="579"/>
      <c r="D724" s="532"/>
      <c r="E724" s="580"/>
      <c r="G724" s="582"/>
      <c r="J724" s="532"/>
      <c r="K724" s="532"/>
      <c r="L724" s="532"/>
      <c r="M724" s="532"/>
      <c r="R724" s="580"/>
      <c r="S724" s="532"/>
      <c r="T724" s="532"/>
      <c r="U724" s="532"/>
    </row>
    <row r="725" spans="3:21" ht="24.75" customHeight="1">
      <c r="C725" s="579"/>
      <c r="D725" s="532"/>
      <c r="E725" s="580"/>
      <c r="G725" s="582"/>
      <c r="J725" s="532"/>
      <c r="K725" s="532"/>
      <c r="L725" s="532"/>
      <c r="M725" s="532"/>
      <c r="R725" s="580"/>
      <c r="S725" s="532"/>
      <c r="T725" s="532"/>
      <c r="U725" s="532"/>
    </row>
    <row r="726" spans="3:21" ht="24.75" customHeight="1">
      <c r="C726" s="579"/>
      <c r="D726" s="532"/>
      <c r="E726" s="580"/>
      <c r="G726" s="582"/>
      <c r="J726" s="532"/>
      <c r="K726" s="532"/>
      <c r="L726" s="532"/>
      <c r="M726" s="532"/>
      <c r="R726" s="580"/>
      <c r="S726" s="532"/>
      <c r="T726" s="532"/>
      <c r="U726" s="532"/>
    </row>
    <row r="727" spans="3:21" ht="24.75" customHeight="1">
      <c r="C727" s="579"/>
      <c r="D727" s="532"/>
      <c r="E727" s="580"/>
      <c r="G727" s="582"/>
      <c r="J727" s="532"/>
      <c r="K727" s="532"/>
      <c r="L727" s="532"/>
      <c r="M727" s="532"/>
      <c r="R727" s="580"/>
      <c r="S727" s="532"/>
      <c r="T727" s="532"/>
      <c r="U727" s="532"/>
    </row>
    <row r="728" spans="3:21" ht="24.75" customHeight="1">
      <c r="C728" s="579"/>
      <c r="D728" s="532"/>
      <c r="E728" s="580"/>
      <c r="G728" s="582"/>
      <c r="J728" s="532"/>
      <c r="K728" s="532"/>
      <c r="L728" s="532"/>
      <c r="M728" s="532"/>
      <c r="R728" s="580"/>
      <c r="S728" s="532"/>
      <c r="T728" s="532"/>
      <c r="U728" s="532"/>
    </row>
    <row r="729" spans="3:21" ht="24.75" customHeight="1">
      <c r="C729" s="579"/>
      <c r="D729" s="532"/>
      <c r="E729" s="580"/>
      <c r="G729" s="582"/>
      <c r="J729" s="532"/>
      <c r="K729" s="532"/>
      <c r="L729" s="532"/>
      <c r="M729" s="532"/>
      <c r="R729" s="580"/>
      <c r="S729" s="532"/>
      <c r="T729" s="532"/>
      <c r="U729" s="532"/>
    </row>
    <row r="730" spans="3:21" ht="24.75" customHeight="1">
      <c r="C730" s="579"/>
      <c r="D730" s="532"/>
      <c r="E730" s="580"/>
      <c r="G730" s="582"/>
      <c r="J730" s="532"/>
      <c r="K730" s="532"/>
      <c r="L730" s="532"/>
      <c r="M730" s="532"/>
      <c r="R730" s="580"/>
      <c r="S730" s="532"/>
      <c r="T730" s="532"/>
      <c r="U730" s="532"/>
    </row>
    <row r="731" spans="3:21" ht="24.75" customHeight="1">
      <c r="C731" s="579"/>
      <c r="D731" s="532"/>
      <c r="E731" s="580"/>
      <c r="G731" s="582"/>
      <c r="J731" s="532"/>
      <c r="K731" s="532"/>
      <c r="L731" s="532"/>
      <c r="M731" s="532"/>
      <c r="R731" s="580"/>
      <c r="S731" s="532"/>
      <c r="T731" s="532"/>
      <c r="U731" s="532"/>
    </row>
    <row r="732" spans="3:21" ht="24.75" customHeight="1">
      <c r="C732" s="579"/>
      <c r="D732" s="532"/>
      <c r="E732" s="580"/>
      <c r="G732" s="582"/>
      <c r="J732" s="532"/>
      <c r="K732" s="532"/>
      <c r="L732" s="532"/>
      <c r="M732" s="532"/>
      <c r="R732" s="580"/>
      <c r="S732" s="532"/>
      <c r="T732" s="532"/>
      <c r="U732" s="532"/>
    </row>
    <row r="733" spans="3:21" ht="24.75" customHeight="1">
      <c r="C733" s="579"/>
      <c r="D733" s="532"/>
      <c r="E733" s="580"/>
      <c r="G733" s="582"/>
      <c r="J733" s="532"/>
      <c r="K733" s="532"/>
      <c r="L733" s="532"/>
      <c r="M733" s="532"/>
      <c r="R733" s="580"/>
      <c r="S733" s="532"/>
      <c r="T733" s="532"/>
      <c r="U733" s="532"/>
    </row>
    <row r="734" spans="3:21" ht="24.75" customHeight="1">
      <c r="C734" s="579"/>
      <c r="D734" s="532"/>
      <c r="E734" s="580"/>
      <c r="G734" s="582"/>
      <c r="J734" s="532"/>
      <c r="K734" s="532"/>
      <c r="L734" s="532"/>
      <c r="M734" s="532"/>
      <c r="R734" s="580"/>
      <c r="S734" s="532"/>
      <c r="T734" s="532"/>
      <c r="U734" s="532"/>
    </row>
    <row r="735" spans="3:21" ht="24.75" customHeight="1">
      <c r="C735" s="579"/>
      <c r="D735" s="532"/>
      <c r="E735" s="580"/>
      <c r="G735" s="582"/>
      <c r="J735" s="532"/>
      <c r="K735" s="532"/>
      <c r="L735" s="532"/>
      <c r="M735" s="532"/>
      <c r="R735" s="580"/>
      <c r="S735" s="532"/>
      <c r="T735" s="532"/>
      <c r="U735" s="532"/>
    </row>
    <row r="736" spans="3:21" ht="24.75" customHeight="1">
      <c r="C736" s="579"/>
      <c r="D736" s="532"/>
      <c r="E736" s="580"/>
      <c r="G736" s="582"/>
      <c r="J736" s="532"/>
      <c r="K736" s="532"/>
      <c r="L736" s="532"/>
      <c r="M736" s="532"/>
      <c r="R736" s="580"/>
      <c r="S736" s="532"/>
      <c r="T736" s="532"/>
      <c r="U736" s="532"/>
    </row>
    <row r="737" spans="3:21" ht="24.75" customHeight="1">
      <c r="C737" s="579"/>
      <c r="D737" s="532"/>
      <c r="E737" s="580"/>
      <c r="G737" s="582"/>
      <c r="J737" s="532"/>
      <c r="K737" s="532"/>
      <c r="L737" s="532"/>
      <c r="M737" s="532"/>
      <c r="R737" s="580"/>
      <c r="S737" s="532"/>
      <c r="T737" s="532"/>
      <c r="U737" s="532"/>
    </row>
    <row r="738" spans="3:21" ht="24.75" customHeight="1">
      <c r="C738" s="579"/>
      <c r="D738" s="532"/>
      <c r="E738" s="580"/>
      <c r="G738" s="582"/>
      <c r="J738" s="532"/>
      <c r="K738" s="532"/>
      <c r="L738" s="532"/>
      <c r="M738" s="532"/>
      <c r="R738" s="580"/>
      <c r="S738" s="532"/>
      <c r="T738" s="532"/>
      <c r="U738" s="532"/>
    </row>
    <row r="739" spans="3:21" ht="24.75" customHeight="1">
      <c r="C739" s="579"/>
      <c r="D739" s="532"/>
      <c r="E739" s="580"/>
      <c r="G739" s="582"/>
      <c r="J739" s="532"/>
      <c r="K739" s="532"/>
      <c r="L739" s="532"/>
      <c r="M739" s="532"/>
      <c r="R739" s="580"/>
      <c r="S739" s="532"/>
      <c r="T739" s="532"/>
      <c r="U739" s="532"/>
    </row>
    <row r="740" spans="3:21" ht="24.75" customHeight="1">
      <c r="C740" s="579"/>
      <c r="D740" s="532"/>
      <c r="E740" s="580"/>
      <c r="G740" s="582"/>
      <c r="J740" s="532"/>
      <c r="K740" s="532"/>
      <c r="L740" s="532"/>
      <c r="M740" s="532"/>
      <c r="R740" s="580"/>
      <c r="S740" s="532"/>
      <c r="T740" s="532"/>
      <c r="U740" s="532"/>
    </row>
    <row r="741" spans="3:21" ht="24.75" customHeight="1">
      <c r="C741" s="579"/>
      <c r="D741" s="532"/>
      <c r="E741" s="580"/>
      <c r="G741" s="582"/>
      <c r="J741" s="532"/>
      <c r="K741" s="532"/>
      <c r="L741" s="532"/>
      <c r="M741" s="532"/>
      <c r="R741" s="580"/>
      <c r="S741" s="532"/>
      <c r="T741" s="532"/>
      <c r="U741" s="532"/>
    </row>
    <row r="742" spans="3:21" ht="24.75" customHeight="1">
      <c r="C742" s="579"/>
      <c r="D742" s="532"/>
      <c r="E742" s="580"/>
      <c r="G742" s="582"/>
      <c r="J742" s="532"/>
      <c r="K742" s="532"/>
      <c r="L742" s="532"/>
      <c r="M742" s="532"/>
      <c r="R742" s="580"/>
      <c r="S742" s="532"/>
      <c r="T742" s="532"/>
      <c r="U742" s="532"/>
    </row>
    <row r="743" spans="3:21" ht="24.75" customHeight="1">
      <c r="C743" s="579"/>
      <c r="D743" s="532"/>
      <c r="E743" s="580"/>
      <c r="G743" s="582"/>
      <c r="J743" s="532"/>
      <c r="K743" s="532"/>
      <c r="L743" s="532"/>
      <c r="M743" s="532"/>
      <c r="R743" s="580"/>
      <c r="S743" s="532"/>
      <c r="T743" s="532"/>
      <c r="U743" s="532"/>
    </row>
    <row r="744" spans="3:21" ht="24.75" customHeight="1">
      <c r="C744" s="579"/>
      <c r="D744" s="532"/>
      <c r="E744" s="580"/>
      <c r="G744" s="582"/>
      <c r="J744" s="532"/>
      <c r="K744" s="532"/>
      <c r="L744" s="532"/>
      <c r="M744" s="532"/>
      <c r="R744" s="580"/>
      <c r="S744" s="532"/>
      <c r="T744" s="532"/>
      <c r="U744" s="532"/>
    </row>
    <row r="745" spans="3:21" ht="24.75" customHeight="1">
      <c r="C745" s="579"/>
      <c r="D745" s="532"/>
      <c r="E745" s="580"/>
      <c r="G745" s="582"/>
      <c r="J745" s="532"/>
      <c r="K745" s="532"/>
      <c r="L745" s="532"/>
      <c r="M745" s="532"/>
      <c r="R745" s="580"/>
      <c r="S745" s="532"/>
      <c r="T745" s="532"/>
      <c r="U745" s="532"/>
    </row>
    <row r="746" spans="3:21" ht="24.75" customHeight="1">
      <c r="C746" s="579"/>
      <c r="D746" s="532"/>
      <c r="E746" s="580"/>
      <c r="G746" s="582"/>
      <c r="J746" s="532"/>
      <c r="K746" s="532"/>
      <c r="L746" s="532"/>
      <c r="M746" s="532"/>
      <c r="R746" s="580"/>
      <c r="S746" s="532"/>
      <c r="T746" s="532"/>
      <c r="U746" s="532"/>
    </row>
    <row r="747" spans="3:21" ht="24.75" customHeight="1">
      <c r="C747" s="579"/>
      <c r="D747" s="532"/>
      <c r="E747" s="580"/>
      <c r="G747" s="582"/>
      <c r="J747" s="532"/>
      <c r="K747" s="532"/>
      <c r="L747" s="532"/>
      <c r="M747" s="532"/>
      <c r="R747" s="580"/>
      <c r="S747" s="532"/>
      <c r="T747" s="532"/>
      <c r="U747" s="532"/>
    </row>
    <row r="748" spans="3:21" ht="24.75" customHeight="1">
      <c r="C748" s="579"/>
      <c r="D748" s="532"/>
      <c r="E748" s="580"/>
      <c r="G748" s="582"/>
      <c r="J748" s="532"/>
      <c r="K748" s="532"/>
      <c r="L748" s="532"/>
      <c r="M748" s="532"/>
      <c r="R748" s="580"/>
      <c r="S748" s="532"/>
      <c r="T748" s="532"/>
      <c r="U748" s="532"/>
    </row>
    <row r="749" spans="3:21" ht="24.75" customHeight="1">
      <c r="C749" s="579"/>
      <c r="D749" s="532"/>
      <c r="E749" s="580"/>
      <c r="G749" s="582"/>
      <c r="J749" s="532"/>
      <c r="K749" s="532"/>
      <c r="L749" s="532"/>
      <c r="M749" s="532"/>
      <c r="R749" s="580"/>
      <c r="S749" s="532"/>
      <c r="T749" s="532"/>
      <c r="U749" s="532"/>
    </row>
    <row r="750" spans="3:21" ht="24.75" customHeight="1">
      <c r="C750" s="579"/>
      <c r="D750" s="532"/>
      <c r="E750" s="580"/>
      <c r="G750" s="582"/>
      <c r="J750" s="532"/>
      <c r="K750" s="532"/>
      <c r="L750" s="532"/>
      <c r="M750" s="532"/>
      <c r="R750" s="580"/>
      <c r="S750" s="532"/>
      <c r="T750" s="532"/>
      <c r="U750" s="532"/>
    </row>
    <row r="751" spans="3:21" ht="24.75" customHeight="1">
      <c r="C751" s="579"/>
      <c r="D751" s="532"/>
      <c r="E751" s="580"/>
      <c r="G751" s="582"/>
      <c r="J751" s="532"/>
      <c r="K751" s="532"/>
      <c r="L751" s="532"/>
      <c r="M751" s="532"/>
      <c r="R751" s="580"/>
      <c r="S751" s="532"/>
      <c r="T751" s="532"/>
      <c r="U751" s="532"/>
    </row>
    <row r="752" spans="3:21" ht="24.75" customHeight="1">
      <c r="C752" s="579"/>
      <c r="D752" s="532"/>
      <c r="E752" s="580"/>
      <c r="G752" s="582"/>
      <c r="J752" s="532"/>
      <c r="K752" s="532"/>
      <c r="L752" s="532"/>
      <c r="M752" s="532"/>
      <c r="R752" s="580"/>
      <c r="S752" s="532"/>
      <c r="T752" s="532"/>
      <c r="U752" s="532"/>
    </row>
    <row r="753" spans="3:21" ht="24.75" customHeight="1">
      <c r="C753" s="579"/>
      <c r="D753" s="532"/>
      <c r="E753" s="580"/>
      <c r="G753" s="582"/>
      <c r="J753" s="532"/>
      <c r="K753" s="532"/>
      <c r="L753" s="532"/>
      <c r="M753" s="532"/>
      <c r="R753" s="580"/>
      <c r="S753" s="532"/>
      <c r="T753" s="532"/>
      <c r="U753" s="532"/>
    </row>
    <row r="754" spans="3:21" ht="24.75" customHeight="1">
      <c r="C754" s="579"/>
      <c r="D754" s="532"/>
      <c r="E754" s="580"/>
      <c r="G754" s="582"/>
      <c r="J754" s="532"/>
      <c r="K754" s="532"/>
      <c r="L754" s="532"/>
      <c r="M754" s="532"/>
      <c r="R754" s="580"/>
      <c r="S754" s="532"/>
      <c r="T754" s="532"/>
      <c r="U754" s="532"/>
    </row>
    <row r="755" spans="3:21" ht="24.75" customHeight="1">
      <c r="C755" s="579"/>
      <c r="D755" s="532"/>
      <c r="E755" s="580"/>
      <c r="G755" s="582"/>
      <c r="J755" s="532"/>
      <c r="K755" s="532"/>
      <c r="L755" s="532"/>
      <c r="M755" s="532"/>
      <c r="R755" s="580"/>
      <c r="S755" s="532"/>
      <c r="T755" s="532"/>
      <c r="U755" s="532"/>
    </row>
    <row r="756" spans="3:21" ht="24.75" customHeight="1">
      <c r="C756" s="579"/>
      <c r="D756" s="532"/>
      <c r="E756" s="580"/>
      <c r="G756" s="582"/>
      <c r="J756" s="532"/>
      <c r="K756" s="532"/>
      <c r="L756" s="532"/>
      <c r="M756" s="532"/>
      <c r="R756" s="580"/>
      <c r="S756" s="532"/>
      <c r="T756" s="532"/>
      <c r="U756" s="532"/>
    </row>
    <row r="757" spans="3:21" ht="24.75" customHeight="1">
      <c r="C757" s="579"/>
      <c r="D757" s="532"/>
      <c r="E757" s="580"/>
      <c r="G757" s="582"/>
      <c r="J757" s="532"/>
      <c r="K757" s="532"/>
      <c r="L757" s="532"/>
      <c r="M757" s="532"/>
      <c r="R757" s="580"/>
      <c r="S757" s="532"/>
      <c r="T757" s="532"/>
      <c r="U757" s="532"/>
    </row>
    <row r="758" spans="3:21" ht="24.75" customHeight="1">
      <c r="C758" s="579"/>
      <c r="D758" s="532"/>
      <c r="E758" s="580"/>
      <c r="G758" s="582"/>
      <c r="J758" s="532"/>
      <c r="K758" s="532"/>
      <c r="L758" s="532"/>
      <c r="M758" s="532"/>
      <c r="R758" s="580"/>
      <c r="S758" s="532"/>
      <c r="T758" s="532"/>
      <c r="U758" s="532"/>
    </row>
    <row r="759" spans="3:21" ht="24.75" customHeight="1">
      <c r="C759" s="579"/>
      <c r="D759" s="532"/>
      <c r="E759" s="580"/>
      <c r="G759" s="582"/>
      <c r="J759" s="532"/>
      <c r="K759" s="532"/>
      <c r="L759" s="532"/>
      <c r="M759" s="532"/>
      <c r="R759" s="580"/>
      <c r="S759" s="532"/>
      <c r="T759" s="532"/>
      <c r="U759" s="532"/>
    </row>
    <row r="760" spans="3:21" ht="24.75" customHeight="1">
      <c r="C760" s="579"/>
      <c r="D760" s="532"/>
      <c r="E760" s="580"/>
      <c r="G760" s="582"/>
      <c r="J760" s="532"/>
      <c r="K760" s="532"/>
      <c r="L760" s="532"/>
      <c r="M760" s="532"/>
      <c r="R760" s="580"/>
      <c r="S760" s="532"/>
      <c r="T760" s="532"/>
      <c r="U760" s="532"/>
    </row>
    <row r="761" spans="3:21" ht="24.75" customHeight="1">
      <c r="C761" s="579"/>
      <c r="D761" s="532"/>
      <c r="E761" s="580"/>
      <c r="G761" s="582"/>
      <c r="J761" s="532"/>
      <c r="K761" s="532"/>
      <c r="L761" s="532"/>
      <c r="M761" s="532"/>
      <c r="R761" s="580"/>
      <c r="S761" s="532"/>
      <c r="T761" s="532"/>
      <c r="U761" s="532"/>
    </row>
    <row r="762" spans="3:21" ht="24.75" customHeight="1">
      <c r="C762" s="579"/>
      <c r="D762" s="532"/>
      <c r="E762" s="580"/>
      <c r="G762" s="582"/>
      <c r="J762" s="532"/>
      <c r="K762" s="532"/>
      <c r="L762" s="532"/>
      <c r="M762" s="532"/>
      <c r="R762" s="580"/>
      <c r="S762" s="532"/>
      <c r="T762" s="532"/>
      <c r="U762" s="532"/>
    </row>
    <row r="763" spans="3:21" ht="24.75" customHeight="1">
      <c r="C763" s="579"/>
      <c r="D763" s="532"/>
      <c r="E763" s="580"/>
      <c r="G763" s="582"/>
      <c r="J763" s="532"/>
      <c r="K763" s="532"/>
      <c r="L763" s="532"/>
      <c r="M763" s="532"/>
      <c r="R763" s="580"/>
      <c r="S763" s="532"/>
      <c r="T763" s="532"/>
      <c r="U763" s="532"/>
    </row>
    <row r="764" spans="3:21" ht="24.75" customHeight="1">
      <c r="C764" s="579"/>
      <c r="D764" s="532"/>
      <c r="E764" s="580"/>
      <c r="G764" s="582"/>
      <c r="J764" s="532"/>
      <c r="K764" s="532"/>
      <c r="L764" s="532"/>
      <c r="M764" s="532"/>
      <c r="R764" s="580"/>
      <c r="S764" s="532"/>
      <c r="T764" s="532"/>
      <c r="U764" s="532"/>
    </row>
    <row r="765" spans="3:21" ht="24.75" customHeight="1">
      <c r="C765" s="579"/>
      <c r="D765" s="532"/>
      <c r="E765" s="580"/>
      <c r="G765" s="582"/>
      <c r="J765" s="532"/>
      <c r="K765" s="532"/>
      <c r="L765" s="532"/>
      <c r="M765" s="532"/>
      <c r="R765" s="580"/>
      <c r="S765" s="532"/>
      <c r="T765" s="532"/>
      <c r="U765" s="532"/>
    </row>
    <row r="766" spans="3:21" ht="24.75" customHeight="1">
      <c r="C766" s="579"/>
      <c r="D766" s="532"/>
      <c r="E766" s="580"/>
      <c r="G766" s="582"/>
      <c r="J766" s="532"/>
      <c r="K766" s="532"/>
      <c r="L766" s="532"/>
      <c r="M766" s="532"/>
      <c r="R766" s="580"/>
      <c r="S766" s="532"/>
      <c r="T766" s="532"/>
      <c r="U766" s="532"/>
    </row>
    <row r="767" spans="3:21" ht="24.75" customHeight="1">
      <c r="C767" s="579"/>
      <c r="D767" s="532"/>
      <c r="E767" s="580"/>
      <c r="G767" s="582"/>
      <c r="J767" s="532"/>
      <c r="K767" s="532"/>
      <c r="L767" s="532"/>
      <c r="M767" s="532"/>
      <c r="R767" s="580"/>
      <c r="S767" s="532"/>
      <c r="T767" s="532"/>
      <c r="U767" s="532"/>
    </row>
    <row r="768" spans="3:21" ht="24.75" customHeight="1">
      <c r="C768" s="579"/>
      <c r="D768" s="532"/>
      <c r="E768" s="580"/>
      <c r="G768" s="582"/>
      <c r="J768" s="532"/>
      <c r="K768" s="532"/>
      <c r="L768" s="532"/>
      <c r="M768" s="532"/>
      <c r="R768" s="580"/>
      <c r="S768" s="532"/>
      <c r="T768" s="532"/>
      <c r="U768" s="532"/>
    </row>
    <row r="769" spans="3:21" ht="24.75" customHeight="1">
      <c r="C769" s="579"/>
      <c r="D769" s="532"/>
      <c r="E769" s="580"/>
      <c r="G769" s="582"/>
      <c r="J769" s="532"/>
      <c r="K769" s="532"/>
      <c r="L769" s="532"/>
      <c r="M769" s="532"/>
      <c r="R769" s="580"/>
      <c r="S769" s="532"/>
      <c r="T769" s="532"/>
      <c r="U769" s="532"/>
    </row>
    <row r="770" spans="3:21" ht="24.75" customHeight="1">
      <c r="C770" s="579"/>
      <c r="D770" s="532"/>
      <c r="E770" s="580"/>
      <c r="G770" s="582"/>
      <c r="J770" s="532"/>
      <c r="K770" s="532"/>
      <c r="L770" s="532"/>
      <c r="M770" s="532"/>
      <c r="R770" s="580"/>
      <c r="S770" s="532"/>
      <c r="T770" s="532"/>
      <c r="U770" s="532"/>
    </row>
    <row r="771" spans="3:21" ht="24.75" customHeight="1">
      <c r="C771" s="579"/>
      <c r="D771" s="532"/>
      <c r="E771" s="580"/>
      <c r="G771" s="582"/>
      <c r="J771" s="532"/>
      <c r="K771" s="532"/>
      <c r="L771" s="532"/>
      <c r="M771" s="532"/>
      <c r="R771" s="580"/>
      <c r="S771" s="532"/>
      <c r="T771" s="532"/>
      <c r="U771" s="532"/>
    </row>
    <row r="772" spans="3:21" ht="24.75" customHeight="1">
      <c r="C772" s="579"/>
      <c r="D772" s="532"/>
      <c r="E772" s="580"/>
      <c r="G772" s="582"/>
      <c r="J772" s="532"/>
      <c r="K772" s="532"/>
      <c r="L772" s="532"/>
      <c r="M772" s="532"/>
      <c r="R772" s="580"/>
      <c r="S772" s="532"/>
      <c r="T772" s="532"/>
      <c r="U772" s="532"/>
    </row>
    <row r="773" spans="3:21" ht="24.75" customHeight="1">
      <c r="C773" s="579"/>
      <c r="D773" s="532"/>
      <c r="E773" s="580"/>
      <c r="G773" s="582"/>
      <c r="J773" s="532"/>
      <c r="K773" s="532"/>
      <c r="L773" s="532"/>
      <c r="M773" s="532"/>
      <c r="R773" s="580"/>
      <c r="S773" s="532"/>
      <c r="T773" s="532"/>
      <c r="U773" s="532"/>
    </row>
    <row r="774" spans="3:21" ht="24.75" customHeight="1">
      <c r="C774" s="579"/>
      <c r="D774" s="532"/>
      <c r="E774" s="580"/>
      <c r="G774" s="582"/>
      <c r="J774" s="532"/>
      <c r="K774" s="532"/>
      <c r="L774" s="532"/>
      <c r="M774" s="532"/>
      <c r="R774" s="580"/>
      <c r="S774" s="532"/>
      <c r="T774" s="532"/>
      <c r="U774" s="532"/>
    </row>
    <row r="775" spans="3:21" ht="24.75" customHeight="1">
      <c r="C775" s="579"/>
      <c r="D775" s="532"/>
      <c r="E775" s="580"/>
      <c r="G775" s="582"/>
      <c r="J775" s="532"/>
      <c r="K775" s="532"/>
      <c r="L775" s="532"/>
      <c r="M775" s="532"/>
      <c r="R775" s="580"/>
      <c r="S775" s="532"/>
      <c r="T775" s="532"/>
      <c r="U775" s="532"/>
    </row>
    <row r="776" spans="3:21" ht="24.75" customHeight="1">
      <c r="C776" s="579"/>
      <c r="D776" s="532"/>
      <c r="E776" s="580"/>
      <c r="G776" s="582"/>
      <c r="J776" s="532"/>
      <c r="K776" s="532"/>
      <c r="L776" s="532"/>
      <c r="M776" s="532"/>
      <c r="R776" s="580"/>
      <c r="S776" s="532"/>
      <c r="T776" s="532"/>
      <c r="U776" s="532"/>
    </row>
    <row r="777" spans="3:21" ht="24.75" customHeight="1">
      <c r="C777" s="579"/>
      <c r="D777" s="532"/>
      <c r="E777" s="580"/>
      <c r="G777" s="582"/>
      <c r="J777" s="532"/>
      <c r="K777" s="532"/>
      <c r="L777" s="532"/>
      <c r="M777" s="532"/>
      <c r="R777" s="580"/>
      <c r="S777" s="532"/>
      <c r="T777" s="532"/>
      <c r="U777" s="532"/>
    </row>
    <row r="778" spans="3:21" ht="24.75" customHeight="1">
      <c r="C778" s="579"/>
      <c r="D778" s="532"/>
      <c r="E778" s="580"/>
      <c r="G778" s="582"/>
      <c r="J778" s="532"/>
      <c r="K778" s="532"/>
      <c r="L778" s="532"/>
      <c r="M778" s="532"/>
      <c r="R778" s="580"/>
      <c r="S778" s="532"/>
      <c r="T778" s="532"/>
      <c r="U778" s="532"/>
    </row>
    <row r="779" spans="3:21" ht="24.75" customHeight="1">
      <c r="C779" s="579"/>
      <c r="D779" s="532"/>
      <c r="E779" s="580"/>
      <c r="G779" s="582"/>
      <c r="J779" s="532"/>
      <c r="K779" s="532"/>
      <c r="L779" s="532"/>
      <c r="M779" s="532"/>
      <c r="R779" s="580"/>
      <c r="S779" s="532"/>
      <c r="T779" s="532"/>
      <c r="U779" s="532"/>
    </row>
    <row r="780" spans="3:21" ht="24.75" customHeight="1">
      <c r="C780" s="579"/>
      <c r="D780" s="532"/>
      <c r="E780" s="580"/>
      <c r="G780" s="582"/>
      <c r="J780" s="532"/>
      <c r="K780" s="532"/>
      <c r="L780" s="532"/>
      <c r="M780" s="532"/>
      <c r="R780" s="580"/>
      <c r="S780" s="532"/>
      <c r="T780" s="532"/>
      <c r="U780" s="532"/>
    </row>
    <row r="781" spans="3:21" ht="24.75" customHeight="1">
      <c r="C781" s="579"/>
      <c r="D781" s="532"/>
      <c r="E781" s="580"/>
      <c r="G781" s="582"/>
      <c r="J781" s="532"/>
      <c r="K781" s="532"/>
      <c r="L781" s="532"/>
      <c r="M781" s="532"/>
      <c r="R781" s="580"/>
      <c r="S781" s="532"/>
      <c r="T781" s="532"/>
      <c r="U781" s="532"/>
    </row>
    <row r="782" spans="3:21" ht="24.75" customHeight="1">
      <c r="C782" s="579"/>
      <c r="D782" s="532"/>
      <c r="E782" s="580"/>
      <c r="G782" s="582"/>
      <c r="J782" s="532"/>
      <c r="K782" s="532"/>
      <c r="L782" s="532"/>
      <c r="M782" s="532"/>
      <c r="R782" s="580"/>
      <c r="S782" s="532"/>
      <c r="T782" s="532"/>
      <c r="U782" s="532"/>
    </row>
    <row r="783" spans="3:21" ht="24.75" customHeight="1">
      <c r="C783" s="579"/>
      <c r="D783" s="532"/>
      <c r="E783" s="580"/>
      <c r="G783" s="582"/>
      <c r="J783" s="532"/>
      <c r="K783" s="532"/>
      <c r="L783" s="532"/>
      <c r="M783" s="532"/>
      <c r="R783" s="580"/>
      <c r="S783" s="532"/>
      <c r="T783" s="532"/>
      <c r="U783" s="532"/>
    </row>
    <row r="784" spans="3:21" ht="24.75" customHeight="1">
      <c r="C784" s="579"/>
      <c r="D784" s="532"/>
      <c r="E784" s="580"/>
      <c r="G784" s="582"/>
      <c r="J784" s="532"/>
      <c r="K784" s="532"/>
      <c r="L784" s="532"/>
      <c r="M784" s="532"/>
      <c r="R784" s="580"/>
      <c r="S784" s="532"/>
      <c r="T784" s="532"/>
      <c r="U784" s="532"/>
    </row>
    <row r="785" spans="3:21" ht="24.75" customHeight="1">
      <c r="C785" s="579"/>
      <c r="D785" s="532"/>
      <c r="E785" s="580"/>
      <c r="G785" s="582"/>
      <c r="J785" s="532"/>
      <c r="K785" s="532"/>
      <c r="L785" s="532"/>
      <c r="M785" s="532"/>
      <c r="R785" s="580"/>
      <c r="S785" s="532"/>
      <c r="T785" s="532"/>
      <c r="U785" s="532"/>
    </row>
    <row r="786" spans="3:21" ht="24.75" customHeight="1">
      <c r="C786" s="579"/>
      <c r="D786" s="532"/>
      <c r="E786" s="580"/>
      <c r="G786" s="582"/>
      <c r="J786" s="532"/>
      <c r="K786" s="532"/>
      <c r="L786" s="532"/>
      <c r="M786" s="532"/>
      <c r="R786" s="580"/>
      <c r="S786" s="532"/>
      <c r="T786" s="532"/>
      <c r="U786" s="532"/>
    </row>
    <row r="787" spans="3:21" ht="24.75" customHeight="1">
      <c r="C787" s="579"/>
      <c r="D787" s="532"/>
      <c r="E787" s="580"/>
      <c r="G787" s="582"/>
      <c r="J787" s="532"/>
      <c r="K787" s="532"/>
      <c r="L787" s="532"/>
      <c r="M787" s="532"/>
      <c r="R787" s="580"/>
      <c r="S787" s="532"/>
      <c r="T787" s="532"/>
      <c r="U787" s="532"/>
    </row>
    <row r="788" spans="3:21" ht="24.75" customHeight="1">
      <c r="C788" s="579"/>
      <c r="D788" s="532"/>
      <c r="E788" s="580"/>
      <c r="G788" s="582"/>
      <c r="J788" s="532"/>
      <c r="K788" s="532"/>
      <c r="L788" s="532"/>
      <c r="M788" s="532"/>
      <c r="R788" s="580"/>
      <c r="S788" s="532"/>
      <c r="T788" s="532"/>
      <c r="U788" s="532"/>
    </row>
    <row r="789" spans="3:21" ht="24.75" customHeight="1">
      <c r="C789" s="579"/>
      <c r="D789" s="532"/>
      <c r="E789" s="580"/>
      <c r="G789" s="582"/>
      <c r="J789" s="532"/>
      <c r="K789" s="532"/>
      <c r="L789" s="532"/>
      <c r="M789" s="532"/>
      <c r="R789" s="580"/>
      <c r="S789" s="532"/>
      <c r="T789" s="532"/>
      <c r="U789" s="532"/>
    </row>
    <row r="790" spans="3:21" ht="24.75" customHeight="1">
      <c r="C790" s="579"/>
      <c r="D790" s="532"/>
      <c r="E790" s="580"/>
      <c r="G790" s="582"/>
      <c r="J790" s="532"/>
      <c r="K790" s="532"/>
      <c r="L790" s="532"/>
      <c r="M790" s="532"/>
      <c r="R790" s="580"/>
      <c r="S790" s="532"/>
      <c r="T790" s="532"/>
      <c r="U790" s="532"/>
    </row>
    <row r="791" spans="3:21" ht="24.75" customHeight="1">
      <c r="C791" s="579"/>
      <c r="D791" s="532"/>
      <c r="E791" s="580"/>
      <c r="G791" s="582"/>
      <c r="J791" s="532"/>
      <c r="K791" s="532"/>
      <c r="L791" s="532"/>
      <c r="M791" s="532"/>
      <c r="R791" s="580"/>
      <c r="S791" s="532"/>
      <c r="T791" s="532"/>
      <c r="U791" s="532"/>
    </row>
    <row r="792" spans="3:21" ht="24.75" customHeight="1">
      <c r="C792" s="579"/>
      <c r="D792" s="532"/>
      <c r="E792" s="580"/>
      <c r="G792" s="582"/>
      <c r="J792" s="532"/>
      <c r="K792" s="532"/>
      <c r="L792" s="532"/>
      <c r="M792" s="532"/>
      <c r="R792" s="580"/>
      <c r="S792" s="532"/>
      <c r="T792" s="532"/>
      <c r="U792" s="532"/>
    </row>
    <row r="793" spans="3:21" ht="24.75" customHeight="1">
      <c r="C793" s="579"/>
      <c r="D793" s="532"/>
      <c r="E793" s="580"/>
      <c r="G793" s="582"/>
      <c r="J793" s="532"/>
      <c r="K793" s="532"/>
      <c r="L793" s="532"/>
      <c r="M793" s="532"/>
      <c r="R793" s="580"/>
      <c r="S793" s="532"/>
      <c r="T793" s="532"/>
      <c r="U793" s="532"/>
    </row>
    <row r="794" spans="3:21" ht="24.75" customHeight="1">
      <c r="C794" s="579"/>
      <c r="D794" s="532"/>
      <c r="E794" s="580"/>
      <c r="G794" s="582"/>
      <c r="J794" s="532"/>
      <c r="K794" s="532"/>
      <c r="L794" s="532"/>
      <c r="M794" s="532"/>
      <c r="R794" s="580"/>
      <c r="S794" s="532"/>
      <c r="T794" s="532"/>
      <c r="U794" s="532"/>
    </row>
    <row r="795" spans="3:21" ht="24.75" customHeight="1">
      <c r="C795" s="579"/>
      <c r="D795" s="532"/>
      <c r="E795" s="580"/>
      <c r="G795" s="582"/>
      <c r="J795" s="532"/>
      <c r="K795" s="532"/>
      <c r="L795" s="532"/>
      <c r="M795" s="532"/>
      <c r="R795" s="580"/>
      <c r="S795" s="532"/>
      <c r="T795" s="532"/>
      <c r="U795" s="532"/>
    </row>
    <row r="796" spans="3:21" ht="24.75" customHeight="1">
      <c r="C796" s="579"/>
      <c r="D796" s="532"/>
      <c r="E796" s="580"/>
      <c r="G796" s="582"/>
      <c r="J796" s="532"/>
      <c r="K796" s="532"/>
      <c r="L796" s="532"/>
      <c r="M796" s="532"/>
      <c r="R796" s="580"/>
      <c r="S796" s="532"/>
      <c r="T796" s="532"/>
      <c r="U796" s="532"/>
    </row>
    <row r="797" spans="3:21" ht="24.75" customHeight="1">
      <c r="C797" s="579"/>
      <c r="D797" s="532"/>
      <c r="E797" s="580"/>
      <c r="G797" s="582"/>
      <c r="J797" s="532"/>
      <c r="K797" s="532"/>
      <c r="L797" s="532"/>
      <c r="M797" s="532"/>
      <c r="R797" s="580"/>
      <c r="S797" s="532"/>
      <c r="T797" s="532"/>
      <c r="U797" s="532"/>
    </row>
    <row r="798" spans="3:21" ht="24.75" customHeight="1">
      <c r="C798" s="579"/>
      <c r="D798" s="532"/>
      <c r="E798" s="580"/>
      <c r="G798" s="582"/>
      <c r="J798" s="532"/>
      <c r="K798" s="532"/>
      <c r="L798" s="532"/>
      <c r="M798" s="532"/>
      <c r="R798" s="580"/>
      <c r="S798" s="532"/>
      <c r="T798" s="532"/>
      <c r="U798" s="532"/>
    </row>
    <row r="799" spans="3:21" ht="24.75" customHeight="1">
      <c r="C799" s="579"/>
      <c r="D799" s="532"/>
      <c r="E799" s="580"/>
      <c r="G799" s="582"/>
      <c r="J799" s="532"/>
      <c r="K799" s="532"/>
      <c r="L799" s="532"/>
      <c r="M799" s="532"/>
      <c r="R799" s="580"/>
      <c r="S799" s="532"/>
      <c r="T799" s="532"/>
      <c r="U799" s="532"/>
    </row>
    <row r="800" spans="3:21" ht="24.75" customHeight="1">
      <c r="C800" s="579"/>
      <c r="D800" s="532"/>
      <c r="E800" s="580"/>
      <c r="G800" s="582"/>
      <c r="J800" s="532"/>
      <c r="K800" s="532"/>
      <c r="L800" s="532"/>
      <c r="M800" s="532"/>
      <c r="R800" s="580"/>
      <c r="S800" s="532"/>
      <c r="T800" s="532"/>
      <c r="U800" s="532"/>
    </row>
    <row r="801" spans="3:21" ht="24.75" customHeight="1">
      <c r="C801" s="579"/>
      <c r="D801" s="532"/>
      <c r="E801" s="580"/>
      <c r="G801" s="582"/>
      <c r="J801" s="532"/>
      <c r="K801" s="532"/>
      <c r="L801" s="532"/>
      <c r="M801" s="532"/>
      <c r="R801" s="580"/>
      <c r="S801" s="532"/>
      <c r="T801" s="532"/>
      <c r="U801" s="532"/>
    </row>
    <row r="802" spans="3:21" ht="24.75" customHeight="1">
      <c r="C802" s="579"/>
      <c r="D802" s="532"/>
      <c r="E802" s="580"/>
      <c r="G802" s="582"/>
      <c r="J802" s="532"/>
      <c r="K802" s="532"/>
      <c r="L802" s="532"/>
      <c r="M802" s="532"/>
      <c r="R802" s="580"/>
      <c r="S802" s="532"/>
      <c r="T802" s="532"/>
      <c r="U802" s="532"/>
    </row>
    <row r="803" spans="3:21" ht="24.75" customHeight="1">
      <c r="C803" s="579"/>
      <c r="D803" s="532"/>
      <c r="E803" s="580"/>
      <c r="G803" s="582"/>
      <c r="J803" s="532"/>
      <c r="K803" s="532"/>
      <c r="L803" s="532"/>
      <c r="M803" s="532"/>
      <c r="R803" s="580"/>
      <c r="S803" s="532"/>
      <c r="T803" s="532"/>
      <c r="U803" s="532"/>
    </row>
    <row r="804" spans="3:21" ht="24.75" customHeight="1">
      <c r="C804" s="579"/>
      <c r="D804" s="532"/>
      <c r="E804" s="580"/>
      <c r="G804" s="582"/>
      <c r="J804" s="532"/>
      <c r="K804" s="532"/>
      <c r="L804" s="532"/>
      <c r="M804" s="532"/>
      <c r="R804" s="580"/>
      <c r="S804" s="532"/>
      <c r="T804" s="532"/>
      <c r="U804" s="532"/>
    </row>
    <row r="805" spans="3:21" ht="24.75" customHeight="1">
      <c r="C805" s="579"/>
      <c r="D805" s="532"/>
      <c r="E805" s="580"/>
      <c r="G805" s="582"/>
      <c r="J805" s="532"/>
      <c r="K805" s="532"/>
      <c r="L805" s="532"/>
      <c r="M805" s="532"/>
      <c r="R805" s="580"/>
      <c r="S805" s="532"/>
      <c r="T805" s="532"/>
      <c r="U805" s="532"/>
    </row>
    <row r="806" spans="3:21" ht="24.75" customHeight="1">
      <c r="C806" s="579"/>
      <c r="D806" s="532"/>
      <c r="E806" s="580"/>
      <c r="G806" s="582"/>
      <c r="J806" s="532"/>
      <c r="K806" s="532"/>
      <c r="L806" s="532"/>
      <c r="M806" s="532"/>
      <c r="R806" s="580"/>
      <c r="S806" s="532"/>
      <c r="T806" s="532"/>
      <c r="U806" s="532"/>
    </row>
    <row r="807" spans="3:21" ht="24.75" customHeight="1">
      <c r="C807" s="579"/>
      <c r="D807" s="532"/>
      <c r="E807" s="580"/>
      <c r="G807" s="582"/>
      <c r="J807" s="532"/>
      <c r="K807" s="532"/>
      <c r="L807" s="532"/>
      <c r="M807" s="532"/>
      <c r="R807" s="580"/>
      <c r="S807" s="532"/>
      <c r="T807" s="532"/>
      <c r="U807" s="532"/>
    </row>
    <row r="808" spans="3:21" ht="24.75" customHeight="1">
      <c r="C808" s="579"/>
      <c r="D808" s="532"/>
      <c r="E808" s="580"/>
      <c r="G808" s="582"/>
      <c r="J808" s="532"/>
      <c r="K808" s="532"/>
      <c r="L808" s="532"/>
      <c r="M808" s="532"/>
      <c r="R808" s="580"/>
      <c r="S808" s="532"/>
      <c r="T808" s="532"/>
      <c r="U808" s="532"/>
    </row>
    <row r="809" spans="3:21" ht="24.75" customHeight="1">
      <c r="C809" s="579"/>
      <c r="D809" s="532"/>
      <c r="E809" s="580"/>
      <c r="G809" s="582"/>
      <c r="J809" s="532"/>
      <c r="K809" s="532"/>
      <c r="L809" s="532"/>
      <c r="M809" s="532"/>
      <c r="R809" s="580"/>
      <c r="S809" s="532"/>
      <c r="T809" s="532"/>
      <c r="U809" s="532"/>
    </row>
    <row r="810" spans="3:21" ht="24.75" customHeight="1">
      <c r="C810" s="579"/>
      <c r="D810" s="532"/>
      <c r="E810" s="580"/>
      <c r="G810" s="582"/>
      <c r="J810" s="532"/>
      <c r="K810" s="532"/>
      <c r="L810" s="532"/>
      <c r="M810" s="532"/>
      <c r="R810" s="580"/>
      <c r="S810" s="532"/>
      <c r="T810" s="532"/>
      <c r="U810" s="532"/>
    </row>
    <row r="811" spans="3:21" ht="24.75" customHeight="1">
      <c r="C811" s="579"/>
      <c r="D811" s="532"/>
      <c r="E811" s="580"/>
      <c r="G811" s="582"/>
      <c r="J811" s="532"/>
      <c r="K811" s="532"/>
      <c r="L811" s="532"/>
      <c r="M811" s="532"/>
      <c r="R811" s="580"/>
      <c r="S811" s="532"/>
      <c r="T811" s="532"/>
      <c r="U811" s="532"/>
    </row>
    <row r="812" spans="3:21" ht="24.75" customHeight="1">
      <c r="C812" s="579"/>
      <c r="D812" s="532"/>
      <c r="E812" s="580"/>
      <c r="G812" s="582"/>
      <c r="J812" s="532"/>
      <c r="K812" s="532"/>
      <c r="L812" s="532"/>
      <c r="M812" s="532"/>
      <c r="R812" s="580"/>
      <c r="S812" s="532"/>
      <c r="T812" s="532"/>
      <c r="U812" s="532"/>
    </row>
    <row r="813" spans="3:21" ht="24.75" customHeight="1">
      <c r="C813" s="579"/>
      <c r="D813" s="532"/>
      <c r="E813" s="580"/>
      <c r="G813" s="582"/>
      <c r="J813" s="532"/>
      <c r="K813" s="532"/>
      <c r="L813" s="532"/>
      <c r="M813" s="532"/>
      <c r="R813" s="580"/>
      <c r="S813" s="532"/>
      <c r="T813" s="532"/>
      <c r="U813" s="532"/>
    </row>
    <row r="814" spans="3:21" ht="24.75" customHeight="1">
      <c r="C814" s="579"/>
      <c r="D814" s="532"/>
      <c r="E814" s="580"/>
      <c r="G814" s="582"/>
      <c r="J814" s="532"/>
      <c r="K814" s="532"/>
      <c r="L814" s="532"/>
      <c r="M814" s="532"/>
      <c r="R814" s="580"/>
      <c r="S814" s="532"/>
      <c r="T814" s="532"/>
      <c r="U814" s="532"/>
    </row>
    <row r="815" spans="3:21" ht="24.75" customHeight="1">
      <c r="C815" s="579"/>
      <c r="D815" s="532"/>
      <c r="E815" s="580"/>
      <c r="G815" s="582"/>
      <c r="J815" s="532"/>
      <c r="K815" s="532"/>
      <c r="L815" s="532"/>
      <c r="M815" s="532"/>
      <c r="R815" s="580"/>
      <c r="S815" s="532"/>
      <c r="T815" s="532"/>
      <c r="U815" s="532"/>
    </row>
    <row r="816" spans="3:21" ht="24.75" customHeight="1">
      <c r="C816" s="579"/>
      <c r="D816" s="532"/>
      <c r="E816" s="580"/>
      <c r="G816" s="582"/>
      <c r="J816" s="532"/>
      <c r="K816" s="532"/>
      <c r="L816" s="532"/>
      <c r="M816" s="532"/>
      <c r="R816" s="580"/>
      <c r="S816" s="532"/>
      <c r="T816" s="532"/>
      <c r="U816" s="532"/>
    </row>
    <row r="817" spans="3:21" ht="24.75" customHeight="1">
      <c r="C817" s="579"/>
      <c r="D817" s="532"/>
      <c r="E817" s="580"/>
      <c r="G817" s="582"/>
      <c r="J817" s="532"/>
      <c r="K817" s="532"/>
      <c r="L817" s="532"/>
      <c r="M817" s="532"/>
      <c r="R817" s="580"/>
      <c r="S817" s="532"/>
      <c r="T817" s="532"/>
      <c r="U817" s="532"/>
    </row>
    <row r="818" spans="3:21" ht="24.75" customHeight="1">
      <c r="C818" s="579"/>
      <c r="D818" s="532"/>
      <c r="E818" s="580"/>
      <c r="G818" s="582"/>
      <c r="J818" s="532"/>
      <c r="K818" s="532"/>
      <c r="L818" s="532"/>
      <c r="M818" s="532"/>
      <c r="R818" s="580"/>
      <c r="S818" s="532"/>
      <c r="T818" s="532"/>
      <c r="U818" s="532"/>
    </row>
    <row r="819" spans="3:21" ht="24.75" customHeight="1">
      <c r="C819" s="579"/>
      <c r="D819" s="532"/>
      <c r="E819" s="580"/>
      <c r="G819" s="582"/>
      <c r="J819" s="532"/>
      <c r="K819" s="532"/>
      <c r="L819" s="532"/>
      <c r="M819" s="532"/>
      <c r="R819" s="580"/>
      <c r="S819" s="532"/>
      <c r="T819" s="532"/>
      <c r="U819" s="532"/>
    </row>
    <row r="820" spans="3:21" ht="24.75" customHeight="1">
      <c r="C820" s="579"/>
      <c r="D820" s="532"/>
      <c r="E820" s="580"/>
      <c r="G820" s="582"/>
      <c r="J820" s="532"/>
      <c r="K820" s="532"/>
      <c r="L820" s="532"/>
      <c r="M820" s="532"/>
      <c r="R820" s="580"/>
      <c r="S820" s="532"/>
      <c r="T820" s="532"/>
      <c r="U820" s="532"/>
    </row>
    <row r="821" spans="3:21" ht="24.75" customHeight="1">
      <c r="C821" s="579"/>
      <c r="D821" s="532"/>
      <c r="E821" s="580"/>
      <c r="G821" s="582"/>
      <c r="J821" s="532"/>
      <c r="K821" s="532"/>
      <c r="L821" s="532"/>
      <c r="M821" s="532"/>
      <c r="R821" s="580"/>
      <c r="S821" s="532"/>
      <c r="T821" s="532"/>
      <c r="U821" s="532"/>
    </row>
    <row r="822" spans="3:21" ht="24.75" customHeight="1">
      <c r="C822" s="579"/>
      <c r="D822" s="532"/>
      <c r="E822" s="580"/>
      <c r="G822" s="582"/>
      <c r="J822" s="532"/>
      <c r="K822" s="532"/>
      <c r="L822" s="532"/>
      <c r="M822" s="532"/>
      <c r="R822" s="580"/>
      <c r="S822" s="532"/>
      <c r="T822" s="532"/>
      <c r="U822" s="532"/>
    </row>
    <row r="823" spans="3:21" ht="24.75" customHeight="1">
      <c r="C823" s="579"/>
      <c r="D823" s="532"/>
      <c r="E823" s="580"/>
      <c r="G823" s="582"/>
      <c r="J823" s="532"/>
      <c r="K823" s="532"/>
      <c r="L823" s="532"/>
      <c r="M823" s="532"/>
      <c r="R823" s="580"/>
      <c r="S823" s="532"/>
      <c r="T823" s="532"/>
      <c r="U823" s="532"/>
    </row>
    <row r="824" spans="3:21" ht="24.75" customHeight="1">
      <c r="C824" s="579"/>
      <c r="D824" s="532"/>
      <c r="E824" s="580"/>
      <c r="G824" s="582"/>
      <c r="J824" s="532"/>
      <c r="K824" s="532"/>
      <c r="L824" s="532"/>
      <c r="M824" s="532"/>
      <c r="R824" s="580"/>
      <c r="S824" s="532"/>
      <c r="T824" s="532"/>
      <c r="U824" s="532"/>
    </row>
    <row r="825" spans="3:21" ht="24.75" customHeight="1">
      <c r="C825" s="579"/>
      <c r="D825" s="532"/>
      <c r="E825" s="580"/>
      <c r="G825" s="582"/>
      <c r="J825" s="532"/>
      <c r="K825" s="532"/>
      <c r="L825" s="532"/>
      <c r="M825" s="532"/>
      <c r="R825" s="580"/>
      <c r="S825" s="532"/>
      <c r="T825" s="532"/>
      <c r="U825" s="532"/>
    </row>
    <row r="826" spans="3:21" ht="24.75" customHeight="1">
      <c r="C826" s="579"/>
      <c r="D826" s="532"/>
      <c r="E826" s="580"/>
      <c r="G826" s="582"/>
      <c r="J826" s="532"/>
      <c r="K826" s="532"/>
      <c r="L826" s="532"/>
      <c r="M826" s="532"/>
      <c r="R826" s="580"/>
      <c r="S826" s="532"/>
      <c r="T826" s="532"/>
      <c r="U826" s="532"/>
    </row>
    <row r="827" spans="3:21" ht="24.75" customHeight="1">
      <c r="C827" s="579"/>
      <c r="D827" s="532"/>
      <c r="E827" s="580"/>
      <c r="G827" s="582"/>
      <c r="J827" s="532"/>
      <c r="K827" s="532"/>
      <c r="L827" s="532"/>
      <c r="M827" s="532"/>
      <c r="R827" s="580"/>
      <c r="S827" s="532"/>
      <c r="T827" s="532"/>
      <c r="U827" s="532"/>
    </row>
    <row r="828" spans="3:21" ht="24.75" customHeight="1">
      <c r="C828" s="579"/>
      <c r="D828" s="532"/>
      <c r="E828" s="580"/>
      <c r="G828" s="582"/>
      <c r="J828" s="532"/>
      <c r="K828" s="532"/>
      <c r="L828" s="532"/>
      <c r="M828" s="532"/>
      <c r="R828" s="580"/>
      <c r="S828" s="532"/>
      <c r="T828" s="532"/>
      <c r="U828" s="532"/>
    </row>
    <row r="829" spans="3:21" ht="24.75" customHeight="1">
      <c r="C829" s="579"/>
      <c r="D829" s="532"/>
      <c r="E829" s="580"/>
      <c r="G829" s="582"/>
      <c r="J829" s="532"/>
      <c r="K829" s="532"/>
      <c r="L829" s="532"/>
      <c r="M829" s="532"/>
      <c r="R829" s="580"/>
      <c r="S829" s="532"/>
      <c r="T829" s="532"/>
      <c r="U829" s="532"/>
    </row>
    <row r="830" spans="3:21" ht="24.75" customHeight="1">
      <c r="C830" s="579"/>
      <c r="D830" s="532"/>
      <c r="E830" s="580"/>
      <c r="G830" s="582"/>
      <c r="J830" s="532"/>
      <c r="K830" s="532"/>
      <c r="L830" s="532"/>
      <c r="M830" s="532"/>
      <c r="R830" s="580"/>
      <c r="S830" s="532"/>
      <c r="T830" s="532"/>
      <c r="U830" s="532"/>
    </row>
    <row r="831" spans="3:21" ht="24.75" customHeight="1">
      <c r="C831" s="579"/>
      <c r="D831" s="532"/>
      <c r="E831" s="580"/>
      <c r="G831" s="582"/>
      <c r="J831" s="532"/>
      <c r="K831" s="532"/>
      <c r="L831" s="532"/>
      <c r="M831" s="532"/>
      <c r="R831" s="580"/>
      <c r="S831" s="532"/>
      <c r="T831" s="532"/>
      <c r="U831" s="532"/>
    </row>
    <row r="832" spans="3:21" ht="24.75" customHeight="1">
      <c r="C832" s="579"/>
      <c r="D832" s="532"/>
      <c r="E832" s="580"/>
      <c r="G832" s="582"/>
      <c r="J832" s="532"/>
      <c r="K832" s="532"/>
      <c r="L832" s="532"/>
      <c r="M832" s="532"/>
      <c r="R832" s="580"/>
      <c r="S832" s="532"/>
      <c r="T832" s="532"/>
      <c r="U832" s="532"/>
    </row>
    <row r="833" spans="3:21" ht="24.75" customHeight="1">
      <c r="C833" s="579"/>
      <c r="D833" s="532"/>
      <c r="E833" s="580"/>
      <c r="G833" s="582"/>
      <c r="J833" s="532"/>
      <c r="K833" s="532"/>
      <c r="L833" s="532"/>
      <c r="M833" s="532"/>
      <c r="R833" s="580"/>
      <c r="S833" s="532"/>
      <c r="T833" s="532"/>
      <c r="U833" s="532"/>
    </row>
    <row r="834" spans="3:21" ht="24.75" customHeight="1">
      <c r="C834" s="579"/>
      <c r="D834" s="532"/>
      <c r="E834" s="580"/>
      <c r="G834" s="582"/>
      <c r="J834" s="532"/>
      <c r="K834" s="532"/>
      <c r="L834" s="532"/>
      <c r="M834" s="532"/>
      <c r="R834" s="580"/>
      <c r="S834" s="532"/>
      <c r="T834" s="532"/>
      <c r="U834" s="532"/>
    </row>
    <row r="835" spans="3:21" ht="24.75" customHeight="1">
      <c r="C835" s="579"/>
      <c r="D835" s="532"/>
      <c r="E835" s="580"/>
      <c r="G835" s="582"/>
      <c r="J835" s="532"/>
      <c r="K835" s="532"/>
      <c r="L835" s="532"/>
      <c r="M835" s="532"/>
      <c r="R835" s="580"/>
      <c r="S835" s="532"/>
      <c r="T835" s="532"/>
      <c r="U835" s="532"/>
    </row>
    <row r="836" spans="3:21" ht="24.75" customHeight="1">
      <c r="C836" s="579"/>
      <c r="D836" s="532"/>
      <c r="E836" s="580"/>
      <c r="G836" s="582"/>
      <c r="J836" s="532"/>
      <c r="K836" s="532"/>
      <c r="L836" s="532"/>
      <c r="M836" s="532"/>
      <c r="R836" s="580"/>
      <c r="S836" s="532"/>
      <c r="T836" s="532"/>
      <c r="U836" s="532"/>
    </row>
    <row r="837" spans="3:21" ht="24.75" customHeight="1">
      <c r="C837" s="579"/>
      <c r="D837" s="532"/>
      <c r="E837" s="580"/>
      <c r="G837" s="582"/>
      <c r="J837" s="532"/>
      <c r="K837" s="532"/>
      <c r="L837" s="532"/>
      <c r="M837" s="532"/>
      <c r="R837" s="580"/>
      <c r="S837" s="532"/>
      <c r="T837" s="532"/>
      <c r="U837" s="532"/>
    </row>
    <row r="838" spans="3:21" ht="24.75" customHeight="1">
      <c r="C838" s="579"/>
      <c r="D838" s="532"/>
      <c r="E838" s="580"/>
      <c r="G838" s="582"/>
      <c r="J838" s="532"/>
      <c r="K838" s="532"/>
      <c r="L838" s="532"/>
      <c r="M838" s="532"/>
      <c r="R838" s="580"/>
      <c r="S838" s="532"/>
      <c r="T838" s="532"/>
      <c r="U838" s="532"/>
    </row>
    <row r="839" spans="3:21" ht="24.75" customHeight="1">
      <c r="C839" s="579"/>
      <c r="D839" s="532"/>
      <c r="E839" s="580"/>
      <c r="G839" s="582"/>
      <c r="J839" s="532"/>
      <c r="K839" s="532"/>
      <c r="L839" s="532"/>
      <c r="M839" s="532"/>
      <c r="R839" s="580"/>
      <c r="S839" s="532"/>
      <c r="T839" s="532"/>
      <c r="U839" s="532"/>
    </row>
  </sheetData>
  <sheetProtection algorithmName="SHA-512" hashValue="OAa9Uk74q84fKGQaKcIxfIFdFswf8xUNcWYAneNWFFE3hf+HIOEn/OVWbOXqHHmFaA6hIm7vmdS4odm8BIphDg==" saltValue="jJJZfoPuketnTyG/qU/BmQ==" spinCount="100000" sheet="1" objects="1" scenarios="1"/>
  <mergeCells count="8">
    <mergeCell ref="S2:U2"/>
    <mergeCell ref="V2:Y2"/>
    <mergeCell ref="Z2:Z3"/>
    <mergeCell ref="A1:B1"/>
    <mergeCell ref="B2:E2"/>
    <mergeCell ref="F2:G2"/>
    <mergeCell ref="I2:M2"/>
    <mergeCell ref="N2:R2"/>
  </mergeCells>
  <dataValidations count="3">
    <dataValidation operator="greaterThanOrEqual" allowBlank="1" showInputMessage="1" showErrorMessage="1" sqref="Z4:Z104" xr:uid="{C392F609-445C-4BBB-B5D2-C3F7EA37632A}"/>
    <dataValidation type="whole" operator="greaterThanOrEqual" allowBlank="1" showInputMessage="1" showErrorMessage="1" sqref="A4:A104" xr:uid="{6B062A76-EF8E-44F2-83D8-9086566515B4}">
      <formula1>0</formula1>
    </dataValidation>
    <dataValidation type="whole" allowBlank="1" showInputMessage="1" showErrorMessage="1" sqref="B4:B104" xr:uid="{7A7A8AA6-5C3B-4BEB-8909-FAD2B546426A}">
      <formula1>2</formula1>
      <formula2>28</formula2>
    </dataValidation>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46B2FE81-2495-4585-9641-8FFB4B6945F5}">
          <x14:formula1>
            <xm:f>countrygrouping!$A$2:$A$139</xm:f>
          </x14:formula1>
          <xm:sqref>F4:F104</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A2D70D-65A0-4755-AE73-5071392E2C22}">
  <sheetPr>
    <tabColor theme="0" tint="-0.14999847407452621"/>
  </sheetPr>
  <dimension ref="A1:ES51"/>
  <sheetViews>
    <sheetView showGridLines="0" zoomScaleNormal="100" workbookViewId="0">
      <selection activeCell="D1" sqref="D1:M1048576"/>
    </sheetView>
  </sheetViews>
  <sheetFormatPr defaultColWidth="8.7109375" defaultRowHeight="24.75" customHeight="1"/>
  <cols>
    <col min="1" max="1" width="100.28515625" style="1" customWidth="1"/>
    <col min="2" max="2" width="21.5703125" style="12" customWidth="1"/>
    <col min="3" max="3" width="9.42578125" style="1" customWidth="1"/>
    <col min="4" max="4" width="7.7109375" style="1" hidden="1" customWidth="1"/>
    <col min="5" max="5" width="12" style="1" hidden="1" customWidth="1"/>
    <col min="6" max="6" width="16.28515625" style="1" hidden="1" customWidth="1"/>
    <col min="7" max="8" width="15.85546875" style="1" hidden="1" customWidth="1"/>
    <col min="9" max="9" width="17.28515625" style="1" hidden="1" customWidth="1"/>
    <col min="10" max="11" width="17.7109375" style="1" hidden="1" customWidth="1"/>
    <col min="12" max="12" width="15.42578125" style="1" hidden="1" customWidth="1"/>
    <col min="13" max="13" width="10.85546875" style="1" hidden="1" customWidth="1"/>
    <col min="14" max="14" width="8.42578125" style="1" customWidth="1"/>
    <col min="15" max="15" width="13.5703125" style="1" customWidth="1"/>
    <col min="16" max="16" width="7.7109375" style="1" bestFit="1" customWidth="1"/>
    <col min="17" max="16384" width="8.7109375" style="1"/>
  </cols>
  <sheetData>
    <row r="1" spans="1:149" ht="14.45">
      <c r="A1" s="98" t="s">
        <v>299</v>
      </c>
    </row>
    <row r="2" spans="1:149" ht="51" customHeight="1" thickBot="1">
      <c r="A2" s="734" t="s">
        <v>300</v>
      </c>
      <c r="B2" s="734"/>
      <c r="E2" s="34" t="s">
        <v>71</v>
      </c>
      <c r="F2" s="305" t="s">
        <v>40</v>
      </c>
      <c r="G2" s="306" t="s">
        <v>41</v>
      </c>
      <c r="H2" s="306" t="s">
        <v>42</v>
      </c>
      <c r="I2" s="306" t="s">
        <v>43</v>
      </c>
      <c r="J2" s="306" t="s">
        <v>44</v>
      </c>
      <c r="K2" s="306" t="s">
        <v>45</v>
      </c>
      <c r="L2" s="306" t="s">
        <v>46</v>
      </c>
      <c r="M2" s="312" t="s">
        <v>38</v>
      </c>
      <c r="N2" s="34"/>
      <c r="O2" s="34"/>
      <c r="P2" s="34"/>
    </row>
    <row r="3" spans="1:149" ht="24.75" customHeight="1" thickBot="1">
      <c r="A3" s="732" t="s">
        <v>301</v>
      </c>
      <c r="B3" s="733"/>
      <c r="D3" s="1" t="s">
        <v>38</v>
      </c>
      <c r="E3" s="1">
        <f>B15</f>
        <v>0</v>
      </c>
      <c r="F3" s="307">
        <f>IF($E$3&gt;9,10,$E$3)</f>
        <v>0</v>
      </c>
      <c r="G3" s="308">
        <f>IF($E$3&lt;11,0,IF(AND($E$3&gt;10, $E$3&lt;31),$E$3-10,20))</f>
        <v>0</v>
      </c>
      <c r="H3" s="308">
        <f>IF($E$3&lt;31,0,IF(AND($E$3&gt;30, $E$3&lt;61),$E$3-30,30))</f>
        <v>0</v>
      </c>
      <c r="I3" s="308">
        <f>IF($E$3&lt;61,0,IF(AND($E$3&gt;60, $E$3&lt;101),$E$3-60,40))</f>
        <v>0</v>
      </c>
      <c r="J3" s="308">
        <f>IF($E$3&lt;101,0,IF(AND($E$3&gt;100, $E$3&lt;151),$E$3-100,50))</f>
        <v>0</v>
      </c>
      <c r="K3" s="308">
        <f>IF($E$3&lt;151,0,IF(AND($E$3&gt;150, $E$3&lt;201),$E$3-150,50))</f>
        <v>0</v>
      </c>
      <c r="L3" s="308">
        <f>IF($E$3&lt;201,0,$E$3-200)</f>
        <v>0</v>
      </c>
      <c r="M3" s="1">
        <f>SUM(F3:L3)</f>
        <v>0</v>
      </c>
      <c r="N3" s="10"/>
    </row>
    <row r="4" spans="1:149" s="21" customFormat="1" ht="3" customHeight="1">
      <c r="A4" s="76"/>
      <c r="B4" s="77"/>
      <c r="C4" s="1"/>
      <c r="D4" s="1"/>
      <c r="E4" s="1"/>
      <c r="F4" s="310"/>
      <c r="G4" s="309"/>
      <c r="H4" s="309"/>
      <c r="I4" s="309"/>
      <c r="J4" s="309"/>
      <c r="K4" s="309"/>
      <c r="L4" s="309"/>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row>
    <row r="5" spans="1:149" ht="24.75" customHeight="1">
      <c r="A5" s="101" t="s">
        <v>302</v>
      </c>
      <c r="B5" s="79">
        <f>'Budget Summary'!B6+'Budget Summary'!B7+'Budget Summary'!B9+'Budget Summary'!B10</f>
        <v>0</v>
      </c>
      <c r="D5" s="1" t="s">
        <v>303</v>
      </c>
      <c r="E5" s="1">
        <f>'Budget Summary'!B14</f>
        <v>0</v>
      </c>
      <c r="F5" s="28">
        <f>F3*500</f>
        <v>0</v>
      </c>
      <c r="G5" s="82">
        <f>G3*400</f>
        <v>0</v>
      </c>
      <c r="H5" s="82">
        <f>H3*330</f>
        <v>0</v>
      </c>
      <c r="I5" s="82">
        <f>I3*250</f>
        <v>0</v>
      </c>
      <c r="J5" s="82">
        <f>J3*125</f>
        <v>0</v>
      </c>
      <c r="K5" s="82">
        <f>K3*100</f>
        <v>0</v>
      </c>
      <c r="L5" s="82">
        <f>L3*80</f>
        <v>0</v>
      </c>
      <c r="M5" s="311">
        <f>SUM(F5:L5)</f>
        <v>0</v>
      </c>
    </row>
    <row r="6" spans="1:149" ht="3" customHeight="1" thickBot="1">
      <c r="A6" s="78"/>
      <c r="B6" s="273"/>
    </row>
    <row r="7" spans="1:149" ht="28.5" customHeight="1" thickBot="1">
      <c r="A7" s="100" t="s">
        <v>304</v>
      </c>
      <c r="B7" s="274"/>
    </row>
    <row r="8" spans="1:149" ht="3" customHeight="1">
      <c r="A8" s="76"/>
      <c r="B8" s="80"/>
    </row>
    <row r="9" spans="1:149" ht="29.1" customHeight="1">
      <c r="A9" s="102" t="s">
        <v>305</v>
      </c>
      <c r="B9" s="81">
        <f>'Budget Summary'!B14</f>
        <v>0</v>
      </c>
    </row>
    <row r="10" spans="1:149" ht="3" customHeight="1">
      <c r="A10" s="103"/>
      <c r="B10" s="80"/>
    </row>
    <row r="11" spans="1:149" ht="32.65" customHeight="1">
      <c r="A11" s="101" t="s">
        <v>306</v>
      </c>
      <c r="B11" s="96">
        <f>B5*B7/100</f>
        <v>0</v>
      </c>
    </row>
    <row r="12" spans="1:149" ht="3" customHeight="1">
      <c r="A12" s="103"/>
      <c r="B12" s="80"/>
    </row>
    <row r="13" spans="1:149" ht="24.75" customHeight="1">
      <c r="A13" s="101" t="s">
        <v>307</v>
      </c>
      <c r="B13" s="99">
        <f>_xlfn.FLOOR.MATH(B7*B9/100)</f>
        <v>0</v>
      </c>
    </row>
    <row r="14" spans="1:149" ht="2.65" customHeight="1">
      <c r="A14" s="103"/>
      <c r="B14" s="80"/>
    </row>
    <row r="15" spans="1:149" ht="22.15" customHeight="1">
      <c r="A15" s="313" t="s">
        <v>308</v>
      </c>
      <c r="B15" s="314">
        <f>SUM(B9+B13)</f>
        <v>0</v>
      </c>
    </row>
    <row r="16" spans="1:149" ht="32.1" customHeight="1" thickBot="1">
      <c r="A16" s="104" t="s">
        <v>309</v>
      </c>
      <c r="B16" s="97">
        <f>M5-'Budget Summary'!B17</f>
        <v>0</v>
      </c>
    </row>
    <row r="17" spans="2:2" ht="24.75" customHeight="1">
      <c r="B17" s="69"/>
    </row>
    <row r="18" spans="2:2" ht="24.75" customHeight="1">
      <c r="B18" s="69"/>
    </row>
    <row r="19" spans="2:2" ht="24.75" customHeight="1">
      <c r="B19" s="69"/>
    </row>
    <row r="20" spans="2:2" ht="24.75" customHeight="1">
      <c r="B20" s="69"/>
    </row>
    <row r="21" spans="2:2" ht="24.75" customHeight="1">
      <c r="B21" s="69"/>
    </row>
    <row r="22" spans="2:2" ht="24.75" customHeight="1">
      <c r="B22" s="69"/>
    </row>
    <row r="23" spans="2:2" ht="24.75" customHeight="1">
      <c r="B23" s="69"/>
    </row>
    <row r="24" spans="2:2" ht="24.75" customHeight="1">
      <c r="B24" s="69"/>
    </row>
    <row r="25" spans="2:2" ht="24.75" customHeight="1">
      <c r="B25" s="69"/>
    </row>
    <row r="26" spans="2:2" ht="24.75" customHeight="1">
      <c r="B26" s="69"/>
    </row>
    <row r="27" spans="2:2" ht="24.75" customHeight="1">
      <c r="B27" s="69"/>
    </row>
    <row r="28" spans="2:2" ht="24.75" customHeight="1">
      <c r="B28" s="69"/>
    </row>
    <row r="29" spans="2:2" ht="24.75" customHeight="1">
      <c r="B29" s="69"/>
    </row>
    <row r="30" spans="2:2" ht="24.75" customHeight="1">
      <c r="B30" s="69"/>
    </row>
    <row r="31" spans="2:2" ht="24.75" customHeight="1">
      <c r="B31" s="69"/>
    </row>
    <row r="32" spans="2:2" ht="24.75" customHeight="1">
      <c r="B32" s="69"/>
    </row>
    <row r="33" spans="2:2" ht="24.75" customHeight="1">
      <c r="B33" s="69"/>
    </row>
    <row r="34" spans="2:2" ht="24.75" customHeight="1">
      <c r="B34" s="69"/>
    </row>
    <row r="35" spans="2:2" ht="24.75" customHeight="1">
      <c r="B35" s="69"/>
    </row>
    <row r="36" spans="2:2" ht="24.75" customHeight="1">
      <c r="B36" s="69"/>
    </row>
    <row r="37" spans="2:2" ht="24.75" customHeight="1">
      <c r="B37" s="69"/>
    </row>
    <row r="38" spans="2:2" ht="24.75" customHeight="1">
      <c r="B38" s="69"/>
    </row>
    <row r="39" spans="2:2" ht="24.75" customHeight="1">
      <c r="B39" s="69"/>
    </row>
    <row r="40" spans="2:2" ht="24.75" customHeight="1">
      <c r="B40" s="69"/>
    </row>
    <row r="41" spans="2:2" ht="24.75" customHeight="1">
      <c r="B41" s="69"/>
    </row>
    <row r="42" spans="2:2" ht="24.75" customHeight="1">
      <c r="B42" s="69"/>
    </row>
    <row r="43" spans="2:2" ht="24.75" customHeight="1">
      <c r="B43" s="69"/>
    </row>
    <row r="44" spans="2:2" ht="24.75" customHeight="1">
      <c r="B44" s="69"/>
    </row>
    <row r="45" spans="2:2" ht="24.75" customHeight="1">
      <c r="B45" s="69"/>
    </row>
    <row r="46" spans="2:2" ht="24.75" customHeight="1">
      <c r="B46" s="69"/>
    </row>
    <row r="47" spans="2:2" ht="24.75" customHeight="1">
      <c r="B47" s="69"/>
    </row>
    <row r="48" spans="2:2" ht="24.75" customHeight="1">
      <c r="B48" s="69"/>
    </row>
    <row r="49" spans="2:2" ht="24.75" customHeight="1">
      <c r="B49" s="69"/>
    </row>
    <row r="50" spans="2:2" ht="24.75" customHeight="1">
      <c r="B50" s="69"/>
    </row>
    <row r="51" spans="2:2" ht="24.75" customHeight="1">
      <c r="B51" s="69"/>
    </row>
  </sheetData>
  <sheetProtection algorithmName="SHA-512" hashValue="IBK6LkVxyBq4VL6DCwU8OVxfoB/PrHa5JR1Xj4STBnwTIxQ6qx2yRiqRPFLlR+oj0a5/t4cfAqMn09u5rzXR9A==" saltValue="NYKDZ5IpYNwBIUb080X5Pg==" spinCount="100000" sheet="1" objects="1" scenarios="1"/>
  <mergeCells count="2">
    <mergeCell ref="A3:B3"/>
    <mergeCell ref="A2:B2"/>
  </mergeCells>
  <dataValidations count="3">
    <dataValidation type="whole" operator="greaterThanOrEqual" allowBlank="1" showInputMessage="1" showErrorMessage="1" sqref="B4:B6 B8:B12 B14:B15 B17:B51" xr:uid="{161161E5-3FEC-4F50-BC20-DDBD528FC537}">
      <formula1>0</formula1>
    </dataValidation>
    <dataValidation type="whole" allowBlank="1" showInputMessage="1" showErrorMessage="1" sqref="B7" xr:uid="{1EE02E08-7AC3-4BE4-926B-DF6BD45C2947}">
      <formula1>0</formula1>
      <formula2>30</formula2>
    </dataValidation>
    <dataValidation operator="greaterThanOrEqual" allowBlank="1" showInputMessage="1" showErrorMessage="1" sqref="B13 B16" xr:uid="{8715779C-AB70-43F1-8FA2-5C391030084A}"/>
  </dataValidations>
  <pageMargins left="0.78740157480314998" right="0.78740157480314998" top="0.78740157480314998" bottom="1.2374015748031499" header="0.78740157480314998" footer="0.78740157480314998"/>
  <pageSetup paperSize="9" orientation="portrait" horizontalDpi="300" verticalDpi="300" r:id="rId1"/>
  <headerFooter alignWithMargins="0">
    <oddFooter>&amp;L&amp;"Arial,Regular"&amp;10 1/10/2022 5:13:40 PM</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C3880C27775D439F8B21F79DE9D76B" ma:contentTypeVersion="15" ma:contentTypeDescription="Create a new document." ma:contentTypeScope="" ma:versionID="6a0c2a5e812754d6fd36311ce098c61f">
  <xsd:schema xmlns:xsd="http://www.w3.org/2001/XMLSchema" xmlns:xs="http://www.w3.org/2001/XMLSchema" xmlns:p="http://schemas.microsoft.com/office/2006/metadata/properties" xmlns:ns2="2c953c63-71e5-4946-a7ed-b9134f4f0d9c" xmlns:ns3="3712f2ea-c80a-4882-97e5-e3b99cc679c4" targetNamespace="http://schemas.microsoft.com/office/2006/metadata/properties" ma:root="true" ma:fieldsID="8c2f37b4b847d9524b746893d25c6c34" ns2:_="" ns3:_="">
    <xsd:import namespace="2c953c63-71e5-4946-a7ed-b9134f4f0d9c"/>
    <xsd:import namespace="3712f2ea-c80a-4882-97e5-e3b99cc679c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953c63-71e5-4946-a7ed-b9134f4f0d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7354608c-5633-40c1-be57-7b60b5f02ae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3712f2ea-c80a-4882-97e5-e3b99cc679c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787ac13e-079c-4e09-a538-48149cdd8286}" ma:internalName="TaxCatchAll" ma:showField="CatchAllData" ma:web="3712f2ea-c80a-4882-97e5-e3b99cc679c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712f2ea-c80a-4882-97e5-e3b99cc679c4" xsi:nil="true"/>
    <lcf76f155ced4ddcb4097134ff3c332f xmlns="2c953c63-71e5-4946-a7ed-b9134f4f0d9c">
      <Terms xmlns="http://schemas.microsoft.com/office/infopath/2007/PartnerControls"/>
    </lcf76f155ced4ddcb4097134ff3c332f>
    <SharedWithUsers xmlns="3712f2ea-c80a-4882-97e5-e3b99cc679c4">
      <UserInfo>
        <DisplayName>Matthew Hughes</DisplayName>
        <AccountId>196</AccountId>
        <AccountType/>
      </UserInfo>
      <UserInfo>
        <DisplayName>Sion James</DisplayName>
        <AccountId>197</AccountId>
        <AccountType/>
      </UserInfo>
    </SharedWithUsers>
  </documentManagement>
</p:properties>
</file>

<file path=customXml/itemProps1.xml><?xml version="1.0" encoding="utf-8"?>
<ds:datastoreItem xmlns:ds="http://schemas.openxmlformats.org/officeDocument/2006/customXml" ds:itemID="{51291924-DBC8-471A-A4DE-A07B919A813C}"/>
</file>

<file path=customXml/itemProps2.xml><?xml version="1.0" encoding="utf-8"?>
<ds:datastoreItem xmlns:ds="http://schemas.openxmlformats.org/officeDocument/2006/customXml" ds:itemID="{DBB5EFAA-2D98-4A82-9F08-242CAD9BCF34}"/>
</file>

<file path=customXml/itemProps3.xml><?xml version="1.0" encoding="utf-8"?>
<ds:datastoreItem xmlns:ds="http://schemas.openxmlformats.org/officeDocument/2006/customXml" ds:itemID="{CE105FB4-77AD-4A3B-A844-FB9C407E9EF8}"/>
</file>

<file path=docMetadata/LabelInfo.xml><?xml version="1.0" encoding="utf-8"?>
<clbl:labelList xmlns:clbl="http://schemas.microsoft.com/office/2020/mipLabelMetadata">
  <clbl:label id="{bdb74b30-9568-4856-bdbf-06759778fcbc}" enabled="0" method="" siteId="{bdb74b30-9568-4856-bdbf-06759778fcbc}"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Kate Pengelly</dc:creator>
  <cp:keywords/>
  <dc:description/>
  <cp:lastModifiedBy>Chloe Clancy</cp:lastModifiedBy>
  <cp:revision/>
  <dcterms:created xsi:type="dcterms:W3CDTF">2022-01-10T19:10:02Z</dcterms:created>
  <dcterms:modified xsi:type="dcterms:W3CDTF">2023-02-28T14:10:20Z</dcterms:modified>
  <cp:category/>
  <cp:contentStatus/>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0x010100E6C3880C27775D439F8B21F79DE9D76B</vt:lpwstr>
  </property>
  <property fmtid="{D5CDD505-2E9C-101B-9397-08002B2CF9AE}" pid="3" name="MediaServiceImageTags">
    <vt:lpwstr/>
  </property>
</Properties>
</file>